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acturaDigital\Plan\"/>
    </mc:Choice>
  </mc:AlternateContent>
  <bookViews>
    <workbookView xWindow="0" yWindow="0" windowWidth="23040" windowHeight="9195"/>
  </bookViews>
  <sheets>
    <sheet name="BACKLOG + STORIES" sheetId="2" r:id="rId1"/>
    <sheet name="SPRINT Points" sheetId="1" r:id="rId2"/>
    <sheet name="BURNOUT" sheetId="3" r:id="rId3"/>
  </sheets>
  <definedNames>
    <definedName name="_xlnm._FilterDatabase" localSheetId="0" hidden="1">'BACKLOG + STORIES'!$A:$A</definedName>
  </definedNames>
  <calcPr calcId="162913"/>
</workbook>
</file>

<file path=xl/calcChain.xml><?xml version="1.0" encoding="utf-8"?>
<calcChain xmlns="http://schemas.openxmlformats.org/spreadsheetml/2006/main">
  <c r="B4" i="1" l="1"/>
  <c r="B15" i="1"/>
  <c r="B16" i="1"/>
  <c r="B17" i="1"/>
  <c r="B18" i="1"/>
  <c r="B19" i="1"/>
  <c r="B20" i="1"/>
  <c r="B21" i="1"/>
  <c r="B22" i="1"/>
  <c r="B23" i="1"/>
  <c r="B24" i="1"/>
  <c r="B25" i="1"/>
  <c r="B26" i="1"/>
  <c r="L10" i="2"/>
  <c r="L9" i="2"/>
  <c r="L8" i="2"/>
  <c r="L7" i="2"/>
  <c r="B27" i="1" l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D22" i="1"/>
  <c r="E22" i="1" s="1"/>
  <c r="F100" i="1" l="1"/>
  <c r="D20" i="1"/>
  <c r="E20" i="1" s="1"/>
  <c r="D21" i="1"/>
  <c r="E21" i="1" s="1"/>
  <c r="D19" i="1"/>
  <c r="E19" i="1" s="1"/>
  <c r="L100" i="1"/>
  <c r="M100" i="1"/>
  <c r="N100" i="1"/>
  <c r="O100" i="1"/>
  <c r="P100" i="1"/>
  <c r="Q100" i="1"/>
  <c r="C100" i="1"/>
  <c r="C101" i="1" s="1"/>
  <c r="N104" i="1" l="1"/>
  <c r="N105" i="1" s="1"/>
  <c r="L104" i="1"/>
  <c r="L105" i="1" s="1"/>
  <c r="P104" i="1"/>
  <c r="P105" i="1" s="1"/>
  <c r="H100" i="1"/>
  <c r="AC100" i="1"/>
  <c r="AB100" i="1"/>
  <c r="Z100" i="1"/>
  <c r="Y100" i="1"/>
  <c r="X100" i="1"/>
  <c r="W100" i="1"/>
  <c r="V100" i="1"/>
  <c r="U100" i="1"/>
  <c r="T100" i="1"/>
  <c r="S100" i="1"/>
  <c r="R100" i="1"/>
  <c r="K100" i="1"/>
  <c r="J100" i="1"/>
  <c r="I100" i="1"/>
  <c r="G100" i="1"/>
  <c r="AA100" i="1"/>
  <c r="D99" i="1"/>
  <c r="E9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G6" i="2" s="1"/>
  <c r="D7" i="1"/>
  <c r="E7" i="1" s="1"/>
  <c r="G5" i="2" s="1"/>
  <c r="D6" i="1"/>
  <c r="E6" i="1" s="1"/>
  <c r="G4" i="2" s="1"/>
  <c r="D5" i="1"/>
  <c r="E5" i="1" s="1"/>
  <c r="G3" i="2" s="1"/>
  <c r="D4" i="1"/>
  <c r="Z104" i="1" l="1"/>
  <c r="Z105" i="1" s="1"/>
  <c r="X104" i="1"/>
  <c r="X105" i="1" s="1"/>
  <c r="E104" i="1"/>
  <c r="T104" i="1"/>
  <c r="T105" i="1" s="1"/>
  <c r="F104" i="1"/>
  <c r="F105" i="1"/>
  <c r="AB104" i="1"/>
  <c r="AB105" i="1" s="1"/>
  <c r="H104" i="1"/>
  <c r="V104" i="1"/>
  <c r="V105" i="1" s="1"/>
  <c r="J104" i="1"/>
  <c r="R104" i="1"/>
  <c r="R105" i="1" s="1"/>
  <c r="E102" i="1"/>
  <c r="D100" i="1"/>
  <c r="E4" i="1"/>
  <c r="E100" i="1" l="1"/>
  <c r="G2" i="2"/>
  <c r="H105" i="1"/>
  <c r="F102" i="1"/>
  <c r="H102" i="1" s="1"/>
  <c r="J102" i="1" s="1"/>
  <c r="L102" i="1" s="1"/>
  <c r="N102" i="1" s="1"/>
  <c r="P102" i="1" s="1"/>
  <c r="Q102" i="1" s="1"/>
  <c r="J105" i="1"/>
  <c r="E103" i="1"/>
  <c r="F103" i="1"/>
  <c r="G103" i="1" s="1"/>
  <c r="H103" i="1" s="1"/>
  <c r="I103" i="1" s="1"/>
  <c r="J103" i="1" s="1"/>
  <c r="K103" i="1" s="1"/>
  <c r="R102" i="1" l="1"/>
  <c r="L103" i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l="1"/>
  <c r="AA103" i="1" s="1"/>
  <c r="AB103" i="1" s="1"/>
  <c r="AC103" i="1" s="1"/>
  <c r="T102" i="1"/>
  <c r="V102" i="1" s="1"/>
  <c r="X102" i="1" s="1"/>
  <c r="S102" i="1"/>
  <c r="U102" i="1" l="1"/>
  <c r="W102" i="1" s="1"/>
  <c r="Z102" i="1"/>
  <c r="AB102" i="1" s="1"/>
  <c r="Y102" i="1"/>
</calcChain>
</file>

<file path=xl/comments1.xml><?xml version="1.0" encoding="utf-8"?>
<comments xmlns="http://schemas.openxmlformats.org/spreadsheetml/2006/main">
  <authors>
    <author>admin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Se definen cada trimestre con base en el avance realizado y en las metas por cumplir.</t>
        </r>
      </text>
    </comment>
  </commentList>
</comments>
</file>

<file path=xl/sharedStrings.xml><?xml version="1.0" encoding="utf-8"?>
<sst xmlns="http://schemas.openxmlformats.org/spreadsheetml/2006/main" count="78" uniqueCount="70">
  <si>
    <t>TOTAL</t>
  </si>
  <si>
    <t>Estimate</t>
  </si>
  <si>
    <t>Burnout</t>
  </si>
  <si>
    <t>Pts 1-10 (estimated)</t>
  </si>
  <si>
    <t>Pts (left)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</si>
  <si>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</si>
  <si>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</si>
  <si>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</si>
  <si>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</si>
  <si>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</si>
  <si>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</si>
  <si>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</si>
  <si>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</si>
  <si>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</t>
  </si>
  <si>
    <t>OCT</t>
  </si>
  <si>
    <t>NOV</t>
  </si>
  <si>
    <t>DIC</t>
  </si>
  <si>
    <t>BackLog</t>
  </si>
  <si>
    <t xml:space="preserve">Success </t>
  </si>
  <si>
    <t>C</t>
  </si>
  <si>
    <t>B</t>
  </si>
  <si>
    <t>A</t>
  </si>
  <si>
    <t>1-4pts</t>
  </si>
  <si>
    <t>5-8pts</t>
  </si>
  <si>
    <t>9-10pts</t>
  </si>
  <si>
    <t>pts/pri</t>
  </si>
  <si>
    <t>TAG</t>
  </si>
  <si>
    <t>tags</t>
  </si>
  <si>
    <t>Real Pts (spent)</t>
  </si>
  <si>
    <t>Total pts</t>
  </si>
  <si>
    <t>Total pts left (from spent)</t>
  </si>
  <si>
    <t>Total pts left (from estimate)</t>
  </si>
  <si>
    <t>pts</t>
  </si>
  <si>
    <t>Priority            A-B-C</t>
  </si>
  <si>
    <t>speed</t>
  </si>
  <si>
    <t>Monthly Speed Points</t>
  </si>
  <si>
    <t>cant.</t>
  </si>
  <si>
    <t>ID</t>
  </si>
  <si>
    <t>Projects 2018</t>
  </si>
  <si>
    <t>Monthly burnout Estimate (should be 0)</t>
  </si>
  <si>
    <t>Pts Left</t>
  </si>
  <si>
    <t>Index</t>
  </si>
  <si>
    <t>CRUD Productos</t>
  </si>
  <si>
    <t>CRUD Factura proveedor</t>
  </si>
  <si>
    <t>Reportes</t>
  </si>
  <si>
    <t>ITERACION</t>
  </si>
  <si>
    <t>Ventas</t>
  </si>
  <si>
    <t>Reportes diario - mensual - por fecha. Definir campos y filtros.</t>
  </si>
  <si>
    <t xml:space="preserve">Venta de prod. En inventario. IV. </t>
  </si>
  <si>
    <t>CRUD Productos. Definir campos</t>
  </si>
  <si>
    <t>Pagina de inicio de la aplicación.</t>
  </si>
  <si>
    <t>CRUD Proveedor</t>
  </si>
  <si>
    <t>producto Read (datatable)</t>
  </si>
  <si>
    <t>create</t>
  </si>
  <si>
    <t>update</t>
  </si>
  <si>
    <t>delete</t>
  </si>
  <si>
    <t>validaciones, estética, otros</t>
  </si>
  <si>
    <t>Búsqueda de productos</t>
  </si>
  <si>
    <t>Imprimir</t>
  </si>
  <si>
    <t>Cálculos, iv - totales ,etc</t>
  </si>
  <si>
    <t>Lista de ventas</t>
  </si>
  <si>
    <t xml:space="preserve">Ventana Venta de producto </t>
  </si>
  <si>
    <t>(CH)</t>
  </si>
  <si>
    <t>(JR)</t>
  </si>
  <si>
    <t>(JL)</t>
  </si>
  <si>
    <t>(O)</t>
  </si>
  <si>
    <t>JR</t>
  </si>
  <si>
    <t>CH</t>
  </si>
  <si>
    <t>BASE DATOS</t>
  </si>
  <si>
    <t>Crear BD + tabla producto + tabla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</si>
</sst>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color rgb="FF000000"/>
      <name val="Arial"/>
    </font>
    <font>
      <b/>
      <sz val="10"/>
      <name val="Arial"/>
    </font>
    <font>
      <b/>
      <sz val="10"/>
      <color rgb="FF333333"/>
      <name val="Arial"/>
    </font>
    <font>
      <sz val="10"/>
      <color rgb="FF333333"/>
      <name val="Arial"/>
    </font>
    <font>
      <sz val="10"/>
      <name val="Arial"/>
    </font>
    <font>
      <sz val="9"/>
      <name val="Arial"/>
    </font>
    <font>
      <sz val="10"/>
      <color rgb="FF969696"/>
      <name val="Arial"/>
    </font>
    <font>
      <sz val="8"/>
      <color rgb="FF333333"/>
      <name val="Arial"/>
    </font>
    <font>
      <sz val="6"/>
      <color rgb="FFDDDDDD"/>
      <name val="Arial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00"/>
      <name val="Arial"/>
      <family val="2"/>
    </font>
    <font>
      <b/>
      <sz val="8"/>
      <color rgb="FF333333"/>
      <name val="Arial"/>
      <family val="2"/>
    </font>
    <font>
      <sz val="6"/>
      <color rgb="FFDDDDDD"/>
      <name val="Arial"/>
      <family val="2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color rgb="FF333333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34998626667073579"/>
      <name val="Arial"/>
      <family val="2"/>
    </font>
    <font>
      <b/>
      <i/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DDDDDD"/>
        <bgColor rgb="FFDDDDD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3EC0D1"/>
        <bgColor indexed="64"/>
      </patternFill>
    </fill>
    <fill>
      <patternFill patternType="solid">
        <fgColor rgb="FF72A5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7">
    <xf numFmtId="0" fontId="0" fillId="0" borderId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9" applyNumberFormat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</cellStyleXfs>
  <cellXfs count="93"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0" borderId="2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4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24" fillId="4" borderId="0" xfId="1" applyAlignment="1">
      <alignment wrapText="1"/>
    </xf>
    <xf numFmtId="0" fontId="9" fillId="6" borderId="0" xfId="3" applyAlignment="1">
      <alignment wrapText="1"/>
    </xf>
    <xf numFmtId="0" fontId="25" fillId="5" borderId="0" xfId="2" applyAlignment="1">
      <alignment horizontal="center" vertical="center" wrapText="1"/>
    </xf>
    <xf numFmtId="0" fontId="10" fillId="7" borderId="9" xfId="4" applyAlignment="1">
      <alignment wrapText="1"/>
    </xf>
    <xf numFmtId="16" fontId="10" fillId="7" borderId="9" xfId="4" applyNumberFormat="1" applyAlignment="1">
      <alignment wrapText="1"/>
    </xf>
    <xf numFmtId="0" fontId="24" fillId="4" borderId="0" xfId="1" applyAlignment="1">
      <alignment horizontal="left" vertical="center" wrapText="1"/>
    </xf>
    <xf numFmtId="0" fontId="25" fillId="5" borderId="0" xfId="2" applyBorder="1" applyAlignment="1">
      <alignment horizontal="center" vertical="center" wrapText="1"/>
    </xf>
    <xf numFmtId="0" fontId="10" fillId="8" borderId="9" xfId="4" applyFill="1" applyAlignment="1">
      <alignment wrapText="1"/>
    </xf>
    <xf numFmtId="0" fontId="10" fillId="9" borderId="9" xfId="4" applyFill="1" applyAlignment="1">
      <alignment wrapText="1"/>
    </xf>
    <xf numFmtId="0" fontId="10" fillId="10" borderId="9" xfId="4" applyFill="1" applyAlignment="1">
      <alignment wrapText="1"/>
    </xf>
    <xf numFmtId="0" fontId="10" fillId="11" borderId="9" xfId="4" applyFill="1" applyAlignment="1">
      <alignment wrapText="1"/>
    </xf>
    <xf numFmtId="0" fontId="0" fillId="0" borderId="0" xfId="0"/>
    <xf numFmtId="0" fontId="25" fillId="5" borderId="0" xfId="2" applyAlignment="1">
      <alignment horizontal="center" wrapText="1"/>
    </xf>
    <xf numFmtId="0" fontId="11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14" fillId="3" borderId="0" xfId="0" applyFont="1" applyFill="1" applyAlignment="1">
      <alignment wrapText="1"/>
    </xf>
    <xf numFmtId="9" fontId="24" fillId="4" borderId="0" xfId="1" applyNumberFormat="1" applyAlignment="1">
      <alignment horizontal="left" vertical="center" wrapText="1"/>
    </xf>
    <xf numFmtId="0" fontId="10" fillId="7" borderId="9" xfId="4" applyAlignment="1">
      <alignment horizontal="center" wrapText="1"/>
    </xf>
    <xf numFmtId="0" fontId="10" fillId="7" borderId="9" xfId="4" applyAlignment="1">
      <alignment horizontal="left" wrapText="1"/>
    </xf>
    <xf numFmtId="16" fontId="10" fillId="7" borderId="9" xfId="4" applyNumberFormat="1" applyAlignment="1">
      <alignment horizontal="left" wrapText="1"/>
    </xf>
    <xf numFmtId="0" fontId="24" fillId="4" borderId="0" xfId="1" applyAlignment="1">
      <alignment vertical="center" wrapText="1"/>
    </xf>
    <xf numFmtId="0" fontId="24" fillId="4" borderId="0" xfId="1" applyBorder="1" applyAlignment="1">
      <alignment vertical="center" wrapText="1"/>
    </xf>
    <xf numFmtId="0" fontId="10" fillId="7" borderId="0" xfId="4" applyBorder="1" applyAlignment="1">
      <alignment horizontal="left" wrapText="1"/>
    </xf>
    <xf numFmtId="0" fontId="16" fillId="4" borderId="0" xfId="1" applyFont="1" applyAlignment="1">
      <alignment horizontal="center" vertical="center" wrapText="1"/>
    </xf>
    <xf numFmtId="0" fontId="18" fillId="5" borderId="0" xfId="2" applyFont="1" applyAlignment="1">
      <alignment horizontal="center" vertical="center" wrapText="1"/>
    </xf>
    <xf numFmtId="0" fontId="17" fillId="6" borderId="0" xfId="3" applyFont="1" applyAlignment="1">
      <alignment horizontal="center" vertical="center" wrapText="1"/>
    </xf>
    <xf numFmtId="0" fontId="10" fillId="7" borderId="0" xfId="4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19" fillId="13" borderId="0" xfId="5" applyFont="1" applyAlignment="1">
      <alignment horizontal="center" vertical="center"/>
    </xf>
    <xf numFmtId="0" fontId="19" fillId="13" borderId="0" xfId="5" applyFont="1" applyAlignment="1">
      <alignment horizontal="center"/>
    </xf>
    <xf numFmtId="0" fontId="12" fillId="0" borderId="0" xfId="0" applyFont="1" applyAlignment="1">
      <alignment wrapText="1"/>
    </xf>
    <xf numFmtId="0" fontId="21" fillId="3" borderId="0" xfId="0" applyFont="1" applyFill="1" applyAlignment="1">
      <alignment wrapText="1"/>
    </xf>
    <xf numFmtId="0" fontId="15" fillId="14" borderId="0" xfId="6" applyAlignment="1">
      <alignment wrapText="1"/>
    </xf>
    <xf numFmtId="0" fontId="15" fillId="14" borderId="1" xfId="6" applyBorder="1" applyAlignment="1">
      <alignment wrapText="1"/>
    </xf>
    <xf numFmtId="0" fontId="15" fillId="14" borderId="6" xfId="6" applyBorder="1" applyAlignment="1">
      <alignment wrapText="1"/>
    </xf>
    <xf numFmtId="0" fontId="15" fillId="14" borderId="0" xfId="6" applyBorder="1" applyAlignment="1">
      <alignment wrapText="1"/>
    </xf>
    <xf numFmtId="0" fontId="15" fillId="14" borderId="12" xfId="6" applyBorder="1" applyAlignment="1">
      <alignment wrapText="1"/>
    </xf>
    <xf numFmtId="0" fontId="24" fillId="15" borderId="0" xfId="1" applyFill="1" applyAlignment="1">
      <alignment wrapText="1"/>
    </xf>
    <xf numFmtId="0" fontId="24" fillId="15" borderId="1" xfId="1" applyFill="1" applyBorder="1" applyAlignment="1">
      <alignment wrapText="1"/>
    </xf>
    <xf numFmtId="0" fontId="24" fillId="15" borderId="5" xfId="1" applyFill="1" applyBorder="1" applyAlignment="1">
      <alignment wrapText="1"/>
    </xf>
    <xf numFmtId="0" fontId="24" fillId="15" borderId="6" xfId="1" applyFill="1" applyBorder="1" applyAlignment="1">
      <alignment wrapText="1"/>
    </xf>
    <xf numFmtId="0" fontId="24" fillId="15" borderId="3" xfId="1" applyFill="1" applyBorder="1" applyAlignment="1">
      <alignment wrapText="1"/>
    </xf>
    <xf numFmtId="0" fontId="24" fillId="15" borderId="0" xfId="1" applyFill="1" applyBorder="1" applyAlignment="1">
      <alignment wrapText="1"/>
    </xf>
    <xf numFmtId="0" fontId="24" fillId="15" borderId="12" xfId="1" applyFill="1" applyBorder="1" applyAlignment="1">
      <alignment wrapText="1"/>
    </xf>
    <xf numFmtId="0" fontId="15" fillId="16" borderId="0" xfId="3" applyFont="1" applyFill="1" applyAlignment="1">
      <alignment wrapText="1"/>
    </xf>
    <xf numFmtId="0" fontId="15" fillId="16" borderId="1" xfId="3" applyFont="1" applyFill="1" applyBorder="1" applyAlignment="1">
      <alignment wrapText="1"/>
    </xf>
    <xf numFmtId="0" fontId="15" fillId="16" borderId="0" xfId="3" applyFont="1" applyFill="1" applyBorder="1" applyAlignment="1">
      <alignment wrapText="1"/>
    </xf>
    <xf numFmtId="0" fontId="15" fillId="16" borderId="6" xfId="3" applyFont="1" applyFill="1" applyBorder="1" applyAlignment="1">
      <alignment wrapText="1"/>
    </xf>
    <xf numFmtId="0" fontId="15" fillId="16" borderId="12" xfId="3" applyFont="1" applyFill="1" applyBorder="1" applyAlignment="1">
      <alignment wrapText="1"/>
    </xf>
    <xf numFmtId="0" fontId="23" fillId="0" borderId="7" xfId="0" applyFont="1" applyBorder="1" applyAlignment="1">
      <alignment wrapText="1"/>
    </xf>
    <xf numFmtId="0" fontId="15" fillId="14" borderId="17" xfId="6" applyBorder="1" applyAlignment="1">
      <alignment wrapText="1"/>
    </xf>
    <xf numFmtId="0" fontId="15" fillId="14" borderId="18" xfId="6" applyBorder="1" applyAlignment="1">
      <alignment wrapText="1"/>
    </xf>
    <xf numFmtId="0" fontId="15" fillId="14" borderId="16" xfId="6" applyBorder="1" applyAlignment="1">
      <alignment wrapText="1"/>
    </xf>
    <xf numFmtId="0" fontId="15" fillId="14" borderId="19" xfId="6" applyBorder="1" applyAlignment="1">
      <alignment wrapText="1"/>
    </xf>
    <xf numFmtId="0" fontId="10" fillId="7" borderId="21" xfId="4" applyBorder="1" applyAlignment="1">
      <alignment wrapText="1"/>
    </xf>
    <xf numFmtId="0" fontId="9" fillId="6" borderId="0" xfId="3" applyAlignment="1">
      <alignment vertical="center" wrapText="1"/>
    </xf>
    <xf numFmtId="0" fontId="9" fillId="6" borderId="0" xfId="3" applyBorder="1" applyAlignment="1">
      <alignment vertical="center" wrapText="1"/>
    </xf>
    <xf numFmtId="0" fontId="10" fillId="7" borderId="0" xfId="4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4" fillId="4" borderId="0" xfId="1" applyAlignment="1">
      <alignment horizontal="center" wrapText="1"/>
    </xf>
    <xf numFmtId="0" fontId="24" fillId="4" borderId="0" xfId="1" applyAlignment="1">
      <alignment horizontal="center"/>
    </xf>
    <xf numFmtId="0" fontId="10" fillId="7" borderId="10" xfId="4" applyBorder="1" applyAlignment="1">
      <alignment horizontal="center" wrapText="1"/>
    </xf>
    <xf numFmtId="0" fontId="10" fillId="7" borderId="11" xfId="4" applyBorder="1" applyAlignment="1">
      <alignment horizontal="center" wrapText="1"/>
    </xf>
    <xf numFmtId="0" fontId="10" fillId="7" borderId="20" xfId="4" applyBorder="1" applyAlignment="1">
      <alignment horizontal="center" wrapText="1"/>
    </xf>
    <xf numFmtId="1" fontId="15" fillId="16" borderId="12" xfId="3" applyNumberFormat="1" applyFont="1" applyFill="1" applyBorder="1" applyAlignment="1">
      <alignment horizontal="center" wrapText="1"/>
    </xf>
    <xf numFmtId="0" fontId="24" fillId="15" borderId="12" xfId="1" applyFill="1" applyBorder="1" applyAlignment="1">
      <alignment horizontal="center" wrapText="1"/>
    </xf>
    <xf numFmtId="1" fontId="24" fillId="15" borderId="12" xfId="1" applyNumberFormat="1" applyFill="1" applyBorder="1" applyAlignment="1">
      <alignment horizontal="center" wrapText="1"/>
    </xf>
    <xf numFmtId="1" fontId="15" fillId="14" borderId="12" xfId="6" applyNumberFormat="1" applyBorder="1" applyAlignment="1">
      <alignment horizontal="center" wrapText="1"/>
    </xf>
    <xf numFmtId="1" fontId="15" fillId="14" borderId="15" xfId="6" applyNumberFormat="1" applyBorder="1" applyAlignment="1">
      <alignment horizontal="center" wrapText="1"/>
    </xf>
    <xf numFmtId="0" fontId="15" fillId="14" borderId="0" xfId="6" applyAlignment="1">
      <alignment horizontal="center" wrapText="1"/>
    </xf>
    <xf numFmtId="0" fontId="24" fillId="15" borderId="0" xfId="1" applyFill="1" applyAlignment="1">
      <alignment horizontal="center" wrapText="1"/>
    </xf>
    <xf numFmtId="0" fontId="15" fillId="16" borderId="0" xfId="3" applyFont="1" applyFill="1" applyAlignment="1">
      <alignment horizontal="center" wrapText="1"/>
    </xf>
    <xf numFmtId="0" fontId="22" fillId="12" borderId="14" xfId="0" applyFont="1" applyFill="1" applyBorder="1" applyAlignment="1">
      <alignment horizontal="center"/>
    </xf>
    <xf numFmtId="0" fontId="15" fillId="14" borderId="12" xfId="6" applyBorder="1" applyAlignment="1">
      <alignment horizontal="center" wrapText="1"/>
    </xf>
    <xf numFmtId="0" fontId="15" fillId="14" borderId="17" xfId="6" applyBorder="1" applyAlignment="1">
      <alignment horizontal="center" wrapText="1"/>
    </xf>
    <xf numFmtId="0" fontId="15" fillId="16" borderId="12" xfId="3" applyFont="1" applyFill="1" applyBorder="1" applyAlignment="1">
      <alignment horizontal="center" wrapText="1"/>
    </xf>
    <xf numFmtId="0" fontId="15" fillId="14" borderId="0" xfId="6" applyAlignment="1">
      <alignment horizontal="center" vertical="center" wrapText="1"/>
    </xf>
    <xf numFmtId="0" fontId="24" fillId="15" borderId="13" xfId="1" applyFill="1" applyBorder="1" applyAlignment="1">
      <alignment horizontal="center" wrapText="1"/>
    </xf>
  </cellXfs>
  <cellStyles count="7">
    <cellStyle name="60% - Accent1" xfId="5" builtinId="32"/>
    <cellStyle name="Accent5" xfId="6" builtinId="45"/>
    <cellStyle name="Bad" xfId="2" builtinId="27" customBuiltin="1"/>
    <cellStyle name="Calculation" xfId="4" builtinId="22"/>
    <cellStyle name="Good" xfId="1" builtinId="26" customBuiltin="1"/>
    <cellStyle name="Neutral" xfId="3" builtinId="28"/>
    <cellStyle name="Normal" xfId="0" builtinId="0"/>
  </cellStyles>
  <dxfs count="55">
    <dxf>
      <font>
        <b val="0"/>
        <i/>
        <strike val="0"/>
        <color theme="0" tint="-0.34998626667073579"/>
      </font>
      <fill>
        <patternFill patternType="lightDown">
          <fgColor theme="0" tint="-0.14996795556505021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8" tint="0.39994506668294322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8" tint="0.39994506668294322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8" tint="0.39994506668294322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theme="0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8" tint="0.39994506668294322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ill>
        <patternFill patternType="solid">
          <fgColor rgb="FFFFCC00"/>
          <bgColor rgb="FFFFCC00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FFCC00"/>
          <bgColor rgb="FFFFCC00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FFCC00"/>
          <bgColor rgb="FFFFCC00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FFCC00"/>
          <bgColor rgb="FFFFCC00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FFCC00"/>
          <bgColor rgb="FFFFCC00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3366"/>
      </font>
      <fill>
        <patternFill patternType="solid">
          <fgColor rgb="FFCCFFFF"/>
          <bgColor rgb="FFCCFFFF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800000"/>
      </font>
      <fill>
        <patternFill patternType="none"/>
      </fill>
    </dxf>
    <dxf>
      <font>
        <color rgb="FF800000"/>
      </font>
      <fill>
        <patternFill patternType="none"/>
      </fill>
    </dxf>
    <dxf>
      <font>
        <color rgb="FF800000"/>
      </font>
      <fill>
        <patternFill patternType="none"/>
      </fill>
    </dxf>
    <dxf>
      <font>
        <color rgb="FF800000"/>
      </font>
      <fill>
        <patternFill patternType="solid">
          <fgColor rgb="FFE69999"/>
          <bgColor rgb="FFE69999"/>
        </patternFill>
      </fill>
    </dxf>
    <dxf>
      <font>
        <color theme="0"/>
      </font>
      <fill>
        <patternFill patternType="solid">
          <fgColor rgb="FFFADCB3"/>
          <bgColor theme="8" tint="0.39994506668294322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 patternType="solid">
          <fgColor rgb="FFFFCC00"/>
          <bgColor rgb="FFFFCC00"/>
        </patternFill>
      </fill>
    </dxf>
    <dxf>
      <font>
        <color rgb="FF008000"/>
      </font>
      <fill>
        <patternFill patternType="none"/>
      </fill>
    </dxf>
    <dxf>
      <font>
        <color rgb="FF008000"/>
      </font>
      <fill>
        <patternFill patternType="none"/>
      </fill>
    </dxf>
    <dxf>
      <font>
        <color rgb="FF008000"/>
      </font>
      <fill>
        <patternFill patternType="none"/>
      </fill>
    </dxf>
    <dxf>
      <font>
        <color rgb="FF008000"/>
      </font>
      <fill>
        <patternFill patternType="solid">
          <fgColor rgb="FFCCFFCC"/>
          <bgColor rgb="FFCCFFCC"/>
        </patternFill>
      </fill>
    </dxf>
  </dxfs>
  <tableStyles count="0" defaultTableStyle="TableStyleMedium2" defaultPivotStyle="PivotStyleLight16"/>
  <colors>
    <mruColors>
      <color rgb="FF72A5FF"/>
      <color rgb="FF41A1DB"/>
      <color rgb="FF3EC0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R"/>
              <a:t>Completed</a:t>
            </a:r>
            <a:r>
              <a:rPr lang="es-CR" baseline="0"/>
              <a:t> </a:t>
            </a:r>
            <a:r>
              <a:rPr lang="es-CR"/>
              <a:t>Tasks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841-425E-B99E-13BD6B47A3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841-425E-B99E-13BD6B47A3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'SPRINT Points'!$D$103:$E$104</c:f>
              <c:multiLvlStrCache>
                <c:ptCount val="2"/>
                <c:lvl>
                  <c:pt idx="0">
                    <c:v>29</c:v>
                  </c:pt>
                  <c:pt idx="1">
                    <c:v>2</c:v>
                  </c:pt>
                </c:lvl>
                <c:lvl>
                  <c:pt idx="0">
                    <c:v>Burnout</c:v>
                  </c:pt>
                  <c:pt idx="1">
                    <c:v>pts</c:v>
                  </c:pt>
                </c:lvl>
              </c:multiLvlStrCache>
            </c:multiLvlStrRef>
          </c:cat>
          <c:val>
            <c:numRef>
              <c:f>'SPRINT Points'!$E$103:$E$104</c:f>
              <c:numCache>
                <c:formatCode>General</c:formatCode>
                <c:ptCount val="2"/>
                <c:pt idx="0">
                  <c:v>29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41-425E-B99E-13BD6B47A3E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'SPRINT Points'!$D$103</c:f>
              <c:strCache>
                <c:ptCount val="1"/>
                <c:pt idx="0">
                  <c:v>Burnout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'SPRINT Points'!$E$102:$AC$102</c:f>
              <c:numCache>
                <c:formatCode>General</c:formatCode>
                <c:ptCount val="25"/>
                <c:pt idx="0">
                  <c:v>29</c:v>
                </c:pt>
                <c:pt idx="1">
                  <c:v>29</c:v>
                </c:pt>
                <c:pt idx="3">
                  <c:v>29</c:v>
                </c:pt>
                <c:pt idx="5">
                  <c:v>0</c:v>
                </c:pt>
                <c:pt idx="7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3">
                  <c:v>0</c:v>
                </c:pt>
              </c:numCache>
            </c:numRef>
          </c:cat>
          <c:val>
            <c:numRef>
              <c:f>'SPRINT Points'!$E$103:$AC$103</c:f>
              <c:numCache>
                <c:formatCode>General</c:formatCode>
                <c:ptCount val="25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2-4FB9-B048-02BC33780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472368831"/>
        <c:axId val="1212556099"/>
      </c:areaChart>
      <c:catAx>
        <c:axId val="472368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POINTS</a:t>
                </a:r>
                <a:r>
                  <a:rPr lang="es-CR" baseline="0"/>
                  <a:t> DONE </a:t>
                </a:r>
                <a:endParaRPr lang="es-C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212556099"/>
        <c:crosses val="autoZero"/>
        <c:auto val="1"/>
        <c:lblAlgn val="ctr"/>
        <c:lblOffset val="100"/>
        <c:noMultiLvlLbl val="1"/>
      </c:catAx>
      <c:valAx>
        <c:axId val="12125560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POINTS  left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72368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zero"/>
    <c:showDLblsOverMax val="1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R"/>
              <a:t>SPEED</a:t>
            </a:r>
            <a:r>
              <a:rPr lang="es-CR" baseline="0"/>
              <a:t> Points</a:t>
            </a:r>
            <a:endParaRPr lang="es-C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'SPRINT Points'!$F$1:$AC$1</c15:sqref>
                  </c15:fullRef>
                </c:ext>
              </c:extLst>
              <c:f>('SPRINT Points'!$F$1,'SPRINT Points'!$H$1,'SPRINT Points'!$J$1,'SPRINT Points'!$L$1,'SPRINT Points'!$N$1,'SPRINT Points'!$P$1,'SPRINT Points'!$R$1,'SPRINT Points'!$T$1,'SPRINT Points'!$V$1,'SPRINT Points'!$X$1,'SPRINT Points'!$Z$1:$AC$1)</c:f>
              <c:strCache>
                <c:ptCount val="1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SET</c:v>
                </c:pt>
                <c:pt idx="9">
                  <c:v>OCT</c:v>
                </c:pt>
                <c:pt idx="10">
                  <c:v>NOV</c:v>
                </c:pt>
                <c:pt idx="12">
                  <c:v>DIC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'SPRINT Points'!$F$105:$AC$105</c15:sqref>
                  </c15:fullRef>
                </c:ext>
              </c:extLst>
              <c:f>('SPRINT Points'!$F$105,'SPRINT Points'!$H$105,'SPRINT Points'!$J$105,'SPRINT Points'!$L$105,'SPRINT Points'!$N$105,'SPRINT Points'!$P$105,'SPRINT Points'!$R$105,'SPRINT Points'!$T$105,'SPRINT Points'!$V$105,'SPRINT Points'!$X$105,'SPRINT Points'!$Z$105:$AC$105)</c:f>
              <c:numCache>
                <c:formatCode>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6-46D4-AB52-62344E0E1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1348815"/>
        <c:axId val="1861357551"/>
      </c:lineChart>
      <c:catAx>
        <c:axId val="186134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61357551"/>
        <c:crosses val="autoZero"/>
        <c:auto val="1"/>
        <c:lblAlgn val="ctr"/>
        <c:lblOffset val="100"/>
        <c:noMultiLvlLbl val="0"/>
      </c:catAx>
      <c:valAx>
        <c:axId val="186135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6134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TAGS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3D0-4037-B214-D77DA143F216}"/>
              </c:ext>
            </c:extLst>
          </c:dPt>
          <c:cat>
            <c:multiLvlStrRef>
              <c:f>'BACKLOG + STORIES'!$K$7:$L$10</c:f>
              <c:multiLvlStrCache>
                <c:ptCount val="4"/>
                <c:lvl>
                  <c:pt idx="0">
                    <c:v>1</c:v>
                  </c:pt>
                  <c:pt idx="1">
                    <c:v>0</c:v>
                  </c:pt>
                  <c:pt idx="2">
                    <c:v>1</c:v>
                  </c:pt>
                  <c:pt idx="3">
                    <c:v>0</c:v>
                  </c:pt>
                </c:lvl>
                <c:lvl>
                  <c:pt idx="0">
                    <c:v>(CH)</c:v>
                  </c:pt>
                  <c:pt idx="1">
                    <c:v>(JL)</c:v>
                  </c:pt>
                  <c:pt idx="2">
                    <c:v>(JR)</c:v>
                  </c:pt>
                  <c:pt idx="3">
                    <c:v>(O)</c:v>
                  </c:pt>
                </c:lvl>
              </c:multiLvlStrCache>
            </c:multiLvlStrRef>
          </c:cat>
          <c:val>
            <c:numRef>
              <c:f>'BACKLOG + STORIES'!$L$7:$L$10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D0-4037-B214-D77DA143F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107967"/>
        <c:axId val="1180099647"/>
      </c:radarChart>
      <c:catAx>
        <c:axId val="118010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80099647"/>
        <c:crosses val="autoZero"/>
        <c:auto val="1"/>
        <c:lblAlgn val="ctr"/>
        <c:lblOffset val="100"/>
        <c:noMultiLvlLbl val="0"/>
      </c:catAx>
      <c:valAx>
        <c:axId val="118009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8010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160020</xdr:colOff>
      <xdr:row>124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1</xdr:row>
      <xdr:rowOff>22860</xdr:rowOff>
    </xdr:from>
    <xdr:to>
      <xdr:col>22</xdr:col>
      <xdr:colOff>579120</xdr:colOff>
      <xdr:row>23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106680</xdr:colOff>
      <xdr:row>0</xdr:row>
      <xdr:rowOff>127634</xdr:rowOff>
    </xdr:from>
    <xdr:to>
      <xdr:col>14</xdr:col>
      <xdr:colOff>548640</xdr:colOff>
      <xdr:row>23</xdr:row>
      <xdr:rowOff>137159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175260</xdr:colOff>
      <xdr:row>25</xdr:row>
      <xdr:rowOff>38100</xdr:rowOff>
    </xdr:from>
    <xdr:to>
      <xdr:col>9</xdr:col>
      <xdr:colOff>0</xdr:colOff>
      <xdr:row>43</xdr:row>
      <xdr:rowOff>68580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24</xdr:row>
      <xdr:rowOff>161924</xdr:rowOff>
    </xdr:from>
    <xdr:to>
      <xdr:col>19</xdr:col>
      <xdr:colOff>428625</xdr:colOff>
      <xdr:row>46</xdr:row>
      <xdr:rowOff>9525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"/>
  <sheetViews>
    <sheetView tabSelected="1" zoomScaleNormal="100" workbookViewId="0">
      <pane ySplit="1" topLeftCell="A2" activePane="bottomLeft" state="frozen"/>
      <selection pane="bottomLeft" activeCell="J6" sqref="J6:K6"/>
    </sheetView>
  </sheetViews>
  <sheetFormatPr defaultRowHeight="18.75" x14ac:dyDescent="0.3"/>
  <cols>
    <col min="1" max="1" width="4.42578125" style="42" bestFit="1" customWidth="1"/>
    <col min="2" max="2" width="4.42578125" style="73" customWidth="1"/>
    <col min="3" max="3" width="54.85546875" style="35" customWidth="1"/>
    <col min="4" max="4" width="36" style="70" customWidth="1"/>
    <col min="5" max="5" width="8.5703125" style="27" customWidth="1"/>
    <col min="6" max="6" width="24.5703125" style="44" customWidth="1"/>
    <col min="7" max="7" width="6.5703125" style="74" customWidth="1"/>
    <col min="11" max="11" width="18.42578125" customWidth="1"/>
  </cols>
  <sheetData>
    <row r="1" spans="1:12" ht="31.5" x14ac:dyDescent="0.25">
      <c r="A1" s="41" t="s">
        <v>26</v>
      </c>
      <c r="B1" s="41" t="s">
        <v>37</v>
      </c>
      <c r="C1" s="38" t="s">
        <v>18</v>
      </c>
      <c r="D1" s="40" t="s">
        <v>17</v>
      </c>
      <c r="E1" s="39" t="s">
        <v>33</v>
      </c>
      <c r="F1" s="43" t="s">
        <v>45</v>
      </c>
      <c r="G1" s="74" t="s">
        <v>40</v>
      </c>
      <c r="J1" s="76" t="s">
        <v>25</v>
      </c>
      <c r="K1" s="77"/>
    </row>
    <row r="2" spans="1:12" x14ac:dyDescent="0.3">
      <c r="A2" s="37" t="s">
        <v>66</v>
      </c>
      <c r="B2" s="72">
        <v>2</v>
      </c>
      <c r="C2" s="20" t="s">
        <v>50</v>
      </c>
      <c r="D2" s="70" t="s">
        <v>41</v>
      </c>
      <c r="E2" s="17" t="s">
        <v>19</v>
      </c>
      <c r="F2" s="44">
        <v>1</v>
      </c>
      <c r="G2" s="75">
        <f>VLOOKUP(B2,'SPRINT Points'!$A$4:$E$100,5)</f>
        <v>1</v>
      </c>
      <c r="J2" s="32" t="s">
        <v>19</v>
      </c>
      <c r="K2" s="33" t="s">
        <v>22</v>
      </c>
    </row>
    <row r="3" spans="1:12" x14ac:dyDescent="0.3">
      <c r="A3" s="37" t="s">
        <v>67</v>
      </c>
      <c r="B3" s="72">
        <v>3</v>
      </c>
      <c r="C3" s="35" t="s">
        <v>49</v>
      </c>
      <c r="D3" s="70" t="s">
        <v>42</v>
      </c>
      <c r="E3" s="27" t="s">
        <v>21</v>
      </c>
      <c r="F3" s="44">
        <v>1</v>
      </c>
      <c r="G3" s="75">
        <f>VLOOKUP(B3,'SPRINT Points'!$A$4:$E$100,5)</f>
        <v>2</v>
      </c>
      <c r="J3" s="32" t="s">
        <v>20</v>
      </c>
      <c r="K3" s="34" t="s">
        <v>23</v>
      </c>
    </row>
    <row r="4" spans="1:12" x14ac:dyDescent="0.3">
      <c r="A4" s="37"/>
      <c r="B4" s="72">
        <v>4</v>
      </c>
      <c r="C4" s="35" t="s">
        <v>48</v>
      </c>
      <c r="D4" s="70" t="s">
        <v>46</v>
      </c>
      <c r="E4" s="27" t="s">
        <v>21</v>
      </c>
      <c r="F4" s="44">
        <v>1</v>
      </c>
      <c r="G4" s="75">
        <f>VLOOKUP(B4,'SPRINT Points'!$A$4:$E$100,5)</f>
        <v>2</v>
      </c>
      <c r="J4" s="32" t="s">
        <v>21</v>
      </c>
      <c r="K4" s="33" t="s">
        <v>24</v>
      </c>
    </row>
    <row r="5" spans="1:12" x14ac:dyDescent="0.3">
      <c r="A5" s="37"/>
      <c r="B5" s="72">
        <v>5</v>
      </c>
      <c r="C5" s="35" t="s">
        <v>43</v>
      </c>
      <c r="D5" s="70" t="s">
        <v>51</v>
      </c>
      <c r="E5" s="27" t="s">
        <v>20</v>
      </c>
      <c r="F5" s="44">
        <v>2</v>
      </c>
      <c r="G5" s="75">
        <f>VLOOKUP(B5,'SPRINT Points'!$A$4:$E$100,5)</f>
        <v>2</v>
      </c>
    </row>
    <row r="6" spans="1:12" ht="31.5" x14ac:dyDescent="0.3">
      <c r="A6" s="37"/>
      <c r="B6" s="72">
        <v>6</v>
      </c>
      <c r="C6" s="36" t="s">
        <v>47</v>
      </c>
      <c r="D6" s="71" t="s">
        <v>44</v>
      </c>
      <c r="E6" s="21" t="s">
        <v>21</v>
      </c>
      <c r="F6" s="44">
        <v>2</v>
      </c>
      <c r="G6" s="75">
        <f>VLOOKUP(B6,'SPRINT Points'!$A$4:$E$100,5)</f>
        <v>2</v>
      </c>
      <c r="J6" s="76" t="s">
        <v>27</v>
      </c>
      <c r="K6" s="78"/>
      <c r="L6" s="32" t="s">
        <v>36</v>
      </c>
    </row>
    <row r="7" spans="1:12" x14ac:dyDescent="0.3">
      <c r="A7" s="37"/>
      <c r="B7" s="72">
        <v>7</v>
      </c>
      <c r="C7" s="35" t="s">
        <v>69</v>
      </c>
      <c r="D7" s="70" t="s">
        <v>68</v>
      </c>
      <c r="E7" s="17" t="s">
        <v>20</v>
      </c>
      <c r="F7" s="44">
        <v>1</v>
      </c>
      <c r="G7" s="75"/>
      <c r="J7" s="25"/>
      <c r="K7" s="18" t="s">
        <v>62</v>
      </c>
      <c r="L7" s="69">
        <f>COUNTIF(A:A,"CH")</f>
        <v>1</v>
      </c>
    </row>
    <row r="8" spans="1:12" ht="14.45" customHeight="1" x14ac:dyDescent="0.3">
      <c r="A8" s="37"/>
      <c r="B8" s="72"/>
      <c r="E8" s="17"/>
      <c r="G8" s="75"/>
      <c r="J8" s="23"/>
      <c r="K8" s="19" t="s">
        <v>64</v>
      </c>
      <c r="L8" s="18">
        <f>COUNTIF(A:A,"JL")</f>
        <v>0</v>
      </c>
    </row>
    <row r="9" spans="1:12" ht="14.45" customHeight="1" x14ac:dyDescent="0.3">
      <c r="A9" s="37"/>
      <c r="B9" s="72"/>
      <c r="E9" s="17"/>
      <c r="G9" s="75"/>
      <c r="J9" s="24"/>
      <c r="K9" s="18" t="s">
        <v>63</v>
      </c>
      <c r="L9" s="18">
        <f>COUNTIF(A:A,"JR")</f>
        <v>1</v>
      </c>
    </row>
    <row r="10" spans="1:12" ht="14.45" customHeight="1" x14ac:dyDescent="0.3">
      <c r="A10" s="37"/>
      <c r="B10" s="72"/>
      <c r="E10" s="17"/>
      <c r="G10" s="75"/>
      <c r="J10" s="22"/>
      <c r="K10" s="18" t="s">
        <v>65</v>
      </c>
      <c r="L10" s="18">
        <f>COUNTIF(A:A,"O")</f>
        <v>0</v>
      </c>
    </row>
    <row r="11" spans="1:12" ht="14.45" customHeight="1" x14ac:dyDescent="0.3">
      <c r="A11" s="37"/>
      <c r="B11" s="72"/>
      <c r="G11" s="75"/>
    </row>
    <row r="12" spans="1:12" ht="14.45" customHeight="1" x14ac:dyDescent="0.3">
      <c r="A12" s="37"/>
      <c r="B12" s="72"/>
      <c r="G12" s="75"/>
    </row>
    <row r="13" spans="1:12" ht="14.45" customHeight="1" x14ac:dyDescent="0.3">
      <c r="A13" s="37"/>
      <c r="B13" s="72"/>
      <c r="E13" s="17"/>
      <c r="G13" s="75"/>
    </row>
    <row r="14" spans="1:12" ht="14.45" customHeight="1" x14ac:dyDescent="0.3">
      <c r="A14" s="37"/>
      <c r="B14" s="72"/>
      <c r="E14" s="17"/>
      <c r="G14" s="75"/>
    </row>
    <row r="15" spans="1:12" ht="14.45" customHeight="1" x14ac:dyDescent="0.3">
      <c r="A15" s="37"/>
      <c r="B15" s="72"/>
      <c r="E15" s="17"/>
      <c r="G15" s="75"/>
    </row>
    <row r="16" spans="1:12" x14ac:dyDescent="0.3">
      <c r="A16" s="37"/>
      <c r="B16" s="72"/>
      <c r="C16" s="20"/>
      <c r="E16" s="17"/>
      <c r="G16" s="75"/>
    </row>
    <row r="17" spans="1:7" ht="18" customHeight="1" x14ac:dyDescent="0.3">
      <c r="A17" s="37"/>
      <c r="B17" s="72"/>
      <c r="C17" s="36"/>
      <c r="D17" s="71"/>
      <c r="E17" s="17"/>
      <c r="G17" s="75"/>
    </row>
    <row r="18" spans="1:7" x14ac:dyDescent="0.3">
      <c r="A18" s="37"/>
      <c r="B18" s="72"/>
      <c r="E18" s="17"/>
      <c r="G18" s="75"/>
    </row>
    <row r="19" spans="1:7" x14ac:dyDescent="0.3">
      <c r="A19" s="37"/>
      <c r="B19" s="72"/>
      <c r="G19" s="75"/>
    </row>
    <row r="20" spans="1:7" x14ac:dyDescent="0.3">
      <c r="A20" s="37"/>
      <c r="B20" s="72"/>
      <c r="G20" s="75"/>
    </row>
    <row r="21" spans="1:7" x14ac:dyDescent="0.3">
      <c r="A21" s="37"/>
      <c r="B21" s="72"/>
      <c r="G21" s="75"/>
    </row>
    <row r="22" spans="1:7" x14ac:dyDescent="0.3">
      <c r="A22" s="37"/>
      <c r="B22" s="72"/>
      <c r="G22" s="75"/>
    </row>
    <row r="23" spans="1:7" x14ac:dyDescent="0.3">
      <c r="A23" s="37"/>
      <c r="B23" s="72"/>
      <c r="G23" s="75"/>
    </row>
    <row r="24" spans="1:7" x14ac:dyDescent="0.3">
      <c r="A24" s="37"/>
      <c r="B24" s="72"/>
      <c r="G24" s="75"/>
    </row>
    <row r="25" spans="1:7" x14ac:dyDescent="0.3">
      <c r="A25" s="37"/>
      <c r="B25" s="72"/>
      <c r="C25" s="36"/>
      <c r="E25" s="17"/>
      <c r="G25" s="75"/>
    </row>
    <row r="26" spans="1:7" x14ac:dyDescent="0.3">
      <c r="A26" s="37"/>
      <c r="B26" s="72"/>
      <c r="G26" s="75"/>
    </row>
    <row r="27" spans="1:7" x14ac:dyDescent="0.3">
      <c r="A27" s="37"/>
      <c r="B27" s="72"/>
      <c r="G27" s="75"/>
    </row>
    <row r="28" spans="1:7" x14ac:dyDescent="0.3">
      <c r="A28" s="37"/>
      <c r="B28" s="72"/>
      <c r="G28" s="75"/>
    </row>
    <row r="29" spans="1:7" x14ac:dyDescent="0.3">
      <c r="A29" s="37"/>
      <c r="B29" s="72"/>
      <c r="G29" s="75"/>
    </row>
    <row r="30" spans="1:7" x14ac:dyDescent="0.3">
      <c r="A30" s="37"/>
      <c r="B30" s="72"/>
      <c r="G30" s="75"/>
    </row>
    <row r="31" spans="1:7" x14ac:dyDescent="0.3">
      <c r="A31" s="37"/>
      <c r="B31" s="72"/>
      <c r="E31" s="17"/>
      <c r="G31" s="75"/>
    </row>
    <row r="32" spans="1:7" x14ac:dyDescent="0.3">
      <c r="A32" s="37"/>
      <c r="B32" s="72"/>
      <c r="G32" s="75"/>
    </row>
    <row r="33" spans="1:7" x14ac:dyDescent="0.3">
      <c r="A33" s="37"/>
      <c r="B33" s="72"/>
      <c r="C33" s="20"/>
      <c r="E33" s="17"/>
      <c r="G33" s="75"/>
    </row>
    <row r="34" spans="1:7" x14ac:dyDescent="0.3">
      <c r="A34" s="37"/>
      <c r="B34" s="72"/>
      <c r="G34" s="75"/>
    </row>
    <row r="35" spans="1:7" x14ac:dyDescent="0.3">
      <c r="A35" s="37"/>
      <c r="B35" s="72"/>
      <c r="G35" s="75"/>
    </row>
    <row r="36" spans="1:7" x14ac:dyDescent="0.3">
      <c r="A36" s="37"/>
      <c r="B36" s="72"/>
      <c r="G36" s="75"/>
    </row>
    <row r="37" spans="1:7" x14ac:dyDescent="0.3">
      <c r="B37" s="72"/>
      <c r="G37" s="75"/>
    </row>
    <row r="38" spans="1:7" x14ac:dyDescent="0.3">
      <c r="A38" s="37"/>
      <c r="B38" s="72"/>
      <c r="G38" s="75"/>
    </row>
    <row r="39" spans="1:7" x14ac:dyDescent="0.3">
      <c r="A39" s="37"/>
      <c r="B39" s="72"/>
      <c r="E39" s="17"/>
      <c r="G39" s="75"/>
    </row>
    <row r="40" spans="1:7" x14ac:dyDescent="0.3">
      <c r="A40" s="37"/>
      <c r="B40" s="72"/>
      <c r="C40" s="36"/>
      <c r="E40" s="17"/>
      <c r="G40" s="75"/>
    </row>
    <row r="41" spans="1:7" x14ac:dyDescent="0.3">
      <c r="A41" s="37"/>
      <c r="B41" s="72"/>
      <c r="C41" s="31"/>
      <c r="E41" s="17"/>
      <c r="G41" s="75"/>
    </row>
    <row r="42" spans="1:7" x14ac:dyDescent="0.3">
      <c r="A42" s="37"/>
      <c r="B42" s="72"/>
      <c r="C42" s="36"/>
      <c r="E42" s="17"/>
      <c r="G42" s="75"/>
    </row>
    <row r="43" spans="1:7" x14ac:dyDescent="0.3">
      <c r="A43" s="37"/>
      <c r="B43" s="72"/>
      <c r="E43" s="17"/>
      <c r="G43" s="75"/>
    </row>
    <row r="44" spans="1:7" x14ac:dyDescent="0.3">
      <c r="A44" s="37"/>
      <c r="B44" s="72"/>
      <c r="G44" s="75"/>
    </row>
    <row r="45" spans="1:7" x14ac:dyDescent="0.3">
      <c r="A45" s="37"/>
      <c r="B45" s="72"/>
      <c r="G45" s="75"/>
    </row>
    <row r="46" spans="1:7" ht="30" customHeight="1" x14ac:dyDescent="0.3">
      <c r="A46" s="37"/>
      <c r="B46" s="72"/>
      <c r="E46" s="17"/>
      <c r="G46" s="75"/>
    </row>
    <row r="47" spans="1:7" x14ac:dyDescent="0.3">
      <c r="A47" s="37"/>
      <c r="B47" s="72"/>
      <c r="G47" s="75"/>
    </row>
    <row r="48" spans="1:7" x14ac:dyDescent="0.3">
      <c r="B48" s="72"/>
      <c r="G48" s="75"/>
    </row>
  </sheetData>
  <sortState ref="A2:F45">
    <sortCondition ref="F1"/>
  </sortState>
  <mergeCells count="2">
    <mergeCell ref="J1:K1"/>
    <mergeCell ref="J6:K6"/>
  </mergeCells>
  <conditionalFormatting sqref="A2:B268">
    <cfRule type="cellIs" dxfId="12" priority="1" operator="equal">
      <formula>"CH"</formula>
    </cfRule>
    <cfRule type="cellIs" dxfId="11" priority="2" operator="equal">
      <formula>"JR"</formula>
    </cfRule>
    <cfRule type="cellIs" dxfId="10" priority="3" operator="equal">
      <formula>"JL"</formula>
    </cfRule>
    <cfRule type="cellIs" dxfId="9" priority="4" operator="equal">
      <formula>"O"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3"/>
  <sheetViews>
    <sheetView workbookViewId="0">
      <pane xSplit="5" ySplit="2" topLeftCell="F3" activePane="bottomRight" state="frozen"/>
      <selection pane="topRight" activeCell="E1" sqref="E1"/>
      <selection pane="bottomLeft" activeCell="A2" sqref="A2"/>
      <selection pane="bottomRight" activeCell="J6" sqref="J6"/>
    </sheetView>
  </sheetViews>
  <sheetFormatPr defaultColWidth="17.28515625" defaultRowHeight="15.75" customHeight="1" outlineLevelRow="1" x14ac:dyDescent="0.25"/>
  <cols>
    <col min="1" max="1" width="3" bestFit="1" customWidth="1"/>
    <col min="2" max="2" width="45.5703125" customWidth="1"/>
    <col min="3" max="3" width="11.85546875" customWidth="1"/>
    <col min="4" max="4" width="7.42578125" customWidth="1"/>
    <col min="5" max="5" width="6" customWidth="1"/>
    <col min="6" max="6" width="5.5703125" style="15" customWidth="1"/>
    <col min="7" max="7" width="5.42578125" style="15" customWidth="1"/>
    <col min="8" max="9" width="5.42578125" style="16" customWidth="1"/>
    <col min="10" max="10" width="6.28515625" style="15" customWidth="1"/>
    <col min="11" max="11" width="5.42578125" style="15" customWidth="1"/>
    <col min="12" max="13" width="5.42578125" style="16" customWidth="1"/>
    <col min="14" max="14" width="6.28515625" style="15" customWidth="1"/>
    <col min="15" max="15" width="5.42578125" style="15" customWidth="1"/>
    <col min="16" max="17" width="5.42578125" style="16" customWidth="1"/>
    <col min="18" max="18" width="6.28515625" style="15" customWidth="1"/>
    <col min="19" max="19" width="5.42578125" style="15" customWidth="1"/>
    <col min="20" max="21" width="5.42578125" style="16" customWidth="1"/>
    <col min="22" max="22" width="6.28515625" style="15" customWidth="1"/>
    <col min="23" max="23" width="5.42578125" style="15" customWidth="1"/>
    <col min="24" max="25" width="5.42578125" style="16" customWidth="1"/>
    <col min="26" max="26" width="6.28515625" style="15" customWidth="1"/>
    <col min="27" max="27" width="6.42578125" customWidth="1"/>
    <col min="28" max="28" width="5.42578125" style="16" customWidth="1"/>
    <col min="29" max="29" width="5.5703125" style="16" customWidth="1"/>
  </cols>
  <sheetData>
    <row r="1" spans="1:30" ht="28.9" customHeight="1" x14ac:dyDescent="0.25">
      <c r="A1" s="91" t="s">
        <v>37</v>
      </c>
      <c r="B1" s="91" t="s">
        <v>38</v>
      </c>
      <c r="C1" s="84" t="s">
        <v>3</v>
      </c>
      <c r="D1" s="84" t="s">
        <v>28</v>
      </c>
      <c r="E1" s="84" t="s">
        <v>4</v>
      </c>
      <c r="F1" s="85" t="s">
        <v>5</v>
      </c>
      <c r="G1" s="85"/>
      <c r="H1" s="86" t="s">
        <v>6</v>
      </c>
      <c r="I1" s="86"/>
      <c r="J1" s="84" t="s">
        <v>7</v>
      </c>
      <c r="K1" s="84"/>
      <c r="L1" s="85" t="s">
        <v>8</v>
      </c>
      <c r="M1" s="85"/>
      <c r="N1" s="86" t="s">
        <v>9</v>
      </c>
      <c r="O1" s="86"/>
      <c r="P1" s="84" t="s">
        <v>10</v>
      </c>
      <c r="Q1" s="84"/>
      <c r="R1" s="85" t="s">
        <v>11</v>
      </c>
      <c r="S1" s="85"/>
      <c r="T1" s="86" t="s">
        <v>12</v>
      </c>
      <c r="U1" s="86"/>
      <c r="V1" s="84" t="s">
        <v>13</v>
      </c>
      <c r="W1" s="84"/>
      <c r="X1" s="85" t="s">
        <v>14</v>
      </c>
      <c r="Y1" s="85"/>
      <c r="Z1" s="86" t="s">
        <v>15</v>
      </c>
      <c r="AA1" s="86"/>
      <c r="AB1" s="84" t="s">
        <v>16</v>
      </c>
      <c r="AC1" s="84"/>
      <c r="AD1" s="45"/>
    </row>
    <row r="2" spans="1:30" x14ac:dyDescent="0.25">
      <c r="A2" s="91"/>
      <c r="B2" s="91"/>
      <c r="C2" s="84"/>
      <c r="D2" s="84"/>
      <c r="E2" s="84"/>
      <c r="F2" s="52">
        <v>1</v>
      </c>
      <c r="G2" s="52">
        <v>2</v>
      </c>
      <c r="H2" s="59">
        <v>3</v>
      </c>
      <c r="I2" s="59">
        <v>4</v>
      </c>
      <c r="J2" s="47">
        <v>5</v>
      </c>
      <c r="K2" s="47">
        <v>6</v>
      </c>
      <c r="L2" s="52">
        <v>7</v>
      </c>
      <c r="M2" s="52">
        <v>8</v>
      </c>
      <c r="N2" s="59">
        <v>9</v>
      </c>
      <c r="O2" s="59">
        <v>10</v>
      </c>
      <c r="P2" s="47">
        <v>11</v>
      </c>
      <c r="Q2" s="47">
        <v>12</v>
      </c>
      <c r="R2" s="52">
        <v>13</v>
      </c>
      <c r="S2" s="52">
        <v>14</v>
      </c>
      <c r="T2" s="59">
        <v>15</v>
      </c>
      <c r="U2" s="59">
        <v>16</v>
      </c>
      <c r="V2" s="47">
        <v>17</v>
      </c>
      <c r="W2" s="47">
        <v>18</v>
      </c>
      <c r="X2" s="52">
        <v>19</v>
      </c>
      <c r="Y2" s="52">
        <v>20</v>
      </c>
      <c r="Z2" s="59">
        <v>21</v>
      </c>
      <c r="AA2" s="59">
        <v>22</v>
      </c>
      <c r="AB2" s="47">
        <v>23</v>
      </c>
      <c r="AC2" s="47">
        <v>24</v>
      </c>
    </row>
    <row r="3" spans="1:30" ht="15" hidden="1" customHeight="1" x14ac:dyDescent="0.25">
      <c r="B3" s="1"/>
      <c r="C3" s="2"/>
      <c r="D3" s="3"/>
      <c r="E3" s="3"/>
      <c r="F3" s="53"/>
      <c r="G3" s="53"/>
      <c r="H3" s="60"/>
      <c r="I3" s="61"/>
      <c r="J3" s="48"/>
      <c r="K3" s="48"/>
      <c r="L3" s="53"/>
      <c r="M3" s="53"/>
      <c r="N3" s="60"/>
      <c r="O3" s="61"/>
      <c r="P3" s="48"/>
      <c r="Q3" s="48"/>
      <c r="R3" s="53"/>
      <c r="S3" s="53"/>
      <c r="T3" s="60"/>
      <c r="U3" s="61"/>
      <c r="V3" s="48"/>
      <c r="W3" s="48"/>
      <c r="X3" s="53"/>
      <c r="Y3" s="53"/>
      <c r="Z3" s="60"/>
      <c r="AA3" s="61"/>
      <c r="AB3" s="48"/>
      <c r="AC3" s="48"/>
    </row>
    <row r="4" spans="1:30" x14ac:dyDescent="0.25">
      <c r="A4" s="41">
        <v>2</v>
      </c>
      <c r="B4" s="7" t="str">
        <f>VLOOKUP(A4,'BACKLOG + STORIES'!$B$1:$D$181,3,FALSE)</f>
        <v>Index</v>
      </c>
      <c r="C4" s="4">
        <v>2</v>
      </c>
      <c r="D4" s="5">
        <f t="shared" ref="D4:D22" si="0">IF(C4&lt;SUM(F4:AC4),SUM(F4:AC4),C4)</f>
        <v>2</v>
      </c>
      <c r="E4" s="6">
        <f t="shared" ref="E4:E22" si="1">IF(D4&gt;C4,$D4-(SUM($F4:$AC4)),$C4-(SUM($F4:$AC4)))</f>
        <v>1</v>
      </c>
      <c r="F4" s="54"/>
      <c r="G4" s="55"/>
      <c r="H4" s="62"/>
      <c r="I4" s="61"/>
      <c r="J4" s="49">
        <v>1</v>
      </c>
      <c r="K4" s="66"/>
      <c r="L4" s="55"/>
      <c r="M4" s="55"/>
      <c r="N4" s="62"/>
      <c r="O4" s="61"/>
      <c r="P4" s="49"/>
      <c r="Q4" s="66"/>
      <c r="R4" s="55"/>
      <c r="S4" s="55"/>
      <c r="T4" s="62"/>
      <c r="U4" s="61"/>
      <c r="V4" s="49"/>
      <c r="W4" s="66"/>
      <c r="X4" s="55"/>
      <c r="Y4" s="55"/>
      <c r="Z4" s="62"/>
      <c r="AA4" s="61"/>
      <c r="AB4" s="49"/>
      <c r="AC4" s="49"/>
    </row>
    <row r="5" spans="1:30" x14ac:dyDescent="0.25">
      <c r="A5" s="41">
        <v>3</v>
      </c>
      <c r="B5" s="7" t="s">
        <v>52</v>
      </c>
      <c r="C5" s="8">
        <v>2</v>
      </c>
      <c r="D5" s="5">
        <f t="shared" si="0"/>
        <v>2</v>
      </c>
      <c r="E5" s="6">
        <f t="shared" si="1"/>
        <v>1</v>
      </c>
      <c r="F5" s="56"/>
      <c r="G5" s="52"/>
      <c r="H5" s="61"/>
      <c r="I5" s="61"/>
      <c r="J5" s="50">
        <v>1</v>
      </c>
      <c r="K5" s="67"/>
      <c r="L5" s="57"/>
      <c r="M5" s="52"/>
      <c r="N5" s="61"/>
      <c r="O5" s="61"/>
      <c r="P5" s="50"/>
      <c r="Q5" s="67"/>
      <c r="R5" s="57"/>
      <c r="S5" s="52"/>
      <c r="T5" s="61"/>
      <c r="U5" s="61"/>
      <c r="V5" s="50"/>
      <c r="W5" s="67"/>
      <c r="X5" s="57"/>
      <c r="Y5" s="52"/>
      <c r="Z5" s="61"/>
      <c r="AA5" s="61"/>
      <c r="AB5" s="50"/>
      <c r="AC5" s="47"/>
    </row>
    <row r="6" spans="1:30" ht="17.45" customHeight="1" x14ac:dyDescent="0.25">
      <c r="A6" s="41">
        <v>3</v>
      </c>
      <c r="B6" s="7" t="s">
        <v>53</v>
      </c>
      <c r="C6" s="8">
        <v>2</v>
      </c>
      <c r="D6" s="5">
        <f t="shared" si="0"/>
        <v>2</v>
      </c>
      <c r="E6" s="6">
        <f t="shared" si="1"/>
        <v>2</v>
      </c>
      <c r="F6" s="56"/>
      <c r="G6" s="52"/>
      <c r="H6" s="61"/>
      <c r="I6" s="61"/>
      <c r="J6" s="50"/>
      <c r="K6" s="67"/>
      <c r="L6" s="57"/>
      <c r="M6" s="52"/>
      <c r="N6" s="61"/>
      <c r="O6" s="61"/>
      <c r="P6" s="50"/>
      <c r="Q6" s="67"/>
      <c r="R6" s="57"/>
      <c r="S6" s="52"/>
      <c r="T6" s="61"/>
      <c r="U6" s="61"/>
      <c r="V6" s="50"/>
      <c r="W6" s="67"/>
      <c r="X6" s="57"/>
      <c r="Y6" s="52"/>
      <c r="Z6" s="61"/>
      <c r="AA6" s="61"/>
      <c r="AB6" s="50"/>
      <c r="AC6" s="47"/>
    </row>
    <row r="7" spans="1:30" x14ac:dyDescent="0.25">
      <c r="A7" s="41">
        <v>3</v>
      </c>
      <c r="B7" s="7" t="s">
        <v>54</v>
      </c>
      <c r="C7" s="8">
        <v>2</v>
      </c>
      <c r="D7" s="5">
        <f t="shared" si="0"/>
        <v>2</v>
      </c>
      <c r="E7" s="6">
        <f t="shared" si="1"/>
        <v>2</v>
      </c>
      <c r="F7" s="56"/>
      <c r="G7" s="52"/>
      <c r="H7" s="61"/>
      <c r="I7" s="61"/>
      <c r="J7" s="50"/>
      <c r="K7" s="67"/>
      <c r="L7" s="57"/>
      <c r="M7" s="52"/>
      <c r="N7" s="61"/>
      <c r="O7" s="61"/>
      <c r="P7" s="50"/>
      <c r="Q7" s="67"/>
      <c r="R7" s="57"/>
      <c r="S7" s="52"/>
      <c r="T7" s="61"/>
      <c r="U7" s="61"/>
      <c r="V7" s="50"/>
      <c r="W7" s="67"/>
      <c r="X7" s="57"/>
      <c r="Y7" s="52"/>
      <c r="Z7" s="61"/>
      <c r="AA7" s="61"/>
      <c r="AB7" s="50"/>
      <c r="AC7" s="47"/>
    </row>
    <row r="8" spans="1:30" x14ac:dyDescent="0.25">
      <c r="A8" s="41">
        <v>3</v>
      </c>
      <c r="B8" s="7" t="s">
        <v>55</v>
      </c>
      <c r="C8" s="8">
        <v>2</v>
      </c>
      <c r="D8" s="5">
        <f t="shared" si="0"/>
        <v>2</v>
      </c>
      <c r="E8" s="6">
        <f t="shared" si="1"/>
        <v>2</v>
      </c>
      <c r="F8" s="56"/>
      <c r="G8" s="52"/>
      <c r="H8" s="61"/>
      <c r="I8" s="61"/>
      <c r="J8" s="50"/>
      <c r="K8" s="67"/>
      <c r="L8" s="57"/>
      <c r="M8" s="52"/>
      <c r="N8" s="61"/>
      <c r="O8" s="61"/>
      <c r="P8" s="50"/>
      <c r="Q8" s="67"/>
      <c r="R8" s="57"/>
      <c r="S8" s="52"/>
      <c r="T8" s="61"/>
      <c r="U8" s="61"/>
      <c r="V8" s="50"/>
      <c r="W8" s="67"/>
      <c r="X8" s="57"/>
      <c r="Y8" s="52"/>
      <c r="Z8" s="61"/>
      <c r="AA8" s="61"/>
      <c r="AB8" s="50"/>
      <c r="AC8" s="47"/>
    </row>
    <row r="9" spans="1:30" x14ac:dyDescent="0.25">
      <c r="A9" s="41">
        <v>3</v>
      </c>
      <c r="B9" s="7" t="s">
        <v>56</v>
      </c>
      <c r="C9" s="8">
        <v>2</v>
      </c>
      <c r="D9" s="5">
        <f t="shared" si="0"/>
        <v>2</v>
      </c>
      <c r="E9" s="6">
        <f t="shared" si="1"/>
        <v>2</v>
      </c>
      <c r="F9" s="56"/>
      <c r="G9" s="52"/>
      <c r="H9" s="61"/>
      <c r="I9" s="61"/>
      <c r="J9" s="50"/>
      <c r="K9" s="67"/>
      <c r="L9" s="57"/>
      <c r="M9" s="52"/>
      <c r="N9" s="61"/>
      <c r="O9" s="61"/>
      <c r="P9" s="50"/>
      <c r="Q9" s="67"/>
      <c r="R9" s="57"/>
      <c r="S9" s="52"/>
      <c r="T9" s="61"/>
      <c r="U9" s="61"/>
      <c r="V9" s="50"/>
      <c r="W9" s="67"/>
      <c r="X9" s="57"/>
      <c r="Y9" s="52"/>
      <c r="Z9" s="61"/>
      <c r="AA9" s="61"/>
      <c r="AB9" s="50"/>
      <c r="AC9" s="47"/>
    </row>
    <row r="10" spans="1:30" x14ac:dyDescent="0.25">
      <c r="A10" s="41">
        <v>4</v>
      </c>
      <c r="B10" s="7" t="s">
        <v>61</v>
      </c>
      <c r="C10" s="8">
        <v>2</v>
      </c>
      <c r="D10" s="5">
        <f t="shared" si="0"/>
        <v>2</v>
      </c>
      <c r="E10" s="6">
        <f t="shared" si="1"/>
        <v>2</v>
      </c>
      <c r="F10" s="56"/>
      <c r="G10" s="52"/>
      <c r="H10" s="61"/>
      <c r="I10" s="61"/>
      <c r="J10" s="50"/>
      <c r="K10" s="67"/>
      <c r="L10" s="57"/>
      <c r="M10" s="52"/>
      <c r="N10" s="61"/>
      <c r="O10" s="61"/>
      <c r="P10" s="50"/>
      <c r="Q10" s="67"/>
      <c r="R10" s="57"/>
      <c r="S10" s="52"/>
      <c r="T10" s="61"/>
      <c r="U10" s="61"/>
      <c r="V10" s="50"/>
      <c r="W10" s="67"/>
      <c r="X10" s="57"/>
      <c r="Y10" s="52"/>
      <c r="Z10" s="61"/>
      <c r="AA10" s="61"/>
      <c r="AB10" s="50"/>
      <c r="AC10" s="47"/>
    </row>
    <row r="11" spans="1:30" x14ac:dyDescent="0.25">
      <c r="A11" s="41">
        <v>4</v>
      </c>
      <c r="B11" s="7" t="s">
        <v>57</v>
      </c>
      <c r="C11" s="8">
        <v>1</v>
      </c>
      <c r="D11" s="5">
        <f t="shared" si="0"/>
        <v>1</v>
      </c>
      <c r="E11" s="6">
        <f t="shared" si="1"/>
        <v>1</v>
      </c>
      <c r="F11" s="56"/>
      <c r="G11" s="52"/>
      <c r="H11" s="61"/>
      <c r="I11" s="61"/>
      <c r="J11" s="50"/>
      <c r="K11" s="67"/>
      <c r="L11" s="57"/>
      <c r="M11" s="52"/>
      <c r="N11" s="61"/>
      <c r="O11" s="61"/>
      <c r="P11" s="50"/>
      <c r="Q11" s="67"/>
      <c r="R11" s="57"/>
      <c r="S11" s="52"/>
      <c r="T11" s="61"/>
      <c r="U11" s="61"/>
      <c r="V11" s="50"/>
      <c r="W11" s="67"/>
      <c r="X11" s="57"/>
      <c r="Y11" s="52"/>
      <c r="Z11" s="61"/>
      <c r="AA11" s="61"/>
      <c r="AB11" s="50"/>
      <c r="AC11" s="47"/>
    </row>
    <row r="12" spans="1:30" x14ac:dyDescent="0.25">
      <c r="A12" s="41">
        <v>4</v>
      </c>
      <c r="B12" s="7" t="s">
        <v>59</v>
      </c>
      <c r="C12" s="8">
        <v>3</v>
      </c>
      <c r="D12" s="5">
        <f t="shared" si="0"/>
        <v>3</v>
      </c>
      <c r="E12" s="6">
        <f t="shared" si="1"/>
        <v>3</v>
      </c>
      <c r="F12" s="56"/>
      <c r="G12" s="52"/>
      <c r="H12" s="61"/>
      <c r="I12" s="61"/>
      <c r="J12" s="50"/>
      <c r="K12" s="67"/>
      <c r="L12" s="57"/>
      <c r="M12" s="52"/>
      <c r="N12" s="61"/>
      <c r="O12" s="61"/>
      <c r="P12" s="50"/>
      <c r="Q12" s="67"/>
      <c r="R12" s="57"/>
      <c r="S12" s="52"/>
      <c r="T12" s="61"/>
      <c r="U12" s="61"/>
      <c r="V12" s="50"/>
      <c r="W12" s="67"/>
      <c r="X12" s="57"/>
      <c r="Y12" s="52"/>
      <c r="Z12" s="61"/>
      <c r="AA12" s="61"/>
      <c r="AB12" s="50"/>
      <c r="AC12" s="47"/>
    </row>
    <row r="13" spans="1:30" x14ac:dyDescent="0.25">
      <c r="A13" s="41">
        <v>4</v>
      </c>
      <c r="B13" s="7" t="s">
        <v>58</v>
      </c>
      <c r="C13" s="8">
        <v>2</v>
      </c>
      <c r="D13" s="5">
        <f t="shared" si="0"/>
        <v>2</v>
      </c>
      <c r="E13" s="6">
        <f t="shared" si="1"/>
        <v>2</v>
      </c>
      <c r="F13" s="56"/>
      <c r="G13" s="52"/>
      <c r="H13" s="61"/>
      <c r="I13" s="61"/>
      <c r="J13" s="50"/>
      <c r="K13" s="67"/>
      <c r="L13" s="57"/>
      <c r="M13" s="52"/>
      <c r="N13" s="61"/>
      <c r="O13" s="61"/>
      <c r="P13" s="50"/>
      <c r="Q13" s="67"/>
      <c r="R13" s="57"/>
      <c r="S13" s="52"/>
      <c r="T13" s="61"/>
      <c r="U13" s="61"/>
      <c r="V13" s="50"/>
      <c r="W13" s="67"/>
      <c r="X13" s="57"/>
      <c r="Y13" s="52"/>
      <c r="Z13" s="61"/>
      <c r="AA13" s="61"/>
      <c r="AB13" s="50"/>
      <c r="AC13" s="47"/>
    </row>
    <row r="14" spans="1:30" x14ac:dyDescent="0.25">
      <c r="A14" s="41">
        <v>4</v>
      </c>
      <c r="B14" s="7" t="s">
        <v>60</v>
      </c>
      <c r="C14" s="8">
        <v>2</v>
      </c>
      <c r="D14" s="5">
        <f t="shared" si="0"/>
        <v>2</v>
      </c>
      <c r="E14" s="6">
        <f t="shared" si="1"/>
        <v>2</v>
      </c>
      <c r="F14" s="56"/>
      <c r="G14" s="52"/>
      <c r="H14" s="61"/>
      <c r="I14" s="61"/>
      <c r="J14" s="50"/>
      <c r="K14" s="67"/>
      <c r="L14" s="57"/>
      <c r="M14" s="52"/>
      <c r="N14" s="61"/>
      <c r="O14" s="61"/>
      <c r="P14" s="50"/>
      <c r="Q14" s="67"/>
      <c r="R14" s="57"/>
      <c r="S14" s="52"/>
      <c r="T14" s="61"/>
      <c r="U14" s="61"/>
      <c r="V14" s="50"/>
      <c r="W14" s="67"/>
      <c r="X14" s="57"/>
      <c r="Y14" s="52"/>
      <c r="Z14" s="61"/>
      <c r="AA14" s="61"/>
      <c r="AB14" s="50"/>
      <c r="AC14" s="47"/>
    </row>
    <row r="15" spans="1:30" x14ac:dyDescent="0.25">
      <c r="A15" s="41">
        <v>7</v>
      </c>
      <c r="B15" s="7" t="str">
        <f>IF(A15="","", VLOOKUP(A15,'BACKLOG + STORIES'!$B$1:$D$181,3))</f>
        <v>BASE DATOS</v>
      </c>
      <c r="C15" s="8">
        <v>7</v>
      </c>
      <c r="D15" s="5">
        <f t="shared" si="0"/>
        <v>7</v>
      </c>
      <c r="E15" s="6">
        <f t="shared" si="1"/>
        <v>7</v>
      </c>
      <c r="F15" s="56"/>
      <c r="G15" s="52"/>
      <c r="H15" s="61"/>
      <c r="I15" s="61"/>
      <c r="J15" s="50"/>
      <c r="K15" s="67"/>
      <c r="L15" s="57"/>
      <c r="M15" s="52"/>
      <c r="N15" s="61"/>
      <c r="O15" s="61"/>
      <c r="P15" s="50"/>
      <c r="Q15" s="67"/>
      <c r="R15" s="57"/>
      <c r="S15" s="52"/>
      <c r="T15" s="61"/>
      <c r="U15" s="61"/>
      <c r="V15" s="50"/>
      <c r="W15" s="67"/>
      <c r="X15" s="57"/>
      <c r="Y15" s="52"/>
      <c r="Z15" s="61"/>
      <c r="AA15" s="61"/>
      <c r="AB15" s="50"/>
      <c r="AC15" s="47"/>
    </row>
    <row r="16" spans="1:30" x14ac:dyDescent="0.25">
      <c r="A16" s="41"/>
      <c r="B16" s="7" t="str">
        <f>IF(A16="","", VLOOKUP(A16,'BACKLOG + STORIES'!$B$1:$D$181,3))</f>
        <v/>
      </c>
      <c r="C16" s="8"/>
      <c r="D16" s="5">
        <f t="shared" si="0"/>
        <v>0</v>
      </c>
      <c r="E16" s="6">
        <f t="shared" si="1"/>
        <v>0</v>
      </c>
      <c r="F16" s="56"/>
      <c r="G16" s="52"/>
      <c r="H16" s="61"/>
      <c r="I16" s="61"/>
      <c r="J16" s="50"/>
      <c r="K16" s="67"/>
      <c r="L16" s="57"/>
      <c r="M16" s="52"/>
      <c r="N16" s="61"/>
      <c r="O16" s="61"/>
      <c r="P16" s="50"/>
      <c r="Q16" s="67"/>
      <c r="R16" s="57"/>
      <c r="S16" s="52"/>
      <c r="T16" s="61"/>
      <c r="U16" s="61"/>
      <c r="V16" s="50"/>
      <c r="W16" s="67"/>
      <c r="X16" s="57"/>
      <c r="Y16" s="52"/>
      <c r="Z16" s="61"/>
      <c r="AA16" s="61"/>
      <c r="AB16" s="50"/>
      <c r="AC16" s="47"/>
    </row>
    <row r="17" spans="1:29" ht="17.45" customHeight="1" x14ac:dyDescent="0.25">
      <c r="A17" s="41"/>
      <c r="B17" s="7" t="str">
        <f>IF(A17="","", VLOOKUP(A17,'BACKLOG + STORIES'!$B$1:$D$181,3))</f>
        <v/>
      </c>
      <c r="C17" s="8"/>
      <c r="D17" s="5">
        <f t="shared" si="0"/>
        <v>0</v>
      </c>
      <c r="E17" s="6">
        <f t="shared" si="1"/>
        <v>0</v>
      </c>
      <c r="F17" s="56"/>
      <c r="G17" s="52"/>
      <c r="H17" s="61"/>
      <c r="I17" s="61"/>
      <c r="J17" s="50"/>
      <c r="K17" s="67"/>
      <c r="L17" s="57"/>
      <c r="M17" s="52"/>
      <c r="N17" s="61"/>
      <c r="O17" s="61"/>
      <c r="P17" s="50"/>
      <c r="Q17" s="67"/>
      <c r="R17" s="57"/>
      <c r="S17" s="52"/>
      <c r="T17" s="61"/>
      <c r="U17" s="61"/>
      <c r="V17" s="50"/>
      <c r="W17" s="67"/>
      <c r="X17" s="57"/>
      <c r="Y17" s="52"/>
      <c r="Z17" s="61"/>
      <c r="AA17" s="61"/>
      <c r="AB17" s="50"/>
      <c r="AC17" s="47"/>
    </row>
    <row r="18" spans="1:29" x14ac:dyDescent="0.25">
      <c r="A18" s="41"/>
      <c r="B18" s="7" t="str">
        <f>IF(A18="","", VLOOKUP(A18,'BACKLOG + STORIES'!$B$1:$D$181,3))</f>
        <v/>
      </c>
      <c r="C18" s="8"/>
      <c r="D18" s="5">
        <f t="shared" si="0"/>
        <v>0</v>
      </c>
      <c r="E18" s="6">
        <f t="shared" si="1"/>
        <v>0</v>
      </c>
      <c r="F18" s="56"/>
      <c r="G18" s="52"/>
      <c r="H18" s="61"/>
      <c r="I18" s="61"/>
      <c r="J18" s="50"/>
      <c r="K18" s="67"/>
      <c r="L18" s="57"/>
      <c r="M18" s="52"/>
      <c r="N18" s="61"/>
      <c r="O18" s="61"/>
      <c r="P18" s="50"/>
      <c r="Q18" s="67"/>
      <c r="R18" s="57"/>
      <c r="S18" s="52"/>
      <c r="T18" s="61"/>
      <c r="U18" s="61"/>
      <c r="V18" s="50"/>
      <c r="W18" s="67"/>
      <c r="X18" s="57"/>
      <c r="Y18" s="52"/>
      <c r="Z18" s="61"/>
      <c r="AA18" s="61"/>
      <c r="AB18" s="50"/>
      <c r="AC18" s="47"/>
    </row>
    <row r="19" spans="1:29" x14ac:dyDescent="0.25">
      <c r="A19" s="41"/>
      <c r="B19" s="7" t="str">
        <f>IF(A19="","", VLOOKUP(A19,'BACKLOG + STORIES'!$B$1:$D$181,3))</f>
        <v/>
      </c>
      <c r="C19" s="8"/>
      <c r="D19" s="5">
        <f t="shared" si="0"/>
        <v>0</v>
      </c>
      <c r="E19" s="6">
        <f t="shared" si="1"/>
        <v>0</v>
      </c>
      <c r="F19" s="56"/>
      <c r="G19" s="52"/>
      <c r="H19" s="61"/>
      <c r="I19" s="61"/>
      <c r="J19" s="50"/>
      <c r="K19" s="67"/>
      <c r="L19" s="57"/>
      <c r="M19" s="52"/>
      <c r="N19" s="61"/>
      <c r="O19" s="61"/>
      <c r="P19" s="50"/>
      <c r="Q19" s="67"/>
      <c r="R19" s="57"/>
      <c r="S19" s="52"/>
      <c r="T19" s="61"/>
      <c r="U19" s="61"/>
      <c r="V19" s="50"/>
      <c r="W19" s="67"/>
      <c r="X19" s="57"/>
      <c r="Y19" s="52"/>
      <c r="Z19" s="61"/>
      <c r="AA19" s="61"/>
      <c r="AB19" s="50"/>
      <c r="AC19" s="47"/>
    </row>
    <row r="20" spans="1:29" x14ac:dyDescent="0.25">
      <c r="A20" s="41"/>
      <c r="B20" s="7" t="str">
        <f>IF(A20="","", VLOOKUP(A20,'BACKLOG + STORIES'!$B$1:$D$181,3))</f>
        <v/>
      </c>
      <c r="C20" s="8"/>
      <c r="D20" s="5">
        <f t="shared" si="0"/>
        <v>0</v>
      </c>
      <c r="E20" s="6">
        <f t="shared" si="1"/>
        <v>0</v>
      </c>
      <c r="F20" s="56"/>
      <c r="G20" s="52"/>
      <c r="H20" s="61"/>
      <c r="I20" s="61"/>
      <c r="J20" s="50"/>
      <c r="K20" s="67"/>
      <c r="L20" s="57"/>
      <c r="M20" s="52"/>
      <c r="N20" s="61"/>
      <c r="O20" s="61"/>
      <c r="P20" s="50"/>
      <c r="Q20" s="67"/>
      <c r="R20" s="57"/>
      <c r="S20" s="52"/>
      <c r="T20" s="61"/>
      <c r="U20" s="61"/>
      <c r="V20" s="50"/>
      <c r="W20" s="67"/>
      <c r="X20" s="57"/>
      <c r="Y20" s="52"/>
      <c r="Z20" s="61"/>
      <c r="AA20" s="61"/>
      <c r="AB20" s="50"/>
      <c r="AC20" s="47"/>
    </row>
    <row r="21" spans="1:29" ht="16.899999999999999" customHeight="1" x14ac:dyDescent="0.25">
      <c r="A21" s="41"/>
      <c r="B21" s="7" t="str">
        <f>IF(A21="","", VLOOKUP(A21,'BACKLOG + STORIES'!$B$1:$D$181,3))</f>
        <v/>
      </c>
      <c r="C21" s="8"/>
      <c r="D21" s="5">
        <f t="shared" si="0"/>
        <v>0</v>
      </c>
      <c r="E21" s="6">
        <f t="shared" si="1"/>
        <v>0</v>
      </c>
      <c r="F21" s="56"/>
      <c r="G21" s="52"/>
      <c r="H21" s="61"/>
      <c r="I21" s="61"/>
      <c r="J21" s="50"/>
      <c r="K21" s="67"/>
      <c r="L21" s="57"/>
      <c r="M21" s="52"/>
      <c r="N21" s="61"/>
      <c r="O21" s="61"/>
      <c r="P21" s="50"/>
      <c r="Q21" s="67"/>
      <c r="R21" s="57"/>
      <c r="S21" s="52"/>
      <c r="T21" s="61"/>
      <c r="U21" s="61"/>
      <c r="V21" s="50"/>
      <c r="W21" s="67"/>
      <c r="X21" s="57"/>
      <c r="Y21" s="52"/>
      <c r="Z21" s="61"/>
      <c r="AA21" s="61"/>
      <c r="AB21" s="50"/>
      <c r="AC21" s="47"/>
    </row>
    <row r="22" spans="1:29" ht="16.899999999999999" customHeight="1" x14ac:dyDescent="0.25">
      <c r="A22" s="41"/>
      <c r="B22" s="7" t="str">
        <f>IF(A22="","", VLOOKUP(A22,'BACKLOG + STORIES'!$B$1:$D$181,3))</f>
        <v/>
      </c>
      <c r="C22" s="8"/>
      <c r="D22" s="5">
        <f t="shared" si="0"/>
        <v>0</v>
      </c>
      <c r="E22" s="6">
        <f t="shared" si="1"/>
        <v>0</v>
      </c>
      <c r="F22" s="56"/>
      <c r="G22" s="52"/>
      <c r="H22" s="61"/>
      <c r="I22" s="61"/>
      <c r="J22" s="50"/>
      <c r="K22" s="67"/>
      <c r="L22" s="57"/>
      <c r="M22" s="52"/>
      <c r="N22" s="61"/>
      <c r="O22" s="61"/>
      <c r="P22" s="50"/>
      <c r="Q22" s="67"/>
      <c r="R22" s="57"/>
      <c r="S22" s="52"/>
      <c r="T22" s="61"/>
      <c r="U22" s="61"/>
      <c r="V22" s="50"/>
      <c r="W22" s="67"/>
      <c r="X22" s="57"/>
      <c r="Y22" s="52"/>
      <c r="Z22" s="61"/>
      <c r="AA22" s="61"/>
      <c r="AB22" s="50"/>
      <c r="AC22" s="47"/>
    </row>
    <row r="23" spans="1:29" ht="16.899999999999999" customHeight="1" x14ac:dyDescent="0.25">
      <c r="A23" s="41"/>
      <c r="B23" s="64" t="str">
        <f>IF(A23="","", VLOOKUP(A23,'BACKLOG + STORIES'!$B$1:$D$181,3))</f>
        <v/>
      </c>
      <c r="C23" s="8"/>
      <c r="D23" s="5"/>
      <c r="E23" s="6"/>
      <c r="F23" s="56"/>
      <c r="G23" s="52"/>
      <c r="H23" s="61"/>
      <c r="I23" s="61"/>
      <c r="J23" s="50"/>
      <c r="K23" s="67"/>
      <c r="L23" s="57"/>
      <c r="M23" s="52"/>
      <c r="N23" s="61"/>
      <c r="O23" s="61"/>
      <c r="P23" s="50"/>
      <c r="Q23" s="67"/>
      <c r="R23" s="57"/>
      <c r="S23" s="52"/>
      <c r="T23" s="61"/>
      <c r="U23" s="61"/>
      <c r="V23" s="50"/>
      <c r="W23" s="67"/>
      <c r="X23" s="57"/>
      <c r="Y23" s="52"/>
      <c r="Z23" s="61"/>
      <c r="AA23" s="61"/>
      <c r="AB23" s="50"/>
      <c r="AC23" s="47"/>
    </row>
    <row r="24" spans="1:29" ht="16.899999999999999" customHeight="1" x14ac:dyDescent="0.25">
      <c r="A24" s="41"/>
      <c r="B24" s="64" t="str">
        <f>IF(A24="","", VLOOKUP(A24,'BACKLOG + STORIES'!$B$1:$D$181,3))</f>
        <v/>
      </c>
      <c r="C24" s="8"/>
      <c r="D24" s="5"/>
      <c r="E24" s="6"/>
      <c r="F24" s="56"/>
      <c r="G24" s="52"/>
      <c r="H24" s="61"/>
      <c r="I24" s="61"/>
      <c r="J24" s="50"/>
      <c r="K24" s="67"/>
      <c r="L24" s="57"/>
      <c r="M24" s="52"/>
      <c r="N24" s="61"/>
      <c r="O24" s="61"/>
      <c r="P24" s="50"/>
      <c r="Q24" s="67"/>
      <c r="R24" s="57"/>
      <c r="S24" s="52"/>
      <c r="T24" s="61"/>
      <c r="U24" s="61"/>
      <c r="V24" s="50"/>
      <c r="W24" s="67"/>
      <c r="X24" s="57"/>
      <c r="Y24" s="52"/>
      <c r="Z24" s="61"/>
      <c r="AA24" s="61"/>
      <c r="AB24" s="50"/>
      <c r="AC24" s="47"/>
    </row>
    <row r="25" spans="1:29" x14ac:dyDescent="0.25">
      <c r="A25" s="41"/>
      <c r="B25" s="7" t="str">
        <f>IF(A25="","", VLOOKUP(A25,'BACKLOG + STORIES'!$B$1:$D$181,3))</f>
        <v/>
      </c>
      <c r="C25" s="8"/>
      <c r="D25" s="5"/>
      <c r="E25" s="6"/>
      <c r="F25" s="56"/>
      <c r="G25" s="52"/>
      <c r="H25" s="61"/>
      <c r="I25" s="61"/>
      <c r="J25" s="50"/>
      <c r="K25" s="67"/>
      <c r="L25" s="57"/>
      <c r="M25" s="52"/>
      <c r="N25" s="61"/>
      <c r="O25" s="61"/>
      <c r="P25" s="50"/>
      <c r="Q25" s="67"/>
      <c r="R25" s="57"/>
      <c r="S25" s="52"/>
      <c r="T25" s="61"/>
      <c r="U25" s="61"/>
      <c r="V25" s="50"/>
      <c r="W25" s="67"/>
      <c r="X25" s="57"/>
      <c r="Y25" s="52"/>
      <c r="Z25" s="61"/>
      <c r="AA25" s="61"/>
      <c r="AB25" s="50"/>
      <c r="AC25" s="47"/>
    </row>
    <row r="26" spans="1:29" hidden="1" x14ac:dyDescent="0.25">
      <c r="A26" s="41"/>
      <c r="B26" s="7" t="str">
        <f>IF(A26="","", VLOOKUP(A26,'BACKLOG + STORIES'!$B$1:$D$181,3))</f>
        <v/>
      </c>
      <c r="C26" s="8"/>
      <c r="D26" s="5"/>
      <c r="E26" s="6"/>
      <c r="F26" s="56"/>
      <c r="G26" s="52"/>
      <c r="H26" s="61"/>
      <c r="I26" s="61"/>
      <c r="J26" s="50"/>
      <c r="K26" s="67"/>
      <c r="L26" s="57"/>
      <c r="M26" s="52"/>
      <c r="N26" s="61"/>
      <c r="O26" s="61"/>
      <c r="P26" s="50"/>
      <c r="Q26" s="67"/>
      <c r="R26" s="57"/>
      <c r="S26" s="52"/>
      <c r="T26" s="61"/>
      <c r="U26" s="61"/>
      <c r="V26" s="50"/>
      <c r="W26" s="67"/>
      <c r="X26" s="57"/>
      <c r="Y26" s="52"/>
      <c r="Z26" s="61"/>
      <c r="AA26" s="61"/>
      <c r="AB26" s="50"/>
      <c r="AC26" s="47"/>
    </row>
    <row r="27" spans="1:29" hidden="1" x14ac:dyDescent="0.25">
      <c r="A27" s="41"/>
      <c r="B27" s="7" t="str">
        <f>IF(A27="","", VLOOKUP(A27,'BACKLOG + STORIES'!$B$1:$D$181,3))</f>
        <v/>
      </c>
      <c r="C27" s="8"/>
      <c r="D27" s="5"/>
      <c r="E27" s="6"/>
      <c r="F27" s="56"/>
      <c r="G27" s="52"/>
      <c r="H27" s="61"/>
      <c r="I27" s="61"/>
      <c r="J27" s="50"/>
      <c r="K27" s="67"/>
      <c r="L27" s="57"/>
      <c r="M27" s="52"/>
      <c r="N27" s="61"/>
      <c r="O27" s="61"/>
      <c r="P27" s="50"/>
      <c r="Q27" s="67"/>
      <c r="R27" s="57"/>
      <c r="S27" s="52"/>
      <c r="T27" s="61"/>
      <c r="U27" s="61"/>
      <c r="V27" s="50"/>
      <c r="W27" s="67"/>
      <c r="X27" s="57"/>
      <c r="Y27" s="52"/>
      <c r="Z27" s="61"/>
      <c r="AA27" s="61"/>
      <c r="AB27" s="50"/>
      <c r="AC27" s="47"/>
    </row>
    <row r="28" spans="1:29" hidden="1" x14ac:dyDescent="0.25">
      <c r="A28" s="41"/>
      <c r="B28" s="7" t="str">
        <f>IF(A28="","", VLOOKUP(A28,'BACKLOG + STORIES'!$B$1:$D$181,3))</f>
        <v/>
      </c>
      <c r="C28" s="8"/>
      <c r="D28" s="5"/>
      <c r="E28" s="6"/>
      <c r="F28" s="56"/>
      <c r="G28" s="52"/>
      <c r="H28" s="61"/>
      <c r="I28" s="61"/>
      <c r="J28" s="50"/>
      <c r="K28" s="67"/>
      <c r="L28" s="57"/>
      <c r="M28" s="52"/>
      <c r="N28" s="61"/>
      <c r="O28" s="61"/>
      <c r="P28" s="50"/>
      <c r="Q28" s="67"/>
      <c r="R28" s="57"/>
      <c r="S28" s="52"/>
      <c r="T28" s="61"/>
      <c r="U28" s="61"/>
      <c r="V28" s="50"/>
      <c r="W28" s="67"/>
      <c r="X28" s="57"/>
      <c r="Y28" s="52"/>
      <c r="Z28" s="61"/>
      <c r="AA28" s="61"/>
      <c r="AB28" s="50"/>
      <c r="AC28" s="47"/>
    </row>
    <row r="29" spans="1:29" hidden="1" x14ac:dyDescent="0.25">
      <c r="A29" s="41"/>
      <c r="B29" s="7" t="str">
        <f>IF(A29="","", VLOOKUP(A29,'BACKLOG + STORIES'!$B$1:$D$181,3))</f>
        <v/>
      </c>
      <c r="C29" s="8"/>
      <c r="D29" s="5"/>
      <c r="E29" s="6"/>
      <c r="F29" s="56"/>
      <c r="G29" s="52"/>
      <c r="H29" s="61"/>
      <c r="I29" s="61"/>
      <c r="J29" s="50"/>
      <c r="K29" s="67"/>
      <c r="L29" s="57"/>
      <c r="M29" s="52"/>
      <c r="N29" s="61"/>
      <c r="O29" s="61"/>
      <c r="P29" s="50"/>
      <c r="Q29" s="67"/>
      <c r="R29" s="57"/>
      <c r="S29" s="52"/>
      <c r="T29" s="61"/>
      <c r="U29" s="61"/>
      <c r="V29" s="50"/>
      <c r="W29" s="67"/>
      <c r="X29" s="57"/>
      <c r="Y29" s="52"/>
      <c r="Z29" s="61"/>
      <c r="AA29" s="61"/>
      <c r="AB29" s="50"/>
      <c r="AC29" s="47"/>
    </row>
    <row r="30" spans="1:29" hidden="1" x14ac:dyDescent="0.25">
      <c r="A30" s="41"/>
      <c r="B30" s="7" t="str">
        <f>IF(A30="","", VLOOKUP(A30,'BACKLOG + STORIES'!$B$1:$D$181,3))</f>
        <v/>
      </c>
      <c r="C30" s="8"/>
      <c r="D30" s="5"/>
      <c r="E30" s="6"/>
      <c r="F30" s="56"/>
      <c r="G30" s="52"/>
      <c r="H30" s="61"/>
      <c r="I30" s="61"/>
      <c r="J30" s="50"/>
      <c r="K30" s="67"/>
      <c r="L30" s="57"/>
      <c r="M30" s="52"/>
      <c r="N30" s="61"/>
      <c r="O30" s="61"/>
      <c r="P30" s="50"/>
      <c r="Q30" s="67"/>
      <c r="R30" s="57"/>
      <c r="S30" s="52"/>
      <c r="T30" s="61"/>
      <c r="U30" s="61"/>
      <c r="V30" s="50"/>
      <c r="W30" s="67"/>
      <c r="X30" s="57"/>
      <c r="Y30" s="52"/>
      <c r="Z30" s="61"/>
      <c r="AA30" s="61"/>
      <c r="AB30" s="50"/>
      <c r="AC30" s="47"/>
    </row>
    <row r="31" spans="1:29" hidden="1" x14ac:dyDescent="0.25">
      <c r="A31" s="41"/>
      <c r="B31" s="7" t="str">
        <f>IF(A31="","", VLOOKUP(A31,'BACKLOG + STORIES'!$B$1:$D$181,3))</f>
        <v/>
      </c>
      <c r="C31" s="8"/>
      <c r="D31" s="5"/>
      <c r="E31" s="6"/>
      <c r="F31" s="56"/>
      <c r="G31" s="52"/>
      <c r="H31" s="61"/>
      <c r="I31" s="61"/>
      <c r="J31" s="50"/>
      <c r="K31" s="67"/>
      <c r="L31" s="57"/>
      <c r="M31" s="52"/>
      <c r="N31" s="61"/>
      <c r="O31" s="61"/>
      <c r="P31" s="50"/>
      <c r="Q31" s="67"/>
      <c r="R31" s="57"/>
      <c r="S31" s="52"/>
      <c r="T31" s="61"/>
      <c r="U31" s="61"/>
      <c r="V31" s="50"/>
      <c r="W31" s="67"/>
      <c r="X31" s="57"/>
      <c r="Y31" s="52"/>
      <c r="Z31" s="61"/>
      <c r="AA31" s="61"/>
      <c r="AB31" s="50"/>
      <c r="AC31" s="47"/>
    </row>
    <row r="32" spans="1:29" hidden="1" x14ac:dyDescent="0.25">
      <c r="A32" s="41"/>
      <c r="B32" s="7" t="str">
        <f>IF(A32="","", VLOOKUP(A32,'BACKLOG + STORIES'!$B$1:$D$181,3))</f>
        <v/>
      </c>
      <c r="C32" s="8"/>
      <c r="D32" s="5"/>
      <c r="E32" s="6"/>
      <c r="F32" s="56"/>
      <c r="G32" s="52"/>
      <c r="H32" s="61"/>
      <c r="I32" s="61"/>
      <c r="J32" s="50"/>
      <c r="K32" s="67"/>
      <c r="L32" s="57"/>
      <c r="M32" s="52"/>
      <c r="N32" s="61"/>
      <c r="O32" s="61"/>
      <c r="P32" s="50"/>
      <c r="Q32" s="67"/>
      <c r="R32" s="57"/>
      <c r="S32" s="52"/>
      <c r="T32" s="61"/>
      <c r="U32" s="61"/>
      <c r="V32" s="50"/>
      <c r="W32" s="67"/>
      <c r="X32" s="57"/>
      <c r="Y32" s="52"/>
      <c r="Z32" s="61"/>
      <c r="AA32" s="61"/>
      <c r="AB32" s="50"/>
      <c r="AC32" s="47"/>
    </row>
    <row r="33" spans="1:29" hidden="1" x14ac:dyDescent="0.25">
      <c r="A33" s="41"/>
      <c r="B33" s="7" t="str">
        <f>IF(A33="","", VLOOKUP(A33,'BACKLOG + STORIES'!$B$1:$D$181,3))</f>
        <v/>
      </c>
      <c r="C33" s="8"/>
      <c r="D33" s="5"/>
      <c r="E33" s="6"/>
      <c r="F33" s="56"/>
      <c r="G33" s="52"/>
      <c r="H33" s="61"/>
      <c r="I33" s="61"/>
      <c r="J33" s="50"/>
      <c r="K33" s="67"/>
      <c r="L33" s="57"/>
      <c r="M33" s="52"/>
      <c r="N33" s="61"/>
      <c r="O33" s="61"/>
      <c r="P33" s="50"/>
      <c r="Q33" s="67"/>
      <c r="R33" s="57"/>
      <c r="S33" s="52"/>
      <c r="T33" s="61"/>
      <c r="U33" s="61"/>
      <c r="V33" s="50"/>
      <c r="W33" s="67"/>
      <c r="X33" s="57"/>
      <c r="Y33" s="52"/>
      <c r="Z33" s="61"/>
      <c r="AA33" s="61"/>
      <c r="AB33" s="50"/>
      <c r="AC33" s="47"/>
    </row>
    <row r="34" spans="1:29" hidden="1" x14ac:dyDescent="0.25">
      <c r="A34" s="41"/>
      <c r="B34" s="7" t="str">
        <f>IF(A34="","", VLOOKUP(A34,'BACKLOG + STORIES'!$B$1:$D$181,3))</f>
        <v/>
      </c>
      <c r="C34" s="8"/>
      <c r="D34" s="5"/>
      <c r="E34" s="6"/>
      <c r="F34" s="56"/>
      <c r="G34" s="52"/>
      <c r="H34" s="61"/>
      <c r="I34" s="61"/>
      <c r="J34" s="50"/>
      <c r="K34" s="67"/>
      <c r="L34" s="57"/>
      <c r="M34" s="52"/>
      <c r="N34" s="61"/>
      <c r="O34" s="61"/>
      <c r="P34" s="50"/>
      <c r="Q34" s="67"/>
      <c r="R34" s="57"/>
      <c r="S34" s="52"/>
      <c r="T34" s="61"/>
      <c r="U34" s="61"/>
      <c r="V34" s="50"/>
      <c r="W34" s="67"/>
      <c r="X34" s="57"/>
      <c r="Y34" s="52"/>
      <c r="Z34" s="61"/>
      <c r="AA34" s="61"/>
      <c r="AB34" s="50"/>
      <c r="AC34" s="47"/>
    </row>
    <row r="35" spans="1:29" hidden="1" x14ac:dyDescent="0.25">
      <c r="A35" s="41"/>
      <c r="B35" s="7" t="str">
        <f>IF(A35="","", VLOOKUP(A35,'BACKLOG + STORIES'!$B$1:$D$181,3))</f>
        <v/>
      </c>
      <c r="C35" s="8"/>
      <c r="D35" s="5"/>
      <c r="E35" s="6"/>
      <c r="F35" s="56"/>
      <c r="G35" s="52"/>
      <c r="H35" s="61"/>
      <c r="I35" s="61"/>
      <c r="J35" s="50"/>
      <c r="K35" s="67"/>
      <c r="L35" s="57"/>
      <c r="M35" s="52"/>
      <c r="N35" s="61"/>
      <c r="O35" s="61"/>
      <c r="P35" s="50"/>
      <c r="Q35" s="67"/>
      <c r="R35" s="57"/>
      <c r="S35" s="52"/>
      <c r="T35" s="61"/>
      <c r="U35" s="61"/>
      <c r="V35" s="50"/>
      <c r="W35" s="67"/>
      <c r="X35" s="57"/>
      <c r="Y35" s="52"/>
      <c r="Z35" s="61"/>
      <c r="AA35" s="61"/>
      <c r="AB35" s="50"/>
      <c r="AC35" s="47"/>
    </row>
    <row r="36" spans="1:29" hidden="1" x14ac:dyDescent="0.25">
      <c r="A36" s="41"/>
      <c r="B36" s="7" t="str">
        <f>IF(A36="","", VLOOKUP(A36,'BACKLOG + STORIES'!$B$1:$D$181,3))</f>
        <v/>
      </c>
      <c r="C36" s="8"/>
      <c r="D36" s="5"/>
      <c r="E36" s="6"/>
      <c r="F36" s="56"/>
      <c r="G36" s="52"/>
      <c r="H36" s="61"/>
      <c r="I36" s="61"/>
      <c r="J36" s="50"/>
      <c r="K36" s="67"/>
      <c r="L36" s="57"/>
      <c r="M36" s="52"/>
      <c r="N36" s="61"/>
      <c r="O36" s="61"/>
      <c r="P36" s="50"/>
      <c r="Q36" s="67"/>
      <c r="R36" s="57"/>
      <c r="S36" s="52"/>
      <c r="T36" s="61"/>
      <c r="U36" s="61"/>
      <c r="V36" s="50"/>
      <c r="W36" s="67"/>
      <c r="X36" s="57"/>
      <c r="Y36" s="52"/>
      <c r="Z36" s="61"/>
      <c r="AA36" s="61"/>
      <c r="AB36" s="50"/>
      <c r="AC36" s="47"/>
    </row>
    <row r="37" spans="1:29" hidden="1" x14ac:dyDescent="0.25">
      <c r="A37" s="41"/>
      <c r="B37" s="7" t="str">
        <f>IF(A37="","", VLOOKUP(A37,'BACKLOG + STORIES'!$B$1:$D$181,3))</f>
        <v/>
      </c>
      <c r="C37" s="8"/>
      <c r="D37" s="5"/>
      <c r="E37" s="6"/>
      <c r="F37" s="56"/>
      <c r="G37" s="52"/>
      <c r="H37" s="61"/>
      <c r="I37" s="61"/>
      <c r="J37" s="50"/>
      <c r="K37" s="67"/>
      <c r="L37" s="57"/>
      <c r="M37" s="52"/>
      <c r="N37" s="61"/>
      <c r="O37" s="61"/>
      <c r="P37" s="50"/>
      <c r="Q37" s="67"/>
      <c r="R37" s="57"/>
      <c r="S37" s="52"/>
      <c r="T37" s="61"/>
      <c r="U37" s="61"/>
      <c r="V37" s="50"/>
      <c r="W37" s="67"/>
      <c r="X37" s="57"/>
      <c r="Y37" s="52"/>
      <c r="Z37" s="61"/>
      <c r="AA37" s="61"/>
      <c r="AB37" s="50"/>
      <c r="AC37" s="47"/>
    </row>
    <row r="38" spans="1:29" hidden="1" x14ac:dyDescent="0.25">
      <c r="A38" s="41"/>
      <c r="B38" s="7" t="str">
        <f>IF(A38="","", VLOOKUP(A38,'BACKLOG + STORIES'!$B$1:$D$181,3))</f>
        <v/>
      </c>
      <c r="C38" s="8"/>
      <c r="D38" s="5"/>
      <c r="E38" s="6"/>
      <c r="F38" s="56"/>
      <c r="G38" s="52"/>
      <c r="H38" s="61"/>
      <c r="I38" s="61"/>
      <c r="J38" s="50"/>
      <c r="K38" s="67"/>
      <c r="L38" s="57"/>
      <c r="M38" s="52"/>
      <c r="N38" s="61"/>
      <c r="O38" s="61"/>
      <c r="P38" s="50"/>
      <c r="Q38" s="67"/>
      <c r="R38" s="57"/>
      <c r="S38" s="52"/>
      <c r="T38" s="61"/>
      <c r="U38" s="61"/>
      <c r="V38" s="50"/>
      <c r="W38" s="67"/>
      <c r="X38" s="57"/>
      <c r="Y38" s="52"/>
      <c r="Z38" s="61"/>
      <c r="AA38" s="61"/>
      <c r="AB38" s="50"/>
      <c r="AC38" s="47"/>
    </row>
    <row r="39" spans="1:29" hidden="1" x14ac:dyDescent="0.25">
      <c r="A39" s="41"/>
      <c r="B39" s="7" t="str">
        <f>IF(A39="","", VLOOKUP(A39,'BACKLOG + STORIES'!$B$1:$D$181,3))</f>
        <v/>
      </c>
      <c r="C39" s="8"/>
      <c r="D39" s="5"/>
      <c r="E39" s="6"/>
      <c r="F39" s="56"/>
      <c r="G39" s="52"/>
      <c r="H39" s="61"/>
      <c r="I39" s="61"/>
      <c r="J39" s="50"/>
      <c r="K39" s="67"/>
      <c r="L39" s="57"/>
      <c r="M39" s="52"/>
      <c r="N39" s="61"/>
      <c r="O39" s="61"/>
      <c r="P39" s="50"/>
      <c r="Q39" s="67"/>
      <c r="R39" s="57"/>
      <c r="S39" s="52"/>
      <c r="T39" s="61"/>
      <c r="U39" s="61"/>
      <c r="V39" s="50"/>
      <c r="W39" s="67"/>
      <c r="X39" s="57"/>
      <c r="Y39" s="52"/>
      <c r="Z39" s="61"/>
      <c r="AA39" s="61"/>
      <c r="AB39" s="50"/>
      <c r="AC39" s="47"/>
    </row>
    <row r="40" spans="1:29" hidden="1" x14ac:dyDescent="0.25">
      <c r="A40" s="41"/>
      <c r="B40" s="7" t="str">
        <f>IF(A40="","", VLOOKUP(A40,'BACKLOG + STORIES'!$B$1:$D$181,3))</f>
        <v/>
      </c>
      <c r="C40" s="8"/>
      <c r="D40" s="5"/>
      <c r="E40" s="6"/>
      <c r="F40" s="56"/>
      <c r="G40" s="52"/>
      <c r="H40" s="61"/>
      <c r="I40" s="61"/>
      <c r="J40" s="50"/>
      <c r="K40" s="67"/>
      <c r="L40" s="57"/>
      <c r="M40" s="52"/>
      <c r="N40" s="61"/>
      <c r="O40" s="61"/>
      <c r="P40" s="50"/>
      <c r="Q40" s="67"/>
      <c r="R40" s="57"/>
      <c r="S40" s="52"/>
      <c r="T40" s="61"/>
      <c r="U40" s="61"/>
      <c r="V40" s="50"/>
      <c r="W40" s="67"/>
      <c r="X40" s="57"/>
      <c r="Y40" s="52"/>
      <c r="Z40" s="61"/>
      <c r="AA40" s="61"/>
      <c r="AB40" s="50"/>
      <c r="AC40" s="47"/>
    </row>
    <row r="41" spans="1:29" hidden="1" x14ac:dyDescent="0.25">
      <c r="A41" s="41"/>
      <c r="B41" s="7" t="str">
        <f>IF(A41="","", VLOOKUP(A41,'BACKLOG + STORIES'!$B$1:$D$181,3))</f>
        <v/>
      </c>
      <c r="C41" s="8"/>
      <c r="D41" s="5"/>
      <c r="E41" s="6"/>
      <c r="F41" s="56"/>
      <c r="G41" s="52"/>
      <c r="H41" s="61"/>
      <c r="I41" s="61"/>
      <c r="J41" s="50"/>
      <c r="K41" s="67"/>
      <c r="L41" s="57"/>
      <c r="M41" s="52"/>
      <c r="N41" s="61"/>
      <c r="O41" s="61"/>
      <c r="P41" s="50"/>
      <c r="Q41" s="67"/>
      <c r="R41" s="57"/>
      <c r="S41" s="52"/>
      <c r="T41" s="61"/>
      <c r="U41" s="61"/>
      <c r="V41" s="50"/>
      <c r="W41" s="67"/>
      <c r="X41" s="57"/>
      <c r="Y41" s="52"/>
      <c r="Z41" s="61"/>
      <c r="AA41" s="61"/>
      <c r="AB41" s="50"/>
      <c r="AC41" s="47"/>
    </row>
    <row r="42" spans="1:29" hidden="1" x14ac:dyDescent="0.25">
      <c r="A42" s="41"/>
      <c r="B42" s="7" t="str">
        <f>IF(A42="","", VLOOKUP(A42,'BACKLOG + STORIES'!$B$1:$D$181,3))</f>
        <v/>
      </c>
      <c r="C42" s="8"/>
      <c r="D42" s="5"/>
      <c r="E42" s="6"/>
      <c r="F42" s="56"/>
      <c r="G42" s="52"/>
      <c r="H42" s="61"/>
      <c r="I42" s="61"/>
      <c r="J42" s="50"/>
      <c r="K42" s="67"/>
      <c r="L42" s="57"/>
      <c r="M42" s="52"/>
      <c r="N42" s="61"/>
      <c r="O42" s="61"/>
      <c r="P42" s="50"/>
      <c r="Q42" s="67"/>
      <c r="R42" s="57"/>
      <c r="S42" s="52"/>
      <c r="T42" s="61"/>
      <c r="U42" s="61"/>
      <c r="V42" s="50"/>
      <c r="W42" s="67"/>
      <c r="X42" s="57"/>
      <c r="Y42" s="52"/>
      <c r="Z42" s="61"/>
      <c r="AA42" s="61"/>
      <c r="AB42" s="50"/>
      <c r="AC42" s="47"/>
    </row>
    <row r="43" spans="1:29" hidden="1" x14ac:dyDescent="0.25">
      <c r="A43" s="41"/>
      <c r="B43" s="7" t="str">
        <f>IF(A43="","", VLOOKUP(A43,'BACKLOG + STORIES'!$B$1:$D$181,3))</f>
        <v/>
      </c>
      <c r="C43" s="8"/>
      <c r="D43" s="5"/>
      <c r="E43" s="6"/>
      <c r="F43" s="56"/>
      <c r="G43" s="52"/>
      <c r="H43" s="61"/>
      <c r="I43" s="61"/>
      <c r="J43" s="50"/>
      <c r="K43" s="67"/>
      <c r="L43" s="57"/>
      <c r="M43" s="52"/>
      <c r="N43" s="61"/>
      <c r="O43" s="61"/>
      <c r="P43" s="50"/>
      <c r="Q43" s="67"/>
      <c r="R43" s="57"/>
      <c r="S43" s="52"/>
      <c r="T43" s="61"/>
      <c r="U43" s="61"/>
      <c r="V43" s="50"/>
      <c r="W43" s="67"/>
      <c r="X43" s="57"/>
      <c r="Y43" s="52"/>
      <c r="Z43" s="61"/>
      <c r="AA43" s="61"/>
      <c r="AB43" s="50"/>
      <c r="AC43" s="47"/>
    </row>
    <row r="44" spans="1:29" hidden="1" x14ac:dyDescent="0.25">
      <c r="A44" s="41"/>
      <c r="B44" s="7" t="str">
        <f>IF(A44="","", VLOOKUP(A44,'BACKLOG + STORIES'!$B$1:$D$181,3))</f>
        <v/>
      </c>
      <c r="C44" s="8"/>
      <c r="D44" s="5"/>
      <c r="E44" s="6"/>
      <c r="F44" s="56"/>
      <c r="G44" s="52"/>
      <c r="H44" s="61"/>
      <c r="I44" s="61"/>
      <c r="J44" s="50"/>
      <c r="K44" s="67"/>
      <c r="L44" s="57"/>
      <c r="M44" s="52"/>
      <c r="N44" s="61"/>
      <c r="O44" s="61"/>
      <c r="P44" s="50"/>
      <c r="Q44" s="67"/>
      <c r="R44" s="57"/>
      <c r="S44" s="52"/>
      <c r="T44" s="61"/>
      <c r="U44" s="61"/>
      <c r="V44" s="50"/>
      <c r="W44" s="67"/>
      <c r="X44" s="57"/>
      <c r="Y44" s="52"/>
      <c r="Z44" s="61"/>
      <c r="AA44" s="61"/>
      <c r="AB44" s="50"/>
      <c r="AC44" s="47"/>
    </row>
    <row r="45" spans="1:29" hidden="1" x14ac:dyDescent="0.25">
      <c r="A45" s="41"/>
      <c r="B45" s="7" t="str">
        <f>IF(A45="","", VLOOKUP(A45,'BACKLOG + STORIES'!$B$1:$D$181,3))</f>
        <v/>
      </c>
      <c r="C45" s="8"/>
      <c r="D45" s="5"/>
      <c r="E45" s="6"/>
      <c r="F45" s="56"/>
      <c r="G45" s="52"/>
      <c r="H45" s="61"/>
      <c r="I45" s="61"/>
      <c r="J45" s="50"/>
      <c r="K45" s="67"/>
      <c r="L45" s="57"/>
      <c r="M45" s="52"/>
      <c r="N45" s="61"/>
      <c r="O45" s="61"/>
      <c r="P45" s="50"/>
      <c r="Q45" s="67"/>
      <c r="R45" s="57"/>
      <c r="S45" s="52"/>
      <c r="T45" s="61"/>
      <c r="U45" s="61"/>
      <c r="V45" s="50"/>
      <c r="W45" s="67"/>
      <c r="X45" s="57"/>
      <c r="Y45" s="52"/>
      <c r="Z45" s="61"/>
      <c r="AA45" s="61"/>
      <c r="AB45" s="50"/>
      <c r="AC45" s="47"/>
    </row>
    <row r="46" spans="1:29" hidden="1" x14ac:dyDescent="0.25">
      <c r="A46" s="41"/>
      <c r="B46" s="7" t="str">
        <f>IF(A46="","", VLOOKUP(A46,'BACKLOG + STORIES'!$B$1:$D$181,3))</f>
        <v/>
      </c>
      <c r="C46" s="8"/>
      <c r="D46" s="5"/>
      <c r="E46" s="6"/>
      <c r="F46" s="56"/>
      <c r="G46" s="52"/>
      <c r="H46" s="61"/>
      <c r="I46" s="61"/>
      <c r="J46" s="50"/>
      <c r="K46" s="67"/>
      <c r="L46" s="57"/>
      <c r="M46" s="52"/>
      <c r="N46" s="61"/>
      <c r="O46" s="61"/>
      <c r="P46" s="50"/>
      <c r="Q46" s="67"/>
      <c r="R46" s="57"/>
      <c r="S46" s="52"/>
      <c r="T46" s="61"/>
      <c r="U46" s="61"/>
      <c r="V46" s="50"/>
      <c r="W46" s="67"/>
      <c r="X46" s="57"/>
      <c r="Y46" s="52"/>
      <c r="Z46" s="61"/>
      <c r="AA46" s="61"/>
      <c r="AB46" s="50"/>
      <c r="AC46" s="47"/>
    </row>
    <row r="47" spans="1:29" hidden="1" x14ac:dyDescent="0.25">
      <c r="A47" s="41"/>
      <c r="B47" s="7" t="str">
        <f>IF(A47="","", VLOOKUP(A47,'BACKLOG + STORIES'!$B$1:$D$181,3))</f>
        <v/>
      </c>
      <c r="C47" s="8"/>
      <c r="D47" s="5"/>
      <c r="E47" s="6"/>
      <c r="F47" s="56"/>
      <c r="G47" s="52"/>
      <c r="H47" s="61"/>
      <c r="I47" s="61"/>
      <c r="J47" s="50"/>
      <c r="K47" s="67"/>
      <c r="L47" s="57"/>
      <c r="M47" s="52"/>
      <c r="N47" s="61"/>
      <c r="O47" s="61"/>
      <c r="P47" s="50"/>
      <c r="Q47" s="67"/>
      <c r="R47" s="57"/>
      <c r="S47" s="52"/>
      <c r="T47" s="61"/>
      <c r="U47" s="61"/>
      <c r="V47" s="50"/>
      <c r="W47" s="67"/>
      <c r="X47" s="57"/>
      <c r="Y47" s="52"/>
      <c r="Z47" s="61"/>
      <c r="AA47" s="61"/>
      <c r="AB47" s="50"/>
      <c r="AC47" s="47"/>
    </row>
    <row r="48" spans="1:29" hidden="1" x14ac:dyDescent="0.25">
      <c r="A48" s="41"/>
      <c r="B48" s="7" t="str">
        <f>IF(A48="","", VLOOKUP(A48,'BACKLOG + STORIES'!$B$1:$D$181,3))</f>
        <v/>
      </c>
      <c r="C48" s="8"/>
      <c r="D48" s="5"/>
      <c r="E48" s="6"/>
      <c r="F48" s="56"/>
      <c r="G48" s="52"/>
      <c r="H48" s="61"/>
      <c r="I48" s="61"/>
      <c r="J48" s="50"/>
      <c r="K48" s="67"/>
      <c r="L48" s="57"/>
      <c r="M48" s="52"/>
      <c r="N48" s="61"/>
      <c r="O48" s="61"/>
      <c r="P48" s="50"/>
      <c r="Q48" s="67"/>
      <c r="R48" s="57"/>
      <c r="S48" s="52"/>
      <c r="T48" s="61"/>
      <c r="U48" s="61"/>
      <c r="V48" s="50"/>
      <c r="W48" s="67"/>
      <c r="X48" s="57"/>
      <c r="Y48" s="52"/>
      <c r="Z48" s="61"/>
      <c r="AA48" s="61"/>
      <c r="AB48" s="50"/>
      <c r="AC48" s="47"/>
    </row>
    <row r="49" spans="1:29" hidden="1" x14ac:dyDescent="0.25">
      <c r="A49" s="41"/>
      <c r="B49" s="7" t="str">
        <f>IF(A49="","", VLOOKUP(A49,'BACKLOG + STORIES'!$B$1:$D$181,3))</f>
        <v/>
      </c>
      <c r="C49" s="8"/>
      <c r="D49" s="5"/>
      <c r="E49" s="6"/>
      <c r="F49" s="56"/>
      <c r="G49" s="52"/>
      <c r="H49" s="61"/>
      <c r="I49" s="61"/>
      <c r="J49" s="50"/>
      <c r="K49" s="67"/>
      <c r="L49" s="57"/>
      <c r="M49" s="52"/>
      <c r="N49" s="61"/>
      <c r="O49" s="61"/>
      <c r="P49" s="50"/>
      <c r="Q49" s="67"/>
      <c r="R49" s="57"/>
      <c r="S49" s="52"/>
      <c r="T49" s="61"/>
      <c r="U49" s="61"/>
      <c r="V49" s="50"/>
      <c r="W49" s="67"/>
      <c r="X49" s="57"/>
      <c r="Y49" s="52"/>
      <c r="Z49" s="61"/>
      <c r="AA49" s="61"/>
      <c r="AB49" s="50"/>
      <c r="AC49" s="47"/>
    </row>
    <row r="50" spans="1:29" hidden="1" x14ac:dyDescent="0.25">
      <c r="A50" s="41"/>
      <c r="B50" s="7" t="str">
        <f>IF(A50="","", VLOOKUP(A50,'BACKLOG + STORIES'!$B$1:$D$181,3))</f>
        <v/>
      </c>
      <c r="C50" s="8"/>
      <c r="D50" s="5"/>
      <c r="E50" s="6"/>
      <c r="F50" s="56"/>
      <c r="G50" s="52"/>
      <c r="H50" s="61"/>
      <c r="I50" s="61"/>
      <c r="J50" s="50"/>
      <c r="K50" s="67"/>
      <c r="L50" s="57"/>
      <c r="M50" s="52"/>
      <c r="N50" s="61"/>
      <c r="O50" s="61"/>
      <c r="P50" s="50"/>
      <c r="Q50" s="67"/>
      <c r="R50" s="57"/>
      <c r="S50" s="52"/>
      <c r="T50" s="61"/>
      <c r="U50" s="61"/>
      <c r="V50" s="50"/>
      <c r="W50" s="67"/>
      <c r="X50" s="57"/>
      <c r="Y50" s="52"/>
      <c r="Z50" s="61"/>
      <c r="AA50" s="61"/>
      <c r="AB50" s="50"/>
      <c r="AC50" s="47"/>
    </row>
    <row r="51" spans="1:29" hidden="1" x14ac:dyDescent="0.25">
      <c r="A51" s="41"/>
      <c r="B51" s="7" t="str">
        <f>IF(A51="","", VLOOKUP(A51,'BACKLOG + STORIES'!$B$1:$D$181,3))</f>
        <v/>
      </c>
      <c r="C51" s="8"/>
      <c r="D51" s="5"/>
      <c r="E51" s="6"/>
      <c r="F51" s="56"/>
      <c r="G51" s="52"/>
      <c r="H51" s="61"/>
      <c r="I51" s="61"/>
      <c r="J51" s="50"/>
      <c r="K51" s="67"/>
      <c r="L51" s="57"/>
      <c r="M51" s="52"/>
      <c r="N51" s="61"/>
      <c r="O51" s="61"/>
      <c r="P51" s="50"/>
      <c r="Q51" s="67"/>
      <c r="R51" s="57"/>
      <c r="S51" s="52"/>
      <c r="T51" s="61"/>
      <c r="U51" s="61"/>
      <c r="V51" s="50"/>
      <c r="W51" s="67"/>
      <c r="X51" s="57"/>
      <c r="Y51" s="52"/>
      <c r="Z51" s="61"/>
      <c r="AA51" s="61"/>
      <c r="AB51" s="50"/>
      <c r="AC51" s="47"/>
    </row>
    <row r="52" spans="1:29" hidden="1" x14ac:dyDescent="0.25">
      <c r="A52" s="41"/>
      <c r="B52" s="7" t="str">
        <f>IF(A52="","", VLOOKUP(A52,'BACKLOG + STORIES'!$B$1:$D$181,3))</f>
        <v/>
      </c>
      <c r="C52" s="8"/>
      <c r="D52" s="5"/>
      <c r="E52" s="6"/>
      <c r="F52" s="56"/>
      <c r="G52" s="52"/>
      <c r="H52" s="61"/>
      <c r="I52" s="61"/>
      <c r="J52" s="50"/>
      <c r="K52" s="67"/>
      <c r="L52" s="57"/>
      <c r="M52" s="52"/>
      <c r="N52" s="61"/>
      <c r="O52" s="61"/>
      <c r="P52" s="50"/>
      <c r="Q52" s="67"/>
      <c r="R52" s="57"/>
      <c r="S52" s="52"/>
      <c r="T52" s="61"/>
      <c r="U52" s="61"/>
      <c r="V52" s="50"/>
      <c r="W52" s="67"/>
      <c r="X52" s="57"/>
      <c r="Y52" s="52"/>
      <c r="Z52" s="61"/>
      <c r="AA52" s="61"/>
      <c r="AB52" s="50"/>
      <c r="AC52" s="47"/>
    </row>
    <row r="53" spans="1:29" hidden="1" x14ac:dyDescent="0.25">
      <c r="A53" s="41"/>
      <c r="B53" s="7" t="str">
        <f>IF(A53="","", VLOOKUP(A53,'BACKLOG + STORIES'!$B$1:$D$181,3))</f>
        <v/>
      </c>
      <c r="C53" s="8"/>
      <c r="D53" s="5"/>
      <c r="E53" s="6"/>
      <c r="F53" s="56"/>
      <c r="G53" s="52"/>
      <c r="H53" s="61"/>
      <c r="I53" s="61"/>
      <c r="J53" s="50"/>
      <c r="K53" s="67"/>
      <c r="L53" s="57"/>
      <c r="M53" s="52"/>
      <c r="N53" s="61"/>
      <c r="O53" s="61"/>
      <c r="P53" s="50"/>
      <c r="Q53" s="67"/>
      <c r="R53" s="57"/>
      <c r="S53" s="52"/>
      <c r="T53" s="61"/>
      <c r="U53" s="61"/>
      <c r="V53" s="50"/>
      <c r="W53" s="67"/>
      <c r="X53" s="57"/>
      <c r="Y53" s="52"/>
      <c r="Z53" s="61"/>
      <c r="AA53" s="61"/>
      <c r="AB53" s="50"/>
      <c r="AC53" s="47"/>
    </row>
    <row r="54" spans="1:29" hidden="1" x14ac:dyDescent="0.25">
      <c r="A54" s="41"/>
      <c r="B54" s="7" t="str">
        <f>IF(A54="","", VLOOKUP(A54,'BACKLOG + STORIES'!$B$1:$D$181,3))</f>
        <v/>
      </c>
      <c r="C54" s="8"/>
      <c r="D54" s="5"/>
      <c r="E54" s="6"/>
      <c r="F54" s="56"/>
      <c r="G54" s="52"/>
      <c r="H54" s="61"/>
      <c r="I54" s="61"/>
      <c r="J54" s="50"/>
      <c r="K54" s="67"/>
      <c r="L54" s="57"/>
      <c r="M54" s="52"/>
      <c r="N54" s="61"/>
      <c r="O54" s="61"/>
      <c r="P54" s="50"/>
      <c r="Q54" s="67"/>
      <c r="R54" s="57"/>
      <c r="S54" s="52"/>
      <c r="T54" s="61"/>
      <c r="U54" s="61"/>
      <c r="V54" s="50"/>
      <c r="W54" s="67"/>
      <c r="X54" s="57"/>
      <c r="Y54" s="52"/>
      <c r="Z54" s="61"/>
      <c r="AA54" s="61"/>
      <c r="AB54" s="50"/>
      <c r="AC54" s="47"/>
    </row>
    <row r="55" spans="1:29" hidden="1" x14ac:dyDescent="0.25">
      <c r="A55" s="41"/>
      <c r="B55" s="7" t="str">
        <f>IF(A55="","", VLOOKUP(A55,'BACKLOG + STORIES'!$B$1:$D$181,3))</f>
        <v/>
      </c>
      <c r="C55" s="8"/>
      <c r="D55" s="5"/>
      <c r="E55" s="6"/>
      <c r="F55" s="56"/>
      <c r="G55" s="52"/>
      <c r="H55" s="61"/>
      <c r="I55" s="61"/>
      <c r="J55" s="50"/>
      <c r="K55" s="67"/>
      <c r="L55" s="57"/>
      <c r="M55" s="52"/>
      <c r="N55" s="61"/>
      <c r="O55" s="61"/>
      <c r="P55" s="50"/>
      <c r="Q55" s="67"/>
      <c r="R55" s="57"/>
      <c r="S55" s="52"/>
      <c r="T55" s="61"/>
      <c r="U55" s="61"/>
      <c r="V55" s="50"/>
      <c r="W55" s="67"/>
      <c r="X55" s="57"/>
      <c r="Y55" s="52"/>
      <c r="Z55" s="61"/>
      <c r="AA55" s="61"/>
      <c r="AB55" s="50"/>
      <c r="AC55" s="47"/>
    </row>
    <row r="56" spans="1:29" hidden="1" x14ac:dyDescent="0.25">
      <c r="A56" s="41"/>
      <c r="B56" s="7" t="str">
        <f>IF(A56="","", VLOOKUP(A56,'BACKLOG + STORIES'!$B$1:$D$181,3))</f>
        <v/>
      </c>
      <c r="C56" s="8"/>
      <c r="D56" s="5"/>
      <c r="E56" s="6"/>
      <c r="F56" s="56"/>
      <c r="G56" s="52"/>
      <c r="H56" s="61"/>
      <c r="I56" s="61"/>
      <c r="J56" s="50"/>
      <c r="K56" s="67"/>
      <c r="L56" s="57"/>
      <c r="M56" s="52"/>
      <c r="N56" s="61"/>
      <c r="O56" s="61"/>
      <c r="P56" s="50"/>
      <c r="Q56" s="67"/>
      <c r="R56" s="57"/>
      <c r="S56" s="52"/>
      <c r="T56" s="61"/>
      <c r="U56" s="61"/>
      <c r="V56" s="50"/>
      <c r="W56" s="67"/>
      <c r="X56" s="57"/>
      <c r="Y56" s="52"/>
      <c r="Z56" s="61"/>
      <c r="AA56" s="61"/>
      <c r="AB56" s="50"/>
      <c r="AC56" s="47"/>
    </row>
    <row r="57" spans="1:29" hidden="1" x14ac:dyDescent="0.25">
      <c r="A57" s="41"/>
      <c r="B57" s="7" t="str">
        <f>IF(A57="","", VLOOKUP(A57,'BACKLOG + STORIES'!$B$1:$D$181,3))</f>
        <v/>
      </c>
      <c r="C57" s="8"/>
      <c r="D57" s="5"/>
      <c r="E57" s="6"/>
      <c r="F57" s="56"/>
      <c r="G57" s="52"/>
      <c r="H57" s="61"/>
      <c r="I57" s="61"/>
      <c r="J57" s="50"/>
      <c r="K57" s="67"/>
      <c r="L57" s="57"/>
      <c r="M57" s="52"/>
      <c r="N57" s="61"/>
      <c r="O57" s="61"/>
      <c r="P57" s="50"/>
      <c r="Q57" s="67"/>
      <c r="R57" s="57"/>
      <c r="S57" s="52"/>
      <c r="T57" s="61"/>
      <c r="U57" s="61"/>
      <c r="V57" s="50"/>
      <c r="W57" s="67"/>
      <c r="X57" s="57"/>
      <c r="Y57" s="52"/>
      <c r="Z57" s="61"/>
      <c r="AA57" s="61"/>
      <c r="AB57" s="50"/>
      <c r="AC57" s="47"/>
    </row>
    <row r="58" spans="1:29" hidden="1" x14ac:dyDescent="0.25">
      <c r="A58" s="41"/>
      <c r="B58" s="7" t="str">
        <f>IF(A58="","", VLOOKUP(A58,'BACKLOG + STORIES'!$B$1:$D$181,3))</f>
        <v/>
      </c>
      <c r="C58" s="8"/>
      <c r="D58" s="5"/>
      <c r="E58" s="6"/>
      <c r="F58" s="56"/>
      <c r="G58" s="52"/>
      <c r="H58" s="61"/>
      <c r="I58" s="61"/>
      <c r="J58" s="50"/>
      <c r="K58" s="67"/>
      <c r="L58" s="57"/>
      <c r="M58" s="52"/>
      <c r="N58" s="61"/>
      <c r="O58" s="61"/>
      <c r="P58" s="50"/>
      <c r="Q58" s="67"/>
      <c r="R58" s="57"/>
      <c r="S58" s="52"/>
      <c r="T58" s="61"/>
      <c r="U58" s="61"/>
      <c r="V58" s="50"/>
      <c r="W58" s="67"/>
      <c r="X58" s="57"/>
      <c r="Y58" s="52"/>
      <c r="Z58" s="61"/>
      <c r="AA58" s="61"/>
      <c r="AB58" s="50"/>
      <c r="AC58" s="47"/>
    </row>
    <row r="59" spans="1:29" hidden="1" x14ac:dyDescent="0.25">
      <c r="A59" s="41"/>
      <c r="B59" s="7" t="str">
        <f>IF(A59="","", VLOOKUP(A59,'BACKLOG + STORIES'!$B$1:$D$181,3))</f>
        <v/>
      </c>
      <c r="C59" s="8"/>
      <c r="D59" s="5"/>
      <c r="E59" s="6"/>
      <c r="F59" s="56"/>
      <c r="G59" s="52"/>
      <c r="H59" s="61"/>
      <c r="I59" s="61"/>
      <c r="J59" s="50"/>
      <c r="K59" s="67"/>
      <c r="L59" s="57"/>
      <c r="M59" s="52"/>
      <c r="N59" s="61"/>
      <c r="O59" s="61"/>
      <c r="P59" s="50"/>
      <c r="Q59" s="67"/>
      <c r="R59" s="57"/>
      <c r="S59" s="52"/>
      <c r="T59" s="61"/>
      <c r="U59" s="61"/>
      <c r="V59" s="50"/>
      <c r="W59" s="67"/>
      <c r="X59" s="57"/>
      <c r="Y59" s="52"/>
      <c r="Z59" s="61"/>
      <c r="AA59" s="61"/>
      <c r="AB59" s="50"/>
      <c r="AC59" s="47"/>
    </row>
    <row r="60" spans="1:29" hidden="1" x14ac:dyDescent="0.25">
      <c r="A60" s="41"/>
      <c r="B60" s="7" t="str">
        <f>IF(A60="","", VLOOKUP(A60,'BACKLOG + STORIES'!$B$1:$D$181,3))</f>
        <v/>
      </c>
      <c r="C60" s="8"/>
      <c r="D60" s="5"/>
      <c r="E60" s="6"/>
      <c r="F60" s="56"/>
      <c r="G60" s="52"/>
      <c r="H60" s="61"/>
      <c r="I60" s="61"/>
      <c r="J60" s="50"/>
      <c r="K60" s="67"/>
      <c r="L60" s="57"/>
      <c r="M60" s="52"/>
      <c r="N60" s="61"/>
      <c r="O60" s="61"/>
      <c r="P60" s="50"/>
      <c r="Q60" s="67"/>
      <c r="R60" s="57"/>
      <c r="S60" s="52"/>
      <c r="T60" s="61"/>
      <c r="U60" s="61"/>
      <c r="V60" s="50"/>
      <c r="W60" s="67"/>
      <c r="X60" s="57"/>
      <c r="Y60" s="52"/>
      <c r="Z60" s="61"/>
      <c r="AA60" s="61"/>
      <c r="AB60" s="50"/>
      <c r="AC60" s="47"/>
    </row>
    <row r="61" spans="1:29" hidden="1" x14ac:dyDescent="0.25">
      <c r="A61" s="41"/>
      <c r="B61" s="7" t="str">
        <f>IF(A61="","", VLOOKUP(A61,'BACKLOG + STORIES'!$B$1:$D$181,3))</f>
        <v/>
      </c>
      <c r="C61" s="8"/>
      <c r="D61" s="5"/>
      <c r="E61" s="6"/>
      <c r="F61" s="56"/>
      <c r="G61" s="52"/>
      <c r="H61" s="61"/>
      <c r="I61" s="61"/>
      <c r="J61" s="50"/>
      <c r="K61" s="67"/>
      <c r="L61" s="57"/>
      <c r="M61" s="52"/>
      <c r="N61" s="61"/>
      <c r="O61" s="61"/>
      <c r="P61" s="50"/>
      <c r="Q61" s="67"/>
      <c r="R61" s="57"/>
      <c r="S61" s="52"/>
      <c r="T61" s="61"/>
      <c r="U61" s="61"/>
      <c r="V61" s="50"/>
      <c r="W61" s="67"/>
      <c r="X61" s="57"/>
      <c r="Y61" s="52"/>
      <c r="Z61" s="61"/>
      <c r="AA61" s="61"/>
      <c r="AB61" s="50"/>
      <c r="AC61" s="47"/>
    </row>
    <row r="62" spans="1:29" hidden="1" x14ac:dyDescent="0.25">
      <c r="A62" s="41"/>
      <c r="B62" s="7" t="str">
        <f>IF(A62="","", VLOOKUP(A62,'BACKLOG + STORIES'!$B$1:$D$181,3))</f>
        <v/>
      </c>
      <c r="C62" s="8"/>
      <c r="D62" s="5"/>
      <c r="E62" s="6"/>
      <c r="F62" s="56"/>
      <c r="G62" s="52"/>
      <c r="H62" s="61"/>
      <c r="I62" s="61"/>
      <c r="J62" s="50"/>
      <c r="K62" s="67"/>
      <c r="L62" s="57"/>
      <c r="M62" s="52"/>
      <c r="N62" s="61"/>
      <c r="O62" s="61"/>
      <c r="P62" s="50"/>
      <c r="Q62" s="67"/>
      <c r="R62" s="57"/>
      <c r="S62" s="52"/>
      <c r="T62" s="61"/>
      <c r="U62" s="61"/>
      <c r="V62" s="50"/>
      <c r="W62" s="67"/>
      <c r="X62" s="57"/>
      <c r="Y62" s="52"/>
      <c r="Z62" s="61"/>
      <c r="AA62" s="61"/>
      <c r="AB62" s="50"/>
      <c r="AC62" s="47"/>
    </row>
    <row r="63" spans="1:29" hidden="1" x14ac:dyDescent="0.25">
      <c r="A63" s="41"/>
      <c r="B63" s="7" t="str">
        <f>IF(A63="","", VLOOKUP(A63,'BACKLOG + STORIES'!$B$1:$D$181,3))</f>
        <v/>
      </c>
      <c r="C63" s="8"/>
      <c r="D63" s="5"/>
      <c r="E63" s="6"/>
      <c r="F63" s="56"/>
      <c r="G63" s="52"/>
      <c r="H63" s="61"/>
      <c r="I63" s="61"/>
      <c r="J63" s="50"/>
      <c r="K63" s="67"/>
      <c r="L63" s="57"/>
      <c r="M63" s="52"/>
      <c r="N63" s="61"/>
      <c r="O63" s="61"/>
      <c r="P63" s="50"/>
      <c r="Q63" s="67"/>
      <c r="R63" s="57"/>
      <c r="S63" s="52"/>
      <c r="T63" s="61"/>
      <c r="U63" s="61"/>
      <c r="V63" s="50"/>
      <c r="W63" s="67"/>
      <c r="X63" s="57"/>
      <c r="Y63" s="52"/>
      <c r="Z63" s="61"/>
      <c r="AA63" s="61"/>
      <c r="AB63" s="50"/>
      <c r="AC63" s="47"/>
    </row>
    <row r="64" spans="1:29" hidden="1" x14ac:dyDescent="0.25">
      <c r="A64" s="41"/>
      <c r="B64" s="7" t="str">
        <f>IF(A64="","", VLOOKUP(A64,'BACKLOG + STORIES'!$B$1:$D$181,3))</f>
        <v/>
      </c>
      <c r="C64" s="8"/>
      <c r="D64" s="5"/>
      <c r="E64" s="6"/>
      <c r="F64" s="56"/>
      <c r="G64" s="52"/>
      <c r="H64" s="61"/>
      <c r="I64" s="61"/>
      <c r="J64" s="50"/>
      <c r="K64" s="67"/>
      <c r="L64" s="57"/>
      <c r="M64" s="52"/>
      <c r="N64" s="61"/>
      <c r="O64" s="61"/>
      <c r="P64" s="50"/>
      <c r="Q64" s="67"/>
      <c r="R64" s="57"/>
      <c r="S64" s="52"/>
      <c r="T64" s="61"/>
      <c r="U64" s="61"/>
      <c r="V64" s="50"/>
      <c r="W64" s="67"/>
      <c r="X64" s="57"/>
      <c r="Y64" s="52"/>
      <c r="Z64" s="61"/>
      <c r="AA64" s="61"/>
      <c r="AB64" s="50"/>
      <c r="AC64" s="47"/>
    </row>
    <row r="65" spans="1:29" hidden="1" x14ac:dyDescent="0.25">
      <c r="A65" s="41"/>
      <c r="B65" s="7" t="str">
        <f>IF(A65="","", VLOOKUP(A65,'BACKLOG + STORIES'!$B$1:$D$181,3))</f>
        <v/>
      </c>
      <c r="C65" s="8"/>
      <c r="D65" s="5"/>
      <c r="E65" s="6"/>
      <c r="F65" s="56"/>
      <c r="G65" s="52"/>
      <c r="H65" s="61"/>
      <c r="I65" s="61"/>
      <c r="J65" s="50"/>
      <c r="K65" s="67"/>
      <c r="L65" s="57"/>
      <c r="M65" s="52"/>
      <c r="N65" s="61"/>
      <c r="O65" s="61"/>
      <c r="P65" s="50"/>
      <c r="Q65" s="67"/>
      <c r="R65" s="57"/>
      <c r="S65" s="52"/>
      <c r="T65" s="61"/>
      <c r="U65" s="61"/>
      <c r="V65" s="50"/>
      <c r="W65" s="67"/>
      <c r="X65" s="57"/>
      <c r="Y65" s="52"/>
      <c r="Z65" s="61"/>
      <c r="AA65" s="61"/>
      <c r="AB65" s="50"/>
      <c r="AC65" s="47"/>
    </row>
    <row r="66" spans="1:29" hidden="1" x14ac:dyDescent="0.25">
      <c r="A66" s="41"/>
      <c r="B66" s="7" t="str">
        <f>IF(A66="","", VLOOKUP(A66,'BACKLOG + STORIES'!$B$1:$D$181,3))</f>
        <v/>
      </c>
      <c r="C66" s="8"/>
      <c r="D66" s="5"/>
      <c r="E66" s="6"/>
      <c r="F66" s="56"/>
      <c r="G66" s="52"/>
      <c r="H66" s="61"/>
      <c r="I66" s="61"/>
      <c r="J66" s="50"/>
      <c r="K66" s="67"/>
      <c r="L66" s="57"/>
      <c r="M66" s="52"/>
      <c r="N66" s="61"/>
      <c r="O66" s="61"/>
      <c r="P66" s="50"/>
      <c r="Q66" s="67"/>
      <c r="R66" s="57"/>
      <c r="S66" s="52"/>
      <c r="T66" s="61"/>
      <c r="U66" s="61"/>
      <c r="V66" s="50"/>
      <c r="W66" s="67"/>
      <c r="X66" s="57"/>
      <c r="Y66" s="52"/>
      <c r="Z66" s="61"/>
      <c r="AA66" s="61"/>
      <c r="AB66" s="50"/>
      <c r="AC66" s="47"/>
    </row>
    <row r="67" spans="1:29" hidden="1" x14ac:dyDescent="0.25">
      <c r="A67" s="41"/>
      <c r="B67" s="7" t="str">
        <f>IF(A67="","", VLOOKUP(A67,'BACKLOG + STORIES'!$B$1:$D$181,3))</f>
        <v/>
      </c>
      <c r="C67" s="8"/>
      <c r="D67" s="5"/>
      <c r="E67" s="6"/>
      <c r="F67" s="56"/>
      <c r="G67" s="52"/>
      <c r="H67" s="61"/>
      <c r="I67" s="61"/>
      <c r="J67" s="50"/>
      <c r="K67" s="67"/>
      <c r="L67" s="57"/>
      <c r="M67" s="52"/>
      <c r="N67" s="61"/>
      <c r="O67" s="61"/>
      <c r="P67" s="50"/>
      <c r="Q67" s="67"/>
      <c r="R67" s="57"/>
      <c r="S67" s="52"/>
      <c r="T67" s="61"/>
      <c r="U67" s="61"/>
      <c r="V67" s="50"/>
      <c r="W67" s="67"/>
      <c r="X67" s="57"/>
      <c r="Y67" s="52"/>
      <c r="Z67" s="61"/>
      <c r="AA67" s="61"/>
      <c r="AB67" s="50"/>
      <c r="AC67" s="47"/>
    </row>
    <row r="68" spans="1:29" hidden="1" x14ac:dyDescent="0.25">
      <c r="A68" s="41"/>
      <c r="B68" s="7" t="str">
        <f>IF(A68="","", VLOOKUP(A68,'BACKLOG + STORIES'!$B$1:$D$181,3))</f>
        <v/>
      </c>
      <c r="C68" s="8"/>
      <c r="D68" s="5"/>
      <c r="E68" s="6"/>
      <c r="F68" s="56"/>
      <c r="G68" s="52"/>
      <c r="H68" s="61"/>
      <c r="I68" s="61"/>
      <c r="J68" s="50"/>
      <c r="K68" s="67"/>
      <c r="L68" s="57"/>
      <c r="M68" s="52"/>
      <c r="N68" s="61"/>
      <c r="O68" s="61"/>
      <c r="P68" s="50"/>
      <c r="Q68" s="67"/>
      <c r="R68" s="57"/>
      <c r="S68" s="52"/>
      <c r="T68" s="61"/>
      <c r="U68" s="61"/>
      <c r="V68" s="50"/>
      <c r="W68" s="67"/>
      <c r="X68" s="57"/>
      <c r="Y68" s="52"/>
      <c r="Z68" s="61"/>
      <c r="AA68" s="61"/>
      <c r="AB68" s="50"/>
      <c r="AC68" s="47"/>
    </row>
    <row r="69" spans="1:29" hidden="1" x14ac:dyDescent="0.25">
      <c r="A69" s="41"/>
      <c r="B69" s="7" t="str">
        <f>IF(A69="","", VLOOKUP(A69,'BACKLOG + STORIES'!$B$1:$D$181,3))</f>
        <v/>
      </c>
      <c r="C69" s="8"/>
      <c r="D69" s="5"/>
      <c r="E69" s="6"/>
      <c r="F69" s="56"/>
      <c r="G69" s="52"/>
      <c r="H69" s="61"/>
      <c r="I69" s="61"/>
      <c r="J69" s="50"/>
      <c r="K69" s="67"/>
      <c r="L69" s="57"/>
      <c r="M69" s="52"/>
      <c r="N69" s="61"/>
      <c r="O69" s="61"/>
      <c r="P69" s="50"/>
      <c r="Q69" s="67"/>
      <c r="R69" s="57"/>
      <c r="S69" s="52"/>
      <c r="T69" s="61"/>
      <c r="U69" s="61"/>
      <c r="V69" s="50"/>
      <c r="W69" s="67"/>
      <c r="X69" s="57"/>
      <c r="Y69" s="52"/>
      <c r="Z69" s="61"/>
      <c r="AA69" s="61"/>
      <c r="AB69" s="50"/>
      <c r="AC69" s="47"/>
    </row>
    <row r="70" spans="1:29" hidden="1" x14ac:dyDescent="0.25">
      <c r="A70" s="41"/>
      <c r="B70" s="7" t="str">
        <f>IF(A70="","", VLOOKUP(A70,'BACKLOG + STORIES'!$B$1:$D$181,3))</f>
        <v/>
      </c>
      <c r="C70" s="8"/>
      <c r="D70" s="5"/>
      <c r="E70" s="6"/>
      <c r="F70" s="56"/>
      <c r="G70" s="52"/>
      <c r="H70" s="61"/>
      <c r="I70" s="61"/>
      <c r="J70" s="50"/>
      <c r="K70" s="67"/>
      <c r="L70" s="57"/>
      <c r="M70" s="52"/>
      <c r="N70" s="61"/>
      <c r="O70" s="61"/>
      <c r="P70" s="50"/>
      <c r="Q70" s="67"/>
      <c r="R70" s="57"/>
      <c r="S70" s="52"/>
      <c r="T70" s="61"/>
      <c r="U70" s="61"/>
      <c r="V70" s="50"/>
      <c r="W70" s="67"/>
      <c r="X70" s="57"/>
      <c r="Y70" s="52"/>
      <c r="Z70" s="61"/>
      <c r="AA70" s="61"/>
      <c r="AB70" s="50"/>
      <c r="AC70" s="47"/>
    </row>
    <row r="71" spans="1:29" hidden="1" x14ac:dyDescent="0.25">
      <c r="A71" s="41"/>
      <c r="B71" s="7" t="str">
        <f>IF(A71="","", VLOOKUP(A71,'BACKLOG + STORIES'!$B$1:$D$181,3))</f>
        <v/>
      </c>
      <c r="C71" s="8"/>
      <c r="D71" s="5"/>
      <c r="E71" s="6"/>
      <c r="F71" s="56"/>
      <c r="G71" s="52"/>
      <c r="H71" s="61"/>
      <c r="I71" s="61"/>
      <c r="J71" s="50"/>
      <c r="K71" s="67"/>
      <c r="L71" s="57"/>
      <c r="M71" s="52"/>
      <c r="N71" s="61"/>
      <c r="O71" s="61"/>
      <c r="P71" s="50"/>
      <c r="Q71" s="67"/>
      <c r="R71" s="57"/>
      <c r="S71" s="52"/>
      <c r="T71" s="61"/>
      <c r="U71" s="61"/>
      <c r="V71" s="50"/>
      <c r="W71" s="67"/>
      <c r="X71" s="57"/>
      <c r="Y71" s="52"/>
      <c r="Z71" s="61"/>
      <c r="AA71" s="61"/>
      <c r="AB71" s="50"/>
      <c r="AC71" s="47"/>
    </row>
    <row r="72" spans="1:29" hidden="1" x14ac:dyDescent="0.25">
      <c r="A72" s="41"/>
      <c r="B72" s="7" t="str">
        <f>IF(A72="","", VLOOKUP(A72,'BACKLOG + STORIES'!$B$1:$D$181,3))</f>
        <v/>
      </c>
      <c r="C72" s="8"/>
      <c r="D72" s="5"/>
      <c r="E72" s="6"/>
      <c r="F72" s="56"/>
      <c r="G72" s="52"/>
      <c r="H72" s="61"/>
      <c r="I72" s="61"/>
      <c r="J72" s="50"/>
      <c r="K72" s="67"/>
      <c r="L72" s="57"/>
      <c r="M72" s="52"/>
      <c r="N72" s="61"/>
      <c r="O72" s="61"/>
      <c r="P72" s="50"/>
      <c r="Q72" s="67"/>
      <c r="R72" s="57"/>
      <c r="S72" s="52"/>
      <c r="T72" s="61"/>
      <c r="U72" s="61"/>
      <c r="V72" s="50"/>
      <c r="W72" s="67"/>
      <c r="X72" s="57"/>
      <c r="Y72" s="52"/>
      <c r="Z72" s="61"/>
      <c r="AA72" s="61"/>
      <c r="AB72" s="50"/>
      <c r="AC72" s="47"/>
    </row>
    <row r="73" spans="1:29" hidden="1" x14ac:dyDescent="0.25">
      <c r="A73" s="41"/>
      <c r="B73" s="7" t="str">
        <f>IF(A73="","", VLOOKUP(A73,'BACKLOG + STORIES'!$B$1:$D$181,3))</f>
        <v/>
      </c>
      <c r="C73" s="8"/>
      <c r="D73" s="5"/>
      <c r="E73" s="6"/>
      <c r="F73" s="56"/>
      <c r="G73" s="52"/>
      <c r="H73" s="61"/>
      <c r="I73" s="61"/>
      <c r="J73" s="50"/>
      <c r="K73" s="67"/>
      <c r="L73" s="57"/>
      <c r="M73" s="52"/>
      <c r="N73" s="61"/>
      <c r="O73" s="61"/>
      <c r="P73" s="50"/>
      <c r="Q73" s="67"/>
      <c r="R73" s="57"/>
      <c r="S73" s="52"/>
      <c r="T73" s="61"/>
      <c r="U73" s="61"/>
      <c r="V73" s="50"/>
      <c r="W73" s="67"/>
      <c r="X73" s="57"/>
      <c r="Y73" s="52"/>
      <c r="Z73" s="61"/>
      <c r="AA73" s="61"/>
      <c r="AB73" s="50"/>
      <c r="AC73" s="47"/>
    </row>
    <row r="74" spans="1:29" hidden="1" x14ac:dyDescent="0.25">
      <c r="A74" s="41"/>
      <c r="B74" s="7" t="str">
        <f>IF(A74="","", VLOOKUP(A74,'BACKLOG + STORIES'!$B$1:$D$181,3))</f>
        <v/>
      </c>
      <c r="C74" s="8"/>
      <c r="D74" s="5"/>
      <c r="E74" s="6"/>
      <c r="F74" s="56"/>
      <c r="G74" s="52"/>
      <c r="H74" s="61"/>
      <c r="I74" s="61"/>
      <c r="J74" s="50"/>
      <c r="K74" s="67"/>
      <c r="L74" s="57"/>
      <c r="M74" s="52"/>
      <c r="N74" s="61"/>
      <c r="O74" s="61"/>
      <c r="P74" s="50"/>
      <c r="Q74" s="67"/>
      <c r="R74" s="57"/>
      <c r="S74" s="52"/>
      <c r="T74" s="61"/>
      <c r="U74" s="61"/>
      <c r="V74" s="50"/>
      <c r="W74" s="67"/>
      <c r="X74" s="57"/>
      <c r="Y74" s="52"/>
      <c r="Z74" s="61"/>
      <c r="AA74" s="61"/>
      <c r="AB74" s="50"/>
      <c r="AC74" s="47"/>
    </row>
    <row r="75" spans="1:29" hidden="1" x14ac:dyDescent="0.25">
      <c r="A75" s="41"/>
      <c r="B75" s="7" t="str">
        <f>IF(A75="","", VLOOKUP(A75,'BACKLOG + STORIES'!$B$1:$D$181,3))</f>
        <v/>
      </c>
      <c r="C75" s="8"/>
      <c r="D75" s="5"/>
      <c r="E75" s="6"/>
      <c r="F75" s="56"/>
      <c r="G75" s="52"/>
      <c r="H75" s="61"/>
      <c r="I75" s="61"/>
      <c r="J75" s="50"/>
      <c r="K75" s="67"/>
      <c r="L75" s="57"/>
      <c r="M75" s="52"/>
      <c r="N75" s="61"/>
      <c r="O75" s="61"/>
      <c r="P75" s="50"/>
      <c r="Q75" s="67"/>
      <c r="R75" s="57"/>
      <c r="S75" s="52"/>
      <c r="T75" s="61"/>
      <c r="U75" s="61"/>
      <c r="V75" s="50"/>
      <c r="W75" s="67"/>
      <c r="X75" s="57"/>
      <c r="Y75" s="52"/>
      <c r="Z75" s="61"/>
      <c r="AA75" s="61"/>
      <c r="AB75" s="50"/>
      <c r="AC75" s="47"/>
    </row>
    <row r="76" spans="1:29" hidden="1" x14ac:dyDescent="0.25">
      <c r="A76" s="41"/>
      <c r="B76" s="7" t="str">
        <f>IF(A76="","", VLOOKUP(A76,'BACKLOG + STORIES'!$B$1:$D$181,3))</f>
        <v/>
      </c>
      <c r="C76" s="8"/>
      <c r="D76" s="5"/>
      <c r="E76" s="6"/>
      <c r="F76" s="56"/>
      <c r="G76" s="52"/>
      <c r="H76" s="61"/>
      <c r="I76" s="61"/>
      <c r="J76" s="50"/>
      <c r="K76" s="67"/>
      <c r="L76" s="57"/>
      <c r="M76" s="52"/>
      <c r="N76" s="61"/>
      <c r="O76" s="61"/>
      <c r="P76" s="50"/>
      <c r="Q76" s="67"/>
      <c r="R76" s="57"/>
      <c r="S76" s="52"/>
      <c r="T76" s="61"/>
      <c r="U76" s="61"/>
      <c r="V76" s="50"/>
      <c r="W76" s="67"/>
      <c r="X76" s="57"/>
      <c r="Y76" s="52"/>
      <c r="Z76" s="61"/>
      <c r="AA76" s="61"/>
      <c r="AB76" s="50"/>
      <c r="AC76" s="47"/>
    </row>
    <row r="77" spans="1:29" hidden="1" x14ac:dyDescent="0.25">
      <c r="A77" s="41"/>
      <c r="B77" s="7" t="str">
        <f>IF(A77="","", VLOOKUP(A77,'BACKLOG + STORIES'!$B$1:$D$181,3))</f>
        <v/>
      </c>
      <c r="C77" s="8"/>
      <c r="D77" s="5"/>
      <c r="E77" s="6"/>
      <c r="F77" s="56"/>
      <c r="G77" s="52"/>
      <c r="H77" s="61"/>
      <c r="I77" s="61"/>
      <c r="J77" s="50"/>
      <c r="K77" s="67"/>
      <c r="L77" s="57"/>
      <c r="M77" s="52"/>
      <c r="N77" s="61"/>
      <c r="O77" s="61"/>
      <c r="P77" s="50"/>
      <c r="Q77" s="67"/>
      <c r="R77" s="57"/>
      <c r="S77" s="52"/>
      <c r="T77" s="61"/>
      <c r="U77" s="61"/>
      <c r="V77" s="50"/>
      <c r="W77" s="67"/>
      <c r="X77" s="57"/>
      <c r="Y77" s="52"/>
      <c r="Z77" s="61"/>
      <c r="AA77" s="61"/>
      <c r="AB77" s="50"/>
      <c r="AC77" s="47"/>
    </row>
    <row r="78" spans="1:29" hidden="1" x14ac:dyDescent="0.25">
      <c r="A78" s="41"/>
      <c r="B78" s="7" t="str">
        <f>IF(A78="","", VLOOKUP(A78,'BACKLOG + STORIES'!$B$1:$D$181,3))</f>
        <v/>
      </c>
      <c r="C78" s="8"/>
      <c r="D78" s="5"/>
      <c r="E78" s="6"/>
      <c r="F78" s="56"/>
      <c r="G78" s="52"/>
      <c r="H78" s="61"/>
      <c r="I78" s="61"/>
      <c r="J78" s="50"/>
      <c r="K78" s="67"/>
      <c r="L78" s="57"/>
      <c r="M78" s="52"/>
      <c r="N78" s="61"/>
      <c r="O78" s="61"/>
      <c r="P78" s="50"/>
      <c r="Q78" s="67"/>
      <c r="R78" s="57"/>
      <c r="S78" s="52"/>
      <c r="T78" s="61"/>
      <c r="U78" s="61"/>
      <c r="V78" s="50"/>
      <c r="W78" s="67"/>
      <c r="X78" s="57"/>
      <c r="Y78" s="52"/>
      <c r="Z78" s="61"/>
      <c r="AA78" s="61"/>
      <c r="AB78" s="50"/>
      <c r="AC78" s="47"/>
    </row>
    <row r="79" spans="1:29" hidden="1" x14ac:dyDescent="0.25">
      <c r="A79" s="41"/>
      <c r="B79" s="7" t="str">
        <f>IF(A79="","", VLOOKUP(A79,'BACKLOG + STORIES'!$B$1:$D$181,3))</f>
        <v/>
      </c>
      <c r="C79" s="8"/>
      <c r="D79" s="5"/>
      <c r="E79" s="6"/>
      <c r="F79" s="56"/>
      <c r="G79" s="52"/>
      <c r="H79" s="61"/>
      <c r="I79" s="61"/>
      <c r="J79" s="50"/>
      <c r="K79" s="67"/>
      <c r="L79" s="57"/>
      <c r="M79" s="52"/>
      <c r="N79" s="61"/>
      <c r="O79" s="61"/>
      <c r="P79" s="50"/>
      <c r="Q79" s="67"/>
      <c r="R79" s="57"/>
      <c r="S79" s="52"/>
      <c r="T79" s="61"/>
      <c r="U79" s="61"/>
      <c r="V79" s="50"/>
      <c r="W79" s="67"/>
      <c r="X79" s="57"/>
      <c r="Y79" s="52"/>
      <c r="Z79" s="61"/>
      <c r="AA79" s="61"/>
      <c r="AB79" s="50"/>
      <c r="AC79" s="47"/>
    </row>
    <row r="80" spans="1:29" hidden="1" x14ac:dyDescent="0.25">
      <c r="A80" s="41"/>
      <c r="B80" s="7" t="str">
        <f>IF(A80="","", VLOOKUP(A80,'BACKLOG + STORIES'!$B$1:$D$181,3))</f>
        <v/>
      </c>
      <c r="C80" s="8"/>
      <c r="D80" s="5"/>
      <c r="E80" s="6"/>
      <c r="F80" s="56"/>
      <c r="G80" s="52"/>
      <c r="H80" s="61"/>
      <c r="I80" s="61"/>
      <c r="J80" s="50"/>
      <c r="K80" s="67"/>
      <c r="L80" s="57"/>
      <c r="M80" s="52"/>
      <c r="N80" s="61"/>
      <c r="O80" s="61"/>
      <c r="P80" s="50"/>
      <c r="Q80" s="67"/>
      <c r="R80" s="57"/>
      <c r="S80" s="52"/>
      <c r="T80" s="61"/>
      <c r="U80" s="61"/>
      <c r="V80" s="50"/>
      <c r="W80" s="67"/>
      <c r="X80" s="57"/>
      <c r="Y80" s="52"/>
      <c r="Z80" s="61"/>
      <c r="AA80" s="61"/>
      <c r="AB80" s="50"/>
      <c r="AC80" s="47"/>
    </row>
    <row r="81" spans="1:29" hidden="1" x14ac:dyDescent="0.25">
      <c r="A81" s="41"/>
      <c r="B81" s="7" t="str">
        <f>IF(A81="","", VLOOKUP(A81,'BACKLOG + STORIES'!$B$1:$D$181,3))</f>
        <v/>
      </c>
      <c r="C81" s="8"/>
      <c r="D81" s="5"/>
      <c r="E81" s="6"/>
      <c r="F81" s="56"/>
      <c r="G81" s="52"/>
      <c r="H81" s="61"/>
      <c r="I81" s="61"/>
      <c r="J81" s="50"/>
      <c r="K81" s="67"/>
      <c r="L81" s="57"/>
      <c r="M81" s="52"/>
      <c r="N81" s="61"/>
      <c r="O81" s="61"/>
      <c r="P81" s="50"/>
      <c r="Q81" s="67"/>
      <c r="R81" s="57"/>
      <c r="S81" s="52"/>
      <c r="T81" s="61"/>
      <c r="U81" s="61"/>
      <c r="V81" s="50"/>
      <c r="W81" s="67"/>
      <c r="X81" s="57"/>
      <c r="Y81" s="52"/>
      <c r="Z81" s="61"/>
      <c r="AA81" s="61"/>
      <c r="AB81" s="50"/>
      <c r="AC81" s="47"/>
    </row>
    <row r="82" spans="1:29" hidden="1" x14ac:dyDescent="0.25">
      <c r="A82" s="41"/>
      <c r="B82" s="7" t="str">
        <f>IF(A82="","", VLOOKUP(A82,'BACKLOG + STORIES'!$B$1:$D$181,3))</f>
        <v/>
      </c>
      <c r="C82" s="8"/>
      <c r="D82" s="5"/>
      <c r="E82" s="6"/>
      <c r="F82" s="56"/>
      <c r="G82" s="52"/>
      <c r="H82" s="61"/>
      <c r="I82" s="61"/>
      <c r="J82" s="50"/>
      <c r="K82" s="67"/>
      <c r="L82" s="57"/>
      <c r="M82" s="52"/>
      <c r="N82" s="61"/>
      <c r="O82" s="61"/>
      <c r="P82" s="50"/>
      <c r="Q82" s="67"/>
      <c r="R82" s="57"/>
      <c r="S82" s="52"/>
      <c r="T82" s="61"/>
      <c r="U82" s="61"/>
      <c r="V82" s="50"/>
      <c r="W82" s="67"/>
      <c r="X82" s="57"/>
      <c r="Y82" s="52"/>
      <c r="Z82" s="61"/>
      <c r="AA82" s="61"/>
      <c r="AB82" s="50"/>
      <c r="AC82" s="47"/>
    </row>
    <row r="83" spans="1:29" hidden="1" x14ac:dyDescent="0.25">
      <c r="A83" s="41"/>
      <c r="B83" s="7" t="str">
        <f>IF(A83="","", VLOOKUP(A83,'BACKLOG + STORIES'!$B$1:$D$181,3))</f>
        <v/>
      </c>
      <c r="C83" s="8"/>
      <c r="D83" s="5"/>
      <c r="E83" s="6"/>
      <c r="F83" s="56"/>
      <c r="G83" s="52"/>
      <c r="H83" s="61"/>
      <c r="I83" s="61"/>
      <c r="J83" s="50"/>
      <c r="K83" s="67"/>
      <c r="L83" s="57"/>
      <c r="M83" s="52"/>
      <c r="N83" s="61"/>
      <c r="O83" s="61"/>
      <c r="P83" s="50"/>
      <c r="Q83" s="67"/>
      <c r="R83" s="57"/>
      <c r="S83" s="52"/>
      <c r="T83" s="61"/>
      <c r="U83" s="61"/>
      <c r="V83" s="50"/>
      <c r="W83" s="67"/>
      <c r="X83" s="57"/>
      <c r="Y83" s="52"/>
      <c r="Z83" s="61"/>
      <c r="AA83" s="61"/>
      <c r="AB83" s="50"/>
      <c r="AC83" s="47"/>
    </row>
    <row r="84" spans="1:29" hidden="1" x14ac:dyDescent="0.25">
      <c r="A84" s="41"/>
      <c r="B84" s="7" t="str">
        <f>IF(A84="","", VLOOKUP(A84,'BACKLOG + STORIES'!$B$1:$D$181,3))</f>
        <v/>
      </c>
      <c r="C84" s="8"/>
      <c r="D84" s="5"/>
      <c r="E84" s="6"/>
      <c r="F84" s="56"/>
      <c r="G84" s="52"/>
      <c r="H84" s="61"/>
      <c r="I84" s="61"/>
      <c r="J84" s="50"/>
      <c r="K84" s="67"/>
      <c r="L84" s="57"/>
      <c r="M84" s="52"/>
      <c r="N84" s="61"/>
      <c r="O84" s="61"/>
      <c r="P84" s="50"/>
      <c r="Q84" s="67"/>
      <c r="R84" s="57"/>
      <c r="S84" s="52"/>
      <c r="T84" s="61"/>
      <c r="U84" s="61"/>
      <c r="V84" s="50"/>
      <c r="W84" s="67"/>
      <c r="X84" s="57"/>
      <c r="Y84" s="52"/>
      <c r="Z84" s="61"/>
      <c r="AA84" s="61"/>
      <c r="AB84" s="50"/>
      <c r="AC84" s="47"/>
    </row>
    <row r="85" spans="1:29" hidden="1" x14ac:dyDescent="0.25">
      <c r="A85" s="41"/>
      <c r="B85" s="7" t="str">
        <f>IF(A85="","", VLOOKUP(A85,'BACKLOG + STORIES'!$B$1:$D$181,3))</f>
        <v/>
      </c>
      <c r="C85" s="8"/>
      <c r="D85" s="5"/>
      <c r="E85" s="6"/>
      <c r="F85" s="56"/>
      <c r="G85" s="52"/>
      <c r="H85" s="61"/>
      <c r="I85" s="61"/>
      <c r="J85" s="50"/>
      <c r="K85" s="67"/>
      <c r="L85" s="57"/>
      <c r="M85" s="52"/>
      <c r="N85" s="61"/>
      <c r="O85" s="61"/>
      <c r="P85" s="50"/>
      <c r="Q85" s="67"/>
      <c r="R85" s="57"/>
      <c r="S85" s="52"/>
      <c r="T85" s="61"/>
      <c r="U85" s="61"/>
      <c r="V85" s="50"/>
      <c r="W85" s="67"/>
      <c r="X85" s="57"/>
      <c r="Y85" s="52"/>
      <c r="Z85" s="61"/>
      <c r="AA85" s="61"/>
      <c r="AB85" s="50"/>
      <c r="AC85" s="47"/>
    </row>
    <row r="86" spans="1:29" hidden="1" x14ac:dyDescent="0.25">
      <c r="A86" s="41"/>
      <c r="B86" s="7" t="str">
        <f>IF(A86="","", VLOOKUP(A86,'BACKLOG + STORIES'!$B$1:$D$181,3))</f>
        <v/>
      </c>
      <c r="C86" s="8"/>
      <c r="D86" s="5"/>
      <c r="E86" s="6"/>
      <c r="F86" s="56"/>
      <c r="G86" s="52"/>
      <c r="H86" s="61"/>
      <c r="I86" s="61"/>
      <c r="J86" s="50"/>
      <c r="K86" s="67"/>
      <c r="L86" s="57"/>
      <c r="M86" s="52"/>
      <c r="N86" s="61"/>
      <c r="O86" s="61"/>
      <c r="P86" s="50"/>
      <c r="Q86" s="67"/>
      <c r="R86" s="57"/>
      <c r="S86" s="52"/>
      <c r="T86" s="61"/>
      <c r="U86" s="61"/>
      <c r="V86" s="50"/>
      <c r="W86" s="67"/>
      <c r="X86" s="57"/>
      <c r="Y86" s="52"/>
      <c r="Z86" s="61"/>
      <c r="AA86" s="61"/>
      <c r="AB86" s="50"/>
      <c r="AC86" s="47"/>
    </row>
    <row r="87" spans="1:29" hidden="1" x14ac:dyDescent="0.25">
      <c r="A87" s="41"/>
      <c r="B87" s="7" t="str">
        <f>IF(A87="","", VLOOKUP(A87,'BACKLOG + STORIES'!$B$1:$D$181,3))</f>
        <v/>
      </c>
      <c r="C87" s="8"/>
      <c r="D87" s="5"/>
      <c r="E87" s="6"/>
      <c r="F87" s="56"/>
      <c r="G87" s="52"/>
      <c r="H87" s="61"/>
      <c r="I87" s="61"/>
      <c r="J87" s="50"/>
      <c r="K87" s="67"/>
      <c r="L87" s="57"/>
      <c r="M87" s="52"/>
      <c r="N87" s="61"/>
      <c r="O87" s="61"/>
      <c r="P87" s="50"/>
      <c r="Q87" s="67"/>
      <c r="R87" s="57"/>
      <c r="S87" s="52"/>
      <c r="T87" s="61"/>
      <c r="U87" s="61"/>
      <c r="V87" s="50"/>
      <c r="W87" s="67"/>
      <c r="X87" s="57"/>
      <c r="Y87" s="52"/>
      <c r="Z87" s="61"/>
      <c r="AA87" s="61"/>
      <c r="AB87" s="50"/>
      <c r="AC87" s="47"/>
    </row>
    <row r="88" spans="1:29" hidden="1" x14ac:dyDescent="0.25">
      <c r="A88" s="41"/>
      <c r="B88" s="7" t="str">
        <f>IF(A88="","", VLOOKUP(A88,'BACKLOG + STORIES'!$B$1:$D$181,3))</f>
        <v/>
      </c>
      <c r="C88" s="8"/>
      <c r="D88" s="5"/>
      <c r="E88" s="6"/>
      <c r="F88" s="56"/>
      <c r="G88" s="52"/>
      <c r="H88" s="61"/>
      <c r="I88" s="61"/>
      <c r="J88" s="50"/>
      <c r="K88" s="67"/>
      <c r="L88" s="57"/>
      <c r="M88" s="52"/>
      <c r="N88" s="61"/>
      <c r="O88" s="61"/>
      <c r="P88" s="50"/>
      <c r="Q88" s="67"/>
      <c r="R88" s="57"/>
      <c r="S88" s="52"/>
      <c r="T88" s="61"/>
      <c r="U88" s="61"/>
      <c r="V88" s="50"/>
      <c r="W88" s="67"/>
      <c r="X88" s="57"/>
      <c r="Y88" s="52"/>
      <c r="Z88" s="61"/>
      <c r="AA88" s="61"/>
      <c r="AB88" s="50"/>
      <c r="AC88" s="47"/>
    </row>
    <row r="89" spans="1:29" hidden="1" x14ac:dyDescent="0.25">
      <c r="A89" s="41"/>
      <c r="B89" s="7" t="str">
        <f>IF(A89="","", VLOOKUP(A89,'BACKLOG + STORIES'!$B$1:$D$181,3))</f>
        <v/>
      </c>
      <c r="C89" s="8"/>
      <c r="D89" s="5"/>
      <c r="E89" s="6"/>
      <c r="F89" s="56"/>
      <c r="G89" s="52"/>
      <c r="H89" s="61"/>
      <c r="I89" s="61"/>
      <c r="J89" s="50"/>
      <c r="K89" s="67"/>
      <c r="L89" s="57"/>
      <c r="M89" s="52"/>
      <c r="N89" s="61"/>
      <c r="O89" s="61"/>
      <c r="P89" s="50"/>
      <c r="Q89" s="67"/>
      <c r="R89" s="57"/>
      <c r="S89" s="52"/>
      <c r="T89" s="61"/>
      <c r="U89" s="61"/>
      <c r="V89" s="50"/>
      <c r="W89" s="67"/>
      <c r="X89" s="57"/>
      <c r="Y89" s="52"/>
      <c r="Z89" s="61"/>
      <c r="AA89" s="61"/>
      <c r="AB89" s="50"/>
      <c r="AC89" s="47"/>
    </row>
    <row r="90" spans="1:29" hidden="1" x14ac:dyDescent="0.25">
      <c r="A90" s="41"/>
      <c r="B90" s="7" t="str">
        <f>IF(A90="","", VLOOKUP(A90,'BACKLOG + STORIES'!$B$1:$D$181,3))</f>
        <v/>
      </c>
      <c r="C90" s="8"/>
      <c r="D90" s="5"/>
      <c r="E90" s="6"/>
      <c r="F90" s="56"/>
      <c r="G90" s="52"/>
      <c r="H90" s="61"/>
      <c r="I90" s="61"/>
      <c r="J90" s="50"/>
      <c r="K90" s="67"/>
      <c r="L90" s="57"/>
      <c r="M90" s="52"/>
      <c r="N90" s="61"/>
      <c r="O90" s="61"/>
      <c r="P90" s="50"/>
      <c r="Q90" s="67"/>
      <c r="R90" s="57"/>
      <c r="S90" s="52"/>
      <c r="T90" s="61"/>
      <c r="U90" s="61"/>
      <c r="V90" s="50"/>
      <c r="W90" s="67"/>
      <c r="X90" s="57"/>
      <c r="Y90" s="52"/>
      <c r="Z90" s="61"/>
      <c r="AA90" s="61"/>
      <c r="AB90" s="50"/>
      <c r="AC90" s="47"/>
    </row>
    <row r="91" spans="1:29" hidden="1" x14ac:dyDescent="0.25">
      <c r="A91" s="41"/>
      <c r="B91" s="7" t="str">
        <f>IF(A91="","", VLOOKUP(A91,'BACKLOG + STORIES'!$B$1:$D$181,3))</f>
        <v/>
      </c>
      <c r="C91" s="8"/>
      <c r="D91" s="5"/>
      <c r="E91" s="6"/>
      <c r="F91" s="56"/>
      <c r="G91" s="52"/>
      <c r="H91" s="61"/>
      <c r="I91" s="61"/>
      <c r="J91" s="50"/>
      <c r="K91" s="67"/>
      <c r="L91" s="57"/>
      <c r="M91" s="52"/>
      <c r="N91" s="61"/>
      <c r="O91" s="61"/>
      <c r="P91" s="50"/>
      <c r="Q91" s="67"/>
      <c r="R91" s="57"/>
      <c r="S91" s="52"/>
      <c r="T91" s="61"/>
      <c r="U91" s="61"/>
      <c r="V91" s="50"/>
      <c r="W91" s="67"/>
      <c r="X91" s="57"/>
      <c r="Y91" s="52"/>
      <c r="Z91" s="61"/>
      <c r="AA91" s="61"/>
      <c r="AB91" s="50"/>
      <c r="AC91" s="47"/>
    </row>
    <row r="92" spans="1:29" hidden="1" x14ac:dyDescent="0.25">
      <c r="A92" s="41"/>
      <c r="B92" s="7" t="str">
        <f>IF(A92="","", VLOOKUP(A92,'BACKLOG + STORIES'!$B$1:$D$181,3))</f>
        <v/>
      </c>
      <c r="C92" s="8"/>
      <c r="D92" s="5"/>
      <c r="E92" s="6"/>
      <c r="F92" s="56"/>
      <c r="G92" s="52"/>
      <c r="H92" s="61"/>
      <c r="I92" s="61"/>
      <c r="J92" s="50"/>
      <c r="K92" s="67"/>
      <c r="L92" s="57"/>
      <c r="M92" s="52"/>
      <c r="N92" s="61"/>
      <c r="O92" s="61"/>
      <c r="P92" s="50"/>
      <c r="Q92" s="67"/>
      <c r="R92" s="57"/>
      <c r="S92" s="52"/>
      <c r="T92" s="61"/>
      <c r="U92" s="61"/>
      <c r="V92" s="50"/>
      <c r="W92" s="67"/>
      <c r="X92" s="57"/>
      <c r="Y92" s="52"/>
      <c r="Z92" s="61"/>
      <c r="AA92" s="61"/>
      <c r="AB92" s="50"/>
      <c r="AC92" s="47"/>
    </row>
    <row r="93" spans="1:29" hidden="1" x14ac:dyDescent="0.25">
      <c r="A93" s="41"/>
      <c r="B93" s="7" t="str">
        <f>IF(A93="","", VLOOKUP(A93,'BACKLOG + STORIES'!$B$1:$D$181,3))</f>
        <v/>
      </c>
      <c r="C93" s="8"/>
      <c r="D93" s="5"/>
      <c r="E93" s="6"/>
      <c r="F93" s="56"/>
      <c r="G93" s="52"/>
      <c r="H93" s="61"/>
      <c r="I93" s="61"/>
      <c r="J93" s="50"/>
      <c r="K93" s="67"/>
      <c r="L93" s="57"/>
      <c r="M93" s="52"/>
      <c r="N93" s="61"/>
      <c r="O93" s="61"/>
      <c r="P93" s="50"/>
      <c r="Q93" s="67"/>
      <c r="R93" s="57"/>
      <c r="S93" s="52"/>
      <c r="T93" s="61"/>
      <c r="U93" s="61"/>
      <c r="V93" s="50"/>
      <c r="W93" s="67"/>
      <c r="X93" s="57"/>
      <c r="Y93" s="52"/>
      <c r="Z93" s="61"/>
      <c r="AA93" s="61"/>
      <c r="AB93" s="50"/>
      <c r="AC93" s="47"/>
    </row>
    <row r="94" spans="1:29" hidden="1" x14ac:dyDescent="0.25">
      <c r="A94" s="41"/>
      <c r="B94" s="7" t="str">
        <f>IF(A94="","", VLOOKUP(A94,'BACKLOG + STORIES'!$B$1:$D$181,3))</f>
        <v/>
      </c>
      <c r="C94" s="8"/>
      <c r="D94" s="5"/>
      <c r="E94" s="6"/>
      <c r="F94" s="56"/>
      <c r="G94" s="52"/>
      <c r="H94" s="61"/>
      <c r="I94" s="61"/>
      <c r="J94" s="50"/>
      <c r="K94" s="67"/>
      <c r="L94" s="57"/>
      <c r="M94" s="52"/>
      <c r="N94" s="61"/>
      <c r="O94" s="61"/>
      <c r="P94" s="50"/>
      <c r="Q94" s="67"/>
      <c r="R94" s="57"/>
      <c r="S94" s="52"/>
      <c r="T94" s="61"/>
      <c r="U94" s="61"/>
      <c r="V94" s="50"/>
      <c r="W94" s="67"/>
      <c r="X94" s="57"/>
      <c r="Y94" s="52"/>
      <c r="Z94" s="61"/>
      <c r="AA94" s="61"/>
      <c r="AB94" s="50"/>
      <c r="AC94" s="47"/>
    </row>
    <row r="95" spans="1:29" hidden="1" x14ac:dyDescent="0.25">
      <c r="A95" s="41"/>
      <c r="B95" s="7" t="str">
        <f>IF(A95="","", VLOOKUP(A95,'BACKLOG + STORIES'!$B$1:$D$181,3))</f>
        <v/>
      </c>
      <c r="C95" s="8"/>
      <c r="D95" s="5"/>
      <c r="E95" s="6"/>
      <c r="F95" s="56"/>
      <c r="G95" s="52"/>
      <c r="H95" s="61"/>
      <c r="I95" s="61"/>
      <c r="J95" s="50"/>
      <c r="K95" s="67"/>
      <c r="L95" s="57"/>
      <c r="M95" s="52"/>
      <c r="N95" s="61"/>
      <c r="O95" s="61"/>
      <c r="P95" s="50"/>
      <c r="Q95" s="67"/>
      <c r="R95" s="57"/>
      <c r="S95" s="52"/>
      <c r="T95" s="61"/>
      <c r="U95" s="61"/>
      <c r="V95" s="50"/>
      <c r="W95" s="67"/>
      <c r="X95" s="57"/>
      <c r="Y95" s="52"/>
      <c r="Z95" s="61"/>
      <c r="AA95" s="61"/>
      <c r="AB95" s="50"/>
      <c r="AC95" s="47"/>
    </row>
    <row r="96" spans="1:29" hidden="1" x14ac:dyDescent="0.25">
      <c r="A96" s="41"/>
      <c r="B96" s="7" t="str">
        <f>IF(A96="","", VLOOKUP(A96,'BACKLOG + STORIES'!$B$1:$D$181,3))</f>
        <v/>
      </c>
      <c r="C96" s="8"/>
      <c r="D96" s="5"/>
      <c r="E96" s="6"/>
      <c r="F96" s="56"/>
      <c r="G96" s="52"/>
      <c r="H96" s="61"/>
      <c r="I96" s="61"/>
      <c r="J96" s="50"/>
      <c r="K96" s="67"/>
      <c r="L96" s="57"/>
      <c r="M96" s="52"/>
      <c r="N96" s="61"/>
      <c r="O96" s="61"/>
      <c r="P96" s="50"/>
      <c r="Q96" s="67"/>
      <c r="R96" s="57"/>
      <c r="S96" s="52"/>
      <c r="T96" s="61"/>
      <c r="U96" s="61"/>
      <c r="V96" s="50"/>
      <c r="W96" s="67"/>
      <c r="X96" s="57"/>
      <c r="Y96" s="52"/>
      <c r="Z96" s="61"/>
      <c r="AA96" s="61"/>
      <c r="AB96" s="50"/>
      <c r="AC96" s="47"/>
    </row>
    <row r="97" spans="1:29" hidden="1" x14ac:dyDescent="0.25">
      <c r="A97" s="41"/>
      <c r="B97" s="7" t="str">
        <f>IF(A97="","", VLOOKUP(A97,'BACKLOG + STORIES'!$B$1:$D$181,3))</f>
        <v/>
      </c>
      <c r="C97" s="8"/>
      <c r="D97" s="5"/>
      <c r="E97" s="6"/>
      <c r="F97" s="56"/>
      <c r="G97" s="52"/>
      <c r="H97" s="61"/>
      <c r="I97" s="61"/>
      <c r="J97" s="50"/>
      <c r="K97" s="67"/>
      <c r="L97" s="57"/>
      <c r="M97" s="52"/>
      <c r="N97" s="61"/>
      <c r="O97" s="61"/>
      <c r="P97" s="50"/>
      <c r="Q97" s="67"/>
      <c r="R97" s="57"/>
      <c r="S97" s="52"/>
      <c r="T97" s="61"/>
      <c r="U97" s="61"/>
      <c r="V97" s="50"/>
      <c r="W97" s="67"/>
      <c r="X97" s="57"/>
      <c r="Y97" s="52"/>
      <c r="Z97" s="61"/>
      <c r="AA97" s="61"/>
      <c r="AB97" s="50"/>
      <c r="AC97" s="47"/>
    </row>
    <row r="98" spans="1:29" hidden="1" x14ac:dyDescent="0.25">
      <c r="A98" s="41"/>
      <c r="B98" s="7" t="str">
        <f>IF(A98="","", VLOOKUP(A98,'BACKLOG + STORIES'!$B$1:$D$181,3))</f>
        <v/>
      </c>
      <c r="C98" s="8"/>
      <c r="D98" s="5"/>
      <c r="E98" s="6"/>
      <c r="F98" s="56"/>
      <c r="G98" s="52"/>
      <c r="H98" s="61"/>
      <c r="I98" s="61"/>
      <c r="J98" s="50"/>
      <c r="K98" s="67"/>
      <c r="L98" s="57"/>
      <c r="M98" s="52"/>
      <c r="N98" s="61"/>
      <c r="O98" s="61"/>
      <c r="P98" s="50"/>
      <c r="Q98" s="67"/>
      <c r="R98" s="57"/>
      <c r="S98" s="52"/>
      <c r="T98" s="61"/>
      <c r="U98" s="61"/>
      <c r="V98" s="50"/>
      <c r="W98" s="67"/>
      <c r="X98" s="57"/>
      <c r="Y98" s="52"/>
      <c r="Z98" s="61"/>
      <c r="AA98" s="61"/>
      <c r="AB98" s="50"/>
      <c r="AC98" s="47"/>
    </row>
    <row r="99" spans="1:29" hidden="1" x14ac:dyDescent="0.25">
      <c r="A99" s="41"/>
      <c r="B99" s="7" t="str">
        <f>IF(A99="","", VLOOKUP(A99,'BACKLOG + STORIES'!$B$1:$D$181,3))</f>
        <v/>
      </c>
      <c r="C99" s="9"/>
      <c r="D99" s="5">
        <f>IF(C99&lt;SUM(F99:AC99),SUM(F99:AC99),C99)</f>
        <v>0</v>
      </c>
      <c r="E99" s="6">
        <f>IF(D99&gt;C99,$D99-(SUM($F99:$AC99)),$C99-(SUM($F99:$AC99)))</f>
        <v>0</v>
      </c>
      <c r="F99" s="56"/>
      <c r="G99" s="57"/>
      <c r="H99" s="61"/>
      <c r="I99" s="61"/>
      <c r="J99" s="50"/>
      <c r="K99" s="67"/>
      <c r="L99" s="57"/>
      <c r="M99" s="57"/>
      <c r="N99" s="61"/>
      <c r="O99" s="61"/>
      <c r="P99" s="50"/>
      <c r="Q99" s="67"/>
      <c r="R99" s="57"/>
      <c r="S99" s="57"/>
      <c r="T99" s="61"/>
      <c r="U99" s="61"/>
      <c r="V99" s="50"/>
      <c r="W99" s="67"/>
      <c r="X99" s="57"/>
      <c r="Y99" s="57"/>
      <c r="Z99" s="61"/>
      <c r="AA99" s="61"/>
      <c r="AB99" s="50"/>
      <c r="AC99" s="50"/>
    </row>
    <row r="100" spans="1:29" x14ac:dyDescent="0.25">
      <c r="B100" s="49" t="s">
        <v>0</v>
      </c>
      <c r="C100" s="49">
        <f t="shared" ref="C100:O100" si="2">SUM(C4:C99)</f>
        <v>29</v>
      </c>
      <c r="D100" s="47">
        <f t="shared" si="2"/>
        <v>29</v>
      </c>
      <c r="E100" s="47">
        <f t="shared" si="2"/>
        <v>27</v>
      </c>
      <c r="F100" s="58">
        <f t="shared" si="2"/>
        <v>0</v>
      </c>
      <c r="G100" s="58">
        <f t="shared" si="2"/>
        <v>0</v>
      </c>
      <c r="H100" s="63">
        <f t="shared" si="2"/>
        <v>0</v>
      </c>
      <c r="I100" s="63">
        <f t="shared" si="2"/>
        <v>0</v>
      </c>
      <c r="J100" s="51">
        <f t="shared" si="2"/>
        <v>2</v>
      </c>
      <c r="K100" s="68">
        <f t="shared" si="2"/>
        <v>0</v>
      </c>
      <c r="L100" s="58">
        <f t="shared" si="2"/>
        <v>0</v>
      </c>
      <c r="M100" s="58">
        <f t="shared" si="2"/>
        <v>0</v>
      </c>
      <c r="N100" s="63">
        <f t="shared" si="2"/>
        <v>0</v>
      </c>
      <c r="O100" s="63">
        <f t="shared" si="2"/>
        <v>0</v>
      </c>
      <c r="P100" s="51">
        <f>SUM(P4:P21)</f>
        <v>0</v>
      </c>
      <c r="Q100" s="68">
        <f>SUM(Q4:Q21)</f>
        <v>0</v>
      </c>
      <c r="R100" s="58">
        <f t="shared" ref="R100:Z100" si="3">SUM(R4:R99)</f>
        <v>0</v>
      </c>
      <c r="S100" s="58">
        <f t="shared" si="3"/>
        <v>0</v>
      </c>
      <c r="T100" s="63">
        <f t="shared" si="3"/>
        <v>0</v>
      </c>
      <c r="U100" s="63">
        <f t="shared" si="3"/>
        <v>0</v>
      </c>
      <c r="V100" s="51">
        <f t="shared" si="3"/>
        <v>0</v>
      </c>
      <c r="W100" s="65">
        <f t="shared" si="3"/>
        <v>0</v>
      </c>
      <c r="X100" s="58">
        <f t="shared" si="3"/>
        <v>0</v>
      </c>
      <c r="Y100" s="58">
        <f t="shared" si="3"/>
        <v>0</v>
      </c>
      <c r="Z100" s="63">
        <f t="shared" si="3"/>
        <v>0</v>
      </c>
      <c r="AA100" s="63">
        <f>SUM(AA4:AA21)</f>
        <v>0</v>
      </c>
      <c r="AB100" s="51">
        <f>SUM(AB4:AB99)</f>
        <v>0</v>
      </c>
      <c r="AC100" s="51">
        <f>SUM(AC4:AC99)</f>
        <v>0</v>
      </c>
    </row>
    <row r="101" spans="1:29" outlineLevel="1" x14ac:dyDescent="0.25">
      <c r="B101" s="28" t="s">
        <v>39</v>
      </c>
      <c r="C101" s="10">
        <f>C100-SUM(F101:AC101)</f>
        <v>0</v>
      </c>
      <c r="D101" s="11"/>
      <c r="E101" s="12"/>
      <c r="F101" s="92"/>
      <c r="G101" s="80"/>
      <c r="H101" s="90"/>
      <c r="I101" s="90"/>
      <c r="J101" s="88">
        <v>29</v>
      </c>
      <c r="K101" s="89"/>
      <c r="L101" s="80"/>
      <c r="M101" s="80"/>
      <c r="N101" s="90"/>
      <c r="O101" s="90"/>
      <c r="P101" s="88"/>
      <c r="Q101" s="89"/>
      <c r="R101" s="80"/>
      <c r="S101" s="80"/>
      <c r="T101" s="90"/>
      <c r="U101" s="90"/>
      <c r="V101" s="88"/>
      <c r="W101" s="89"/>
      <c r="X101" s="80"/>
      <c r="Y101" s="80"/>
      <c r="Z101" s="90"/>
      <c r="AA101" s="90"/>
      <c r="AB101" s="88"/>
      <c r="AC101" s="88"/>
    </row>
    <row r="102" spans="1:29" outlineLevel="1" x14ac:dyDescent="0.25">
      <c r="B102" s="29" t="s">
        <v>31</v>
      </c>
      <c r="C102" s="13"/>
      <c r="D102" s="14" t="s">
        <v>1</v>
      </c>
      <c r="E102" s="46">
        <f>C100</f>
        <v>29</v>
      </c>
      <c r="F102" s="80">
        <f>E102-F101</f>
        <v>29</v>
      </c>
      <c r="G102" s="80"/>
      <c r="H102" s="90">
        <f>F102-H101</f>
        <v>29</v>
      </c>
      <c r="I102" s="90"/>
      <c r="J102" s="88">
        <f>H102-J101</f>
        <v>0</v>
      </c>
      <c r="K102" s="89"/>
      <c r="L102" s="80">
        <f>J102-L101</f>
        <v>0</v>
      </c>
      <c r="M102" s="80"/>
      <c r="N102" s="90">
        <f>L102-N101</f>
        <v>0</v>
      </c>
      <c r="O102" s="90"/>
      <c r="P102" s="88">
        <f>N102-P101</f>
        <v>0</v>
      </c>
      <c r="Q102" s="89">
        <f t="shared" ref="Q102:Y102" si="4">P102-Q101</f>
        <v>0</v>
      </c>
      <c r="R102" s="80">
        <f>P102-R101</f>
        <v>0</v>
      </c>
      <c r="S102" s="80">
        <f t="shared" si="4"/>
        <v>0</v>
      </c>
      <c r="T102" s="90">
        <f>R102-T101</f>
        <v>0</v>
      </c>
      <c r="U102" s="90">
        <f t="shared" si="4"/>
        <v>0</v>
      </c>
      <c r="V102" s="88">
        <f>T102-V101</f>
        <v>0</v>
      </c>
      <c r="W102" s="89">
        <f t="shared" si="4"/>
        <v>0</v>
      </c>
      <c r="X102" s="80">
        <f>V102-X101</f>
        <v>0</v>
      </c>
      <c r="Y102" s="80">
        <f t="shared" si="4"/>
        <v>0</v>
      </c>
      <c r="Z102" s="80">
        <f>X102-Z101</f>
        <v>0</v>
      </c>
      <c r="AA102" s="80"/>
      <c r="AB102" s="88">
        <f>Z102-AB101</f>
        <v>0</v>
      </c>
      <c r="AC102" s="88"/>
    </row>
    <row r="103" spans="1:29" outlineLevel="1" x14ac:dyDescent="0.25">
      <c r="B103" s="29" t="s">
        <v>30</v>
      </c>
      <c r="C103" s="13"/>
      <c r="D103" s="14" t="s">
        <v>2</v>
      </c>
      <c r="E103" s="46">
        <f>D100</f>
        <v>29</v>
      </c>
      <c r="F103" s="58">
        <f>$D$100-SUM(F$4:F$99)</f>
        <v>29</v>
      </c>
      <c r="G103" s="58">
        <f t="shared" ref="G103:AC103" si="5">F103-SUM(G4:G99)</f>
        <v>29</v>
      </c>
      <c r="H103" s="63">
        <f t="shared" si="5"/>
        <v>29</v>
      </c>
      <c r="I103" s="63">
        <f t="shared" si="5"/>
        <v>29</v>
      </c>
      <c r="J103" s="51">
        <f t="shared" si="5"/>
        <v>27</v>
      </c>
      <c r="K103" s="65">
        <f t="shared" si="5"/>
        <v>27</v>
      </c>
      <c r="L103" s="58">
        <f t="shared" si="5"/>
        <v>27</v>
      </c>
      <c r="M103" s="58">
        <f t="shared" si="5"/>
        <v>27</v>
      </c>
      <c r="N103" s="63">
        <f t="shared" si="5"/>
        <v>27</v>
      </c>
      <c r="O103" s="63">
        <f t="shared" si="5"/>
        <v>27</v>
      </c>
      <c r="P103" s="51">
        <f t="shared" si="5"/>
        <v>27</v>
      </c>
      <c r="Q103" s="65">
        <f t="shared" si="5"/>
        <v>27</v>
      </c>
      <c r="R103" s="58">
        <f t="shared" si="5"/>
        <v>27</v>
      </c>
      <c r="S103" s="58">
        <f t="shared" si="5"/>
        <v>27</v>
      </c>
      <c r="T103" s="63">
        <f t="shared" si="5"/>
        <v>27</v>
      </c>
      <c r="U103" s="63">
        <f t="shared" si="5"/>
        <v>27</v>
      </c>
      <c r="V103" s="51">
        <f t="shared" si="5"/>
        <v>27</v>
      </c>
      <c r="W103" s="65">
        <f t="shared" si="5"/>
        <v>27</v>
      </c>
      <c r="X103" s="58">
        <f t="shared" si="5"/>
        <v>27</v>
      </c>
      <c r="Y103" s="58">
        <f t="shared" si="5"/>
        <v>27</v>
      </c>
      <c r="Z103" s="63">
        <f t="shared" si="5"/>
        <v>27</v>
      </c>
      <c r="AA103" s="63">
        <f t="shared" si="5"/>
        <v>27</v>
      </c>
      <c r="AB103" s="51">
        <f t="shared" si="5"/>
        <v>27</v>
      </c>
      <c r="AC103" s="51">
        <f t="shared" si="5"/>
        <v>27</v>
      </c>
    </row>
    <row r="104" spans="1:29" s="26" customFormat="1" ht="12.75" outlineLevel="1" x14ac:dyDescent="0.2">
      <c r="B104" s="29" t="s">
        <v>29</v>
      </c>
      <c r="C104" s="13"/>
      <c r="D104" s="30" t="s">
        <v>32</v>
      </c>
      <c r="E104" s="46">
        <f>SUM(F100:AC100)</f>
        <v>2</v>
      </c>
      <c r="F104" s="87">
        <f>(F100+G100)</f>
        <v>0</v>
      </c>
      <c r="G104" s="87"/>
      <c r="H104" s="87">
        <f>(H100+I100)</f>
        <v>0</v>
      </c>
      <c r="I104" s="87"/>
      <c r="J104" s="87">
        <f>(J100+K100)</f>
        <v>2</v>
      </c>
      <c r="K104" s="87"/>
      <c r="L104" s="87">
        <f>(L100+M100)</f>
        <v>0</v>
      </c>
      <c r="M104" s="87"/>
      <c r="N104" s="87">
        <f>(N100+O100)</f>
        <v>0</v>
      </c>
      <c r="O104" s="87"/>
      <c r="P104" s="87">
        <f>(P100+Q100)</f>
        <v>0</v>
      </c>
      <c r="Q104" s="87"/>
      <c r="R104" s="87">
        <f>(R100+S100)</f>
        <v>0</v>
      </c>
      <c r="S104" s="87"/>
      <c r="T104" s="87">
        <f>(T100+U100)</f>
        <v>0</v>
      </c>
      <c r="U104" s="87"/>
      <c r="V104" s="87">
        <f>(V100+W100)</f>
        <v>0</v>
      </c>
      <c r="W104" s="87"/>
      <c r="X104" s="87">
        <f>(X100+Y100)</f>
        <v>0</v>
      </c>
      <c r="Y104" s="87"/>
      <c r="Z104" s="87">
        <f>(Z100+AA100)</f>
        <v>0</v>
      </c>
      <c r="AA104" s="87"/>
      <c r="AB104" s="87">
        <f>(AB100+AC100)</f>
        <v>0</v>
      </c>
      <c r="AC104" s="87"/>
    </row>
    <row r="105" spans="1:29" s="26" customFormat="1" outlineLevel="1" x14ac:dyDescent="0.25">
      <c r="B105" s="29" t="s">
        <v>35</v>
      </c>
      <c r="C105" s="29"/>
      <c r="D105" s="30" t="s">
        <v>34</v>
      </c>
      <c r="E105" s="30" t="s">
        <v>34</v>
      </c>
      <c r="F105" s="81">
        <f>IF( F100+G100&gt;0, F100+G100/1, 0)</f>
        <v>0</v>
      </c>
      <c r="G105" s="81"/>
      <c r="H105" s="79">
        <f>IF(H104&gt;0,(F104+H104)/2,0)</f>
        <v>0</v>
      </c>
      <c r="I105" s="79"/>
      <c r="J105" s="82">
        <f>IF(J104&gt;0,(F104+H104+J104)/3,0)</f>
        <v>0.66666666666666663</v>
      </c>
      <c r="K105" s="83"/>
      <c r="L105" s="81">
        <f>IF(L104&gt;0,(F104+ H104+J104+L104)/4,0)</f>
        <v>0</v>
      </c>
      <c r="M105" s="81"/>
      <c r="N105" s="79">
        <f>IF(N104&gt;0,(F104+H104 +J104+L104+N104)/5,0)</f>
        <v>0</v>
      </c>
      <c r="O105" s="79"/>
      <c r="P105" s="82">
        <f>IF(P104&gt;0,(F104+H104+J104 +L104+N104+P104)/6,0)</f>
        <v>0</v>
      </c>
      <c r="Q105" s="83"/>
      <c r="R105" s="81">
        <f>IF(R104&gt;0,(F104+H104+J104+L104 +N104+P104+R104)/7,0)</f>
        <v>0</v>
      </c>
      <c r="S105" s="81"/>
      <c r="T105" s="79">
        <f>IF(T104&gt;0,(F104+H104+J104+L104+N104+ P104+R104+T104)/8,0)</f>
        <v>0</v>
      </c>
      <c r="U105" s="79"/>
      <c r="V105" s="82">
        <f>IF(V104&gt;0,(F104+H104+J104+L104+N104+P104+ R104+T104+V104)/9,0)</f>
        <v>0</v>
      </c>
      <c r="W105" s="83"/>
      <c r="X105" s="81">
        <f>IF(X104&gt;0,(F104+H104+J104+L104+N104+P104+R104 +T104+V104+X104)/10,0)</f>
        <v>0</v>
      </c>
      <c r="Y105" s="81"/>
      <c r="Z105" s="79">
        <f>IF(Z104&gt;0,(F104+H104+J104+L104+N104+P104+R104+ T104+V104+X104+Z104)/11,0)</f>
        <v>0</v>
      </c>
      <c r="AA105" s="79"/>
      <c r="AB105" s="82">
        <f>IF(AB104&gt;0,(F104+H104+J104+L104+N104+P104+R104+T104+V104+X104+Z104)/12,0)</f>
        <v>0</v>
      </c>
      <c r="AC105" s="82"/>
    </row>
    <row r="106" spans="1:29" s="26" customFormat="1" ht="12.75" x14ac:dyDescent="0.2"/>
    <row r="107" spans="1:29" s="26" customFormat="1" ht="15.75" customHeight="1" x14ac:dyDescent="0.2"/>
    <row r="108" spans="1:29" s="26" customFormat="1" ht="12.75" x14ac:dyDescent="0.2"/>
    <row r="109" spans="1:29" s="26" customFormat="1" ht="12.75" x14ac:dyDescent="0.2"/>
    <row r="110" spans="1:29" s="26" customFormat="1" ht="12.75" x14ac:dyDescent="0.2"/>
    <row r="111" spans="1:29" s="26" customFormat="1" ht="12.75" x14ac:dyDescent="0.2"/>
    <row r="112" spans="1:29" s="26" customFormat="1" ht="12.75" x14ac:dyDescent="0.2"/>
    <row r="113" s="26" customFormat="1" ht="12.75" x14ac:dyDescent="0.2"/>
    <row r="114" s="26" customFormat="1" ht="12.75" x14ac:dyDescent="0.2"/>
    <row r="115" s="26" customFormat="1" ht="12.75" x14ac:dyDescent="0.2"/>
    <row r="116" s="26" customFormat="1" ht="12.75" x14ac:dyDescent="0.2"/>
    <row r="117" s="26" customFormat="1" ht="12.75" x14ac:dyDescent="0.2"/>
    <row r="118" s="26" customFormat="1" ht="12.75" x14ac:dyDescent="0.2"/>
    <row r="119" s="26" customFormat="1" ht="12.75" x14ac:dyDescent="0.2"/>
    <row r="120" s="26" customFormat="1" ht="12.75" x14ac:dyDescent="0.2"/>
    <row r="121" s="26" customFormat="1" ht="12.75" x14ac:dyDescent="0.2"/>
    <row r="122" s="26" customFormat="1" ht="12.75" x14ac:dyDescent="0.2"/>
    <row r="123" s="26" customFormat="1" ht="12.75" x14ac:dyDescent="0.2"/>
    <row r="124" s="26" customFormat="1" ht="12.75" x14ac:dyDescent="0.2"/>
    <row r="125" s="26" customFormat="1" ht="12.75" x14ac:dyDescent="0.2"/>
    <row r="126" s="26" customFormat="1" ht="12.75" x14ac:dyDescent="0.2"/>
    <row r="127" s="26" customFormat="1" ht="12.75" x14ac:dyDescent="0.2"/>
    <row r="128" s="26" customFormat="1" ht="12.75" x14ac:dyDescent="0.2"/>
    <row r="129" s="26" customFormat="1" ht="12.75" x14ac:dyDescent="0.2"/>
    <row r="130" s="26" customFormat="1" ht="12.75" x14ac:dyDescent="0.2"/>
    <row r="131" s="26" customFormat="1" ht="12.75" x14ac:dyDescent="0.2"/>
    <row r="132" s="26" customFormat="1" ht="12.75" x14ac:dyDescent="0.2"/>
    <row r="133" s="26" customFormat="1" ht="12.75" x14ac:dyDescent="0.2"/>
    <row r="134" s="26" customFormat="1" ht="12.75" x14ac:dyDescent="0.2"/>
    <row r="135" s="26" customFormat="1" ht="12.75" x14ac:dyDescent="0.2"/>
    <row r="136" s="26" customFormat="1" ht="12.75" x14ac:dyDescent="0.2"/>
    <row r="137" s="26" customFormat="1" ht="12.75" x14ac:dyDescent="0.2"/>
    <row r="138" s="26" customFormat="1" ht="12.75" x14ac:dyDescent="0.2"/>
    <row r="139" s="26" customFormat="1" ht="12.75" x14ac:dyDescent="0.2"/>
    <row r="140" s="26" customFormat="1" ht="12.75" x14ac:dyDescent="0.2"/>
    <row r="141" s="26" customFormat="1" ht="12.75" x14ac:dyDescent="0.2"/>
    <row r="142" s="26" customFormat="1" ht="12.75" x14ac:dyDescent="0.2"/>
    <row r="143" s="26" customFormat="1" ht="12.75" x14ac:dyDescent="0.2"/>
    <row r="144" s="26" customFormat="1" ht="12.75" x14ac:dyDescent="0.2"/>
    <row r="145" s="26" customFormat="1" ht="12.75" x14ac:dyDescent="0.2"/>
    <row r="146" s="26" customFormat="1" ht="12.75" x14ac:dyDescent="0.2"/>
    <row r="147" s="26" customFormat="1" ht="12.75" x14ac:dyDescent="0.2"/>
    <row r="148" s="26" customFormat="1" ht="12.75" x14ac:dyDescent="0.2"/>
    <row r="149" s="26" customFormat="1" ht="12.75" x14ac:dyDescent="0.2"/>
    <row r="150" s="26" customFormat="1" ht="12.75" x14ac:dyDescent="0.2"/>
    <row r="151" s="26" customFormat="1" ht="12.75" x14ac:dyDescent="0.2"/>
    <row r="152" s="26" customFormat="1" ht="12.75" x14ac:dyDescent="0.2"/>
    <row r="153" s="26" customFormat="1" ht="12.75" x14ac:dyDescent="0.2"/>
    <row r="154" s="26" customFormat="1" ht="12.75" x14ac:dyDescent="0.2"/>
    <row r="155" s="26" customFormat="1" ht="12.75" x14ac:dyDescent="0.2"/>
    <row r="156" s="26" customFormat="1" ht="12.75" x14ac:dyDescent="0.2"/>
    <row r="157" s="26" customFormat="1" ht="12.75" x14ac:dyDescent="0.2"/>
    <row r="158" s="26" customFormat="1" ht="12.75" x14ac:dyDescent="0.2"/>
    <row r="159" s="26" customFormat="1" ht="12.75" x14ac:dyDescent="0.2"/>
    <row r="160" s="26" customFormat="1" ht="12.75" x14ac:dyDescent="0.2"/>
    <row r="161" s="26" customFormat="1" ht="12.75" x14ac:dyDescent="0.2"/>
    <row r="162" s="26" customFormat="1" ht="12.75" x14ac:dyDescent="0.2"/>
    <row r="163" s="26" customFormat="1" ht="12.75" x14ac:dyDescent="0.2"/>
    <row r="164" s="26" customFormat="1" ht="12.75" x14ac:dyDescent="0.2"/>
    <row r="165" s="26" customFormat="1" ht="12.75" x14ac:dyDescent="0.2"/>
    <row r="166" s="26" customFormat="1" ht="12.75" x14ac:dyDescent="0.2"/>
    <row r="167" s="26" customFormat="1" ht="15.75" customHeight="1" x14ac:dyDescent="0.2"/>
    <row r="168" s="26" customFormat="1" ht="15.75" customHeight="1" x14ac:dyDescent="0.2"/>
    <row r="169" s="26" customFormat="1" ht="15.75" customHeight="1" x14ac:dyDescent="0.2"/>
    <row r="170" s="26" customFormat="1" ht="15.75" customHeight="1" x14ac:dyDescent="0.2"/>
    <row r="171" s="26" customFormat="1" ht="15.75" customHeight="1" x14ac:dyDescent="0.2"/>
    <row r="172" s="26" customFormat="1" ht="15.75" customHeight="1" x14ac:dyDescent="0.2"/>
    <row r="173" s="26" customFormat="1" ht="15.75" customHeight="1" x14ac:dyDescent="0.2"/>
  </sheetData>
  <mergeCells count="65">
    <mergeCell ref="A1:A2"/>
    <mergeCell ref="P102:Q102"/>
    <mergeCell ref="R102:S102"/>
    <mergeCell ref="T102:U102"/>
    <mergeCell ref="V102:W102"/>
    <mergeCell ref="F101:G101"/>
    <mergeCell ref="H101:I101"/>
    <mergeCell ref="J101:K101"/>
    <mergeCell ref="L101:M101"/>
    <mergeCell ref="N101:O101"/>
    <mergeCell ref="F102:G102"/>
    <mergeCell ref="H102:I102"/>
    <mergeCell ref="J102:K102"/>
    <mergeCell ref="L102:M102"/>
    <mergeCell ref="N102:O102"/>
    <mergeCell ref="B1:B2"/>
    <mergeCell ref="AB102:AC102"/>
    <mergeCell ref="P101:Q101"/>
    <mergeCell ref="Z1:AA1"/>
    <mergeCell ref="AB1:AC1"/>
    <mergeCell ref="P1:Q1"/>
    <mergeCell ref="R1:S1"/>
    <mergeCell ref="T1:U1"/>
    <mergeCell ref="V1:W1"/>
    <mergeCell ref="X1:Y1"/>
    <mergeCell ref="R101:S101"/>
    <mergeCell ref="T101:U101"/>
    <mergeCell ref="V101:W101"/>
    <mergeCell ref="X101:Y101"/>
    <mergeCell ref="AB101:AC101"/>
    <mergeCell ref="Z101:AA101"/>
    <mergeCell ref="C1:C2"/>
    <mergeCell ref="D1:D2"/>
    <mergeCell ref="E1:E2"/>
    <mergeCell ref="F1:G1"/>
    <mergeCell ref="H1:I1"/>
    <mergeCell ref="J1:K1"/>
    <mergeCell ref="L1:M1"/>
    <mergeCell ref="N1:O1"/>
    <mergeCell ref="AB105:AC105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AB104:AC104"/>
    <mergeCell ref="Z104:AA104"/>
    <mergeCell ref="Z105:AA105"/>
    <mergeCell ref="Z102:AA102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X102:Y102"/>
  </mergeCells>
  <conditionalFormatting sqref="B103:I103 B102:F102 H102">
    <cfRule type="cellIs" dxfId="54" priority="65" operator="lessThan">
      <formula>1</formula>
    </cfRule>
  </conditionalFormatting>
  <conditionalFormatting sqref="B101">
    <cfRule type="cellIs" dxfId="53" priority="66" operator="equal">
      <formula>0</formula>
    </cfRule>
  </conditionalFormatting>
  <conditionalFormatting sqref="E101">
    <cfRule type="cellIs" dxfId="52" priority="67" operator="equal">
      <formula>0</formula>
    </cfRule>
  </conditionalFormatting>
  <conditionalFormatting sqref="D101">
    <cfRule type="cellIs" dxfId="51" priority="68" operator="lessThan">
      <formula>1</formula>
    </cfRule>
  </conditionalFormatting>
  <conditionalFormatting sqref="F4:K99">
    <cfRule type="cellIs" dxfId="50" priority="69" operator="greaterThan">
      <formula>0</formula>
    </cfRule>
  </conditionalFormatting>
  <conditionalFormatting sqref="E4:E99">
    <cfRule type="cellIs" dxfId="49" priority="53" operator="equal">
      <formula>D4</formula>
    </cfRule>
    <cfRule type="cellIs" dxfId="48" priority="70" operator="greaterThan">
      <formula>0</formula>
    </cfRule>
  </conditionalFormatting>
  <conditionalFormatting sqref="C101">
    <cfRule type="cellIs" dxfId="47" priority="71" operator="greaterThan">
      <formula>0</formula>
    </cfRule>
  </conditionalFormatting>
  <conditionalFormatting sqref="D101">
    <cfRule type="cellIs" dxfId="46" priority="72" operator="greaterThan">
      <formula>0</formula>
    </cfRule>
  </conditionalFormatting>
  <conditionalFormatting sqref="B101">
    <cfRule type="cellIs" dxfId="45" priority="73" operator="greaterThan">
      <formula>8</formula>
    </cfRule>
  </conditionalFormatting>
  <conditionalFormatting sqref="E101">
    <cfRule type="cellIs" dxfId="44" priority="74" operator="greaterThan">
      <formula>8</formula>
    </cfRule>
  </conditionalFormatting>
  <conditionalFormatting sqref="E4:E99">
    <cfRule type="cellIs" dxfId="43" priority="75" operator="equal">
      <formula>0</formula>
    </cfRule>
  </conditionalFormatting>
  <conditionalFormatting sqref="E4:E99">
    <cfRule type="cellIs" dxfId="42" priority="76" operator="lessThan">
      <formula>0</formula>
    </cfRule>
  </conditionalFormatting>
  <conditionalFormatting sqref="J103:K103">
    <cfRule type="cellIs" dxfId="41" priority="63" operator="lessThan">
      <formula>1</formula>
    </cfRule>
  </conditionalFormatting>
  <conditionalFormatting sqref="B104">
    <cfRule type="cellIs" dxfId="40" priority="46" operator="lessThan">
      <formula>1</formula>
    </cfRule>
  </conditionalFormatting>
  <conditionalFormatting sqref="J102">
    <cfRule type="cellIs" dxfId="39" priority="50" operator="lessThan">
      <formula>1</formula>
    </cfRule>
  </conditionalFormatting>
  <conditionalFormatting sqref="E105">
    <cfRule type="cellIs" dxfId="38" priority="38" operator="lessThan">
      <formula>1</formula>
    </cfRule>
  </conditionalFormatting>
  <conditionalFormatting sqref="C104:E104">
    <cfRule type="cellIs" dxfId="37" priority="45" operator="lessThan">
      <formula>1</formula>
    </cfRule>
  </conditionalFormatting>
  <conditionalFormatting sqref="D105">
    <cfRule type="cellIs" dxfId="36" priority="40" operator="lessThan">
      <formula>1</formula>
    </cfRule>
  </conditionalFormatting>
  <conditionalFormatting sqref="B105">
    <cfRule type="cellIs" dxfId="35" priority="41" operator="lessThan">
      <formula>1</formula>
    </cfRule>
  </conditionalFormatting>
  <conditionalFormatting sqref="C105">
    <cfRule type="cellIs" dxfId="34" priority="21" operator="lessThan">
      <formula>1</formula>
    </cfRule>
  </conditionalFormatting>
  <conditionalFormatting sqref="AB103:AC103">
    <cfRule type="cellIs" dxfId="33" priority="23" operator="lessThan">
      <formula>1</formula>
    </cfRule>
  </conditionalFormatting>
  <conditionalFormatting sqref="AB4:AC99">
    <cfRule type="cellIs" dxfId="32" priority="24" operator="greaterThan">
      <formula>0</formula>
    </cfRule>
  </conditionalFormatting>
  <conditionalFormatting sqref="AB102">
    <cfRule type="cellIs" dxfId="31" priority="22" operator="lessThan">
      <formula>1</formula>
    </cfRule>
  </conditionalFormatting>
  <conditionalFormatting sqref="L103:O103 L102 N102">
    <cfRule type="cellIs" dxfId="30" priority="19" operator="lessThan">
      <formula>1</formula>
    </cfRule>
  </conditionalFormatting>
  <conditionalFormatting sqref="L4:Q99">
    <cfRule type="cellIs" dxfId="29" priority="20" operator="greaterThan">
      <formula>0</formula>
    </cfRule>
  </conditionalFormatting>
  <conditionalFormatting sqref="P103:Q103">
    <cfRule type="cellIs" dxfId="28" priority="18" operator="lessThan">
      <formula>1</formula>
    </cfRule>
  </conditionalFormatting>
  <conditionalFormatting sqref="P102">
    <cfRule type="cellIs" dxfId="27" priority="17" operator="lessThan">
      <formula>1</formula>
    </cfRule>
  </conditionalFormatting>
  <conditionalFormatting sqref="R103:U103 R102 T102">
    <cfRule type="cellIs" dxfId="26" priority="15" operator="lessThan">
      <formula>1</formula>
    </cfRule>
  </conditionalFormatting>
  <conditionalFormatting sqref="R4:W99">
    <cfRule type="cellIs" dxfId="25" priority="16" operator="greaterThan">
      <formula>0</formula>
    </cfRule>
  </conditionalFormatting>
  <conditionalFormatting sqref="V103:W103">
    <cfRule type="cellIs" dxfId="24" priority="14" operator="lessThan">
      <formula>1</formula>
    </cfRule>
  </conditionalFormatting>
  <conditionalFormatting sqref="V102">
    <cfRule type="cellIs" dxfId="23" priority="13" operator="lessThan">
      <formula>1</formula>
    </cfRule>
  </conditionalFormatting>
  <conditionalFormatting sqref="X103:Y103">
    <cfRule type="cellIs" dxfId="22" priority="11" operator="lessThan">
      <formula>1</formula>
    </cfRule>
  </conditionalFormatting>
  <conditionalFormatting sqref="X4:Y99">
    <cfRule type="cellIs" dxfId="21" priority="12" operator="greaterThan">
      <formula>0</formula>
    </cfRule>
  </conditionalFormatting>
  <conditionalFormatting sqref="Z103:AA103">
    <cfRule type="cellIs" dxfId="20" priority="9" operator="lessThan">
      <formula>1</formula>
    </cfRule>
  </conditionalFormatting>
  <conditionalFormatting sqref="Z4:AA99">
    <cfRule type="cellIs" dxfId="19" priority="10" operator="greaterThan">
      <formula>0</formula>
    </cfRule>
  </conditionalFormatting>
  <conditionalFormatting sqref="A4:A99">
    <cfRule type="cellIs" dxfId="18" priority="5" operator="equal">
      <formula>"P"</formula>
    </cfRule>
    <cfRule type="cellIs" dxfId="17" priority="6" operator="equal">
      <formula>"T"</formula>
    </cfRule>
    <cfRule type="cellIs" dxfId="16" priority="7" operator="equal">
      <formula>"I"</formula>
    </cfRule>
    <cfRule type="cellIs" dxfId="15" priority="8" operator="equal">
      <formula>"F"</formula>
    </cfRule>
  </conditionalFormatting>
  <conditionalFormatting sqref="X102">
    <cfRule type="cellIs" dxfId="14" priority="4" operator="lessThan">
      <formula>1</formula>
    </cfRule>
  </conditionalFormatting>
  <conditionalFormatting sqref="Z102">
    <cfRule type="cellIs" dxfId="13" priority="1" operator="lessThan">
      <formula>1</formula>
    </cfRule>
  </conditionalFormatting>
  <pageMargins left="0.7" right="0.7" top="0.75" bottom="0.75" header="0.3" footer="0.3"/>
  <pageSetup orientation="portrait" r:id="rId1"/>
  <ignoredErrors>
    <ignoredError sqref="L105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'BACKLOG + STORIES'!$B:$B</xm:f>
          </x14:formula1>
          <xm:sqref>A99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'SPRINT Points'!F105:AC105</xm:f>
              <xm:sqref>C107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30" sqref="Y30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 + STORIES</vt:lpstr>
      <vt:lpstr>SPRINT Points</vt:lpstr>
      <vt:lpstr>BURNOUT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2018-02-03T21:47:16Z</dcterms:created>
  <dcterms:modified xsi:type="dcterms:W3CDTF">2018-03-08T08:10:52Z</dcterms:modified>
</cp:coreProperties>
</file>