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kshay\ASU\2019-2021\Spring 20\Distributed Database Systems\Project\Project 3\"/>
    </mc:Choice>
  </mc:AlternateContent>
  <xr:revisionPtr revIDLastSave="0" documentId="13_ncr:1_{ED709C91-C149-4B37-890F-DBB0FB72B282}" xr6:coauthVersionLast="45" xr6:coauthVersionMax="45" xr10:uidLastSave="{00000000-0000-0000-0000-000000000000}"/>
  <bookViews>
    <workbookView xWindow="-120" yWindow="-120" windowWidth="20730" windowHeight="11160" activeTab="1" xr2:uid="{A9EF0D6B-627A-4B75-9530-3E17F460D7A4}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2" i="1" l="1"/>
  <c r="B4" i="6" l="1"/>
  <c r="B3" i="6"/>
  <c r="B2" i="6"/>
  <c r="C4" i="6"/>
  <c r="C3" i="6"/>
  <c r="C2" i="6"/>
  <c r="G4" i="6"/>
  <c r="G3" i="6"/>
  <c r="G2" i="6"/>
  <c r="F4" i="6"/>
  <c r="F3" i="6"/>
  <c r="F2" i="6"/>
  <c r="D4" i="6"/>
  <c r="D3" i="6"/>
  <c r="D2" i="6"/>
  <c r="E4" i="6"/>
  <c r="E3" i="6"/>
  <c r="E2" i="6"/>
  <c r="B4" i="5"/>
  <c r="B3" i="5"/>
  <c r="B2" i="5"/>
  <c r="C4" i="5"/>
  <c r="C3" i="5"/>
  <c r="C2" i="5"/>
  <c r="G4" i="5"/>
  <c r="G3" i="5"/>
  <c r="G2" i="5"/>
  <c r="F4" i="5"/>
  <c r="F3" i="5"/>
  <c r="F2" i="5"/>
  <c r="D4" i="5"/>
  <c r="D3" i="5"/>
  <c r="D2" i="5"/>
  <c r="E4" i="5"/>
  <c r="E3" i="5"/>
  <c r="E2" i="5"/>
  <c r="F2" i="3"/>
  <c r="B4" i="3"/>
  <c r="B3" i="3"/>
  <c r="B2" i="3"/>
  <c r="C4" i="3"/>
  <c r="C3" i="3"/>
  <c r="C2" i="3"/>
  <c r="G4" i="3"/>
  <c r="G3" i="3"/>
  <c r="G2" i="3"/>
  <c r="F4" i="3"/>
  <c r="F3" i="3"/>
  <c r="D4" i="3"/>
  <c r="D3" i="3"/>
  <c r="D2" i="3"/>
  <c r="E4" i="3"/>
  <c r="E3" i="3"/>
  <c r="E2" i="3"/>
  <c r="B4" i="4"/>
  <c r="B3" i="4"/>
  <c r="B2" i="4"/>
  <c r="C4" i="4"/>
  <c r="C3" i="4"/>
  <c r="C2" i="4"/>
  <c r="G4" i="4"/>
  <c r="G3" i="4"/>
  <c r="G2" i="4"/>
  <c r="F4" i="4"/>
  <c r="F3" i="4"/>
  <c r="F2" i="4"/>
  <c r="D4" i="4"/>
  <c r="D3" i="4"/>
  <c r="D2" i="4"/>
  <c r="E4" i="4"/>
  <c r="E3" i="4"/>
  <c r="D28" i="1"/>
  <c r="F20" i="1"/>
  <c r="F14" i="1"/>
  <c r="F8" i="1"/>
  <c r="F2" i="1"/>
  <c r="F21" i="1"/>
  <c r="F15" i="1"/>
  <c r="F9" i="1"/>
  <c r="F3" i="1"/>
  <c r="F22" i="1"/>
  <c r="F16" i="1"/>
  <c r="F10" i="1"/>
  <c r="F4" i="1"/>
  <c r="F34" i="1"/>
  <c r="F28" i="1"/>
  <c r="F33" i="1"/>
  <c r="F27" i="1"/>
  <c r="F32" i="1"/>
  <c r="F26" i="1"/>
  <c r="E20" i="1"/>
  <c r="D20" i="1"/>
  <c r="E14" i="1"/>
  <c r="E8" i="1"/>
  <c r="E2" i="1"/>
  <c r="E21" i="1"/>
  <c r="E15" i="1"/>
  <c r="E9" i="1"/>
  <c r="E3" i="1"/>
  <c r="E22" i="1"/>
  <c r="E16" i="1"/>
  <c r="E10" i="1"/>
  <c r="E4" i="1"/>
  <c r="E34" i="1"/>
  <c r="E28" i="1"/>
  <c r="E33" i="1"/>
  <c r="E27" i="1"/>
  <c r="E32" i="1"/>
  <c r="E26" i="1"/>
  <c r="D14" i="1"/>
  <c r="D8" i="1"/>
  <c r="D2" i="1"/>
  <c r="D21" i="1"/>
  <c r="D15" i="1"/>
  <c r="D9" i="1"/>
  <c r="D3" i="1"/>
  <c r="D22" i="1"/>
  <c r="D16" i="1"/>
  <c r="D10" i="1"/>
  <c r="D4" i="1"/>
  <c r="D34" i="1"/>
  <c r="D33" i="1"/>
  <c r="D27" i="1"/>
  <c r="D26" i="1"/>
  <c r="C14" i="1"/>
  <c r="C8" i="1"/>
  <c r="C2" i="1"/>
  <c r="C21" i="1"/>
  <c r="C15" i="1"/>
  <c r="C9" i="1"/>
  <c r="C3" i="1"/>
  <c r="C22" i="1"/>
  <c r="C16" i="1"/>
  <c r="C10" i="1"/>
  <c r="C4" i="1"/>
  <c r="C34" i="1"/>
  <c r="C28" i="1"/>
  <c r="C33" i="1"/>
  <c r="C27" i="1"/>
  <c r="C32" i="1"/>
  <c r="C26" i="1"/>
</calcChain>
</file>

<file path=xl/sharedStrings.xml><?xml version="1.0" encoding="utf-8"?>
<sst xmlns="http://schemas.openxmlformats.org/spreadsheetml/2006/main" count="107" uniqueCount="56">
  <si>
    <t>Hotcell</t>
  </si>
  <si>
    <t>Disk Write Bytes (KB/Sec)</t>
  </si>
  <si>
    <t>Network Bytes In(KB/s)</t>
  </si>
  <si>
    <t>Network Bytes Out(KB/s)</t>
  </si>
  <si>
    <t>Execution Time (Sec)</t>
  </si>
  <si>
    <t>CPU Utilisation %</t>
  </si>
  <si>
    <t>4 - DistanceJoin - 2GB RAM</t>
  </si>
  <si>
    <t>4 - DistanceJoin - 4GB RAM</t>
  </si>
  <si>
    <t>4 - DistanceJoin - 5GB RAM</t>
  </si>
  <si>
    <t>4 - DistanceQuery - 2GB RAM</t>
  </si>
  <si>
    <t>4 - DistanceQuery - 4GB RAM</t>
  </si>
  <si>
    <t>4 - DistanceQuery - 5GB RAM</t>
  </si>
  <si>
    <t>4 - Hotcell - 2GB RAM</t>
  </si>
  <si>
    <t>4 - Hotcell - 4GB RAM</t>
  </si>
  <si>
    <t>4 - Hotcell - 5GB RAM</t>
  </si>
  <si>
    <t>4 - Hotzone - 2GB RAM</t>
  </si>
  <si>
    <t>4 - Hotzone - 4GB RAM</t>
  </si>
  <si>
    <t>4 - Hotzone - 5GB RAM</t>
  </si>
  <si>
    <t>4 - RangeJoin - 2GB RAM</t>
  </si>
  <si>
    <t>4 - RangeJoin - 4GB RAM</t>
  </si>
  <si>
    <t>4 - RangeJoin - 5GB RAM</t>
  </si>
  <si>
    <t>4 - RangeQuery - 2GB RAM</t>
  </si>
  <si>
    <t>4 - RangeQuery - 4GB RAM</t>
  </si>
  <si>
    <t>4 - RangeQuery - 5GB RAM</t>
  </si>
  <si>
    <t>3 - DistanceJoin - 2GB RAM</t>
  </si>
  <si>
    <t>3 - DistanceJoin - 4GB RAM</t>
  </si>
  <si>
    <t>3 - DistanceJoin - 5GB RAM</t>
  </si>
  <si>
    <t>3 - DistanceQuery - 2GB RAM</t>
  </si>
  <si>
    <t>3 - DistanceQuery - 4GB RAM</t>
  </si>
  <si>
    <t>3 - DistanceQuery - 5GB RAM</t>
  </si>
  <si>
    <t>3 - Hotcell - 2GB RAM</t>
  </si>
  <si>
    <t>3 - Hotcell - 4GB RAM</t>
  </si>
  <si>
    <t>3 - Hotcell - 5GB RAM</t>
  </si>
  <si>
    <t>3 - Hotzone - 2GB RAM</t>
  </si>
  <si>
    <t>3 - Hotzone - 4GB RAM</t>
  </si>
  <si>
    <t>3 - Hotzone - 5GB RAM</t>
  </si>
  <si>
    <t>3 - RangeJoin - 2GB RAM</t>
  </si>
  <si>
    <t>3 - RangeJoin - 4GB RAM</t>
  </si>
  <si>
    <t>3 - RangeJoin - 5GB RAM</t>
  </si>
  <si>
    <t>3 - RangeQuery - 2GB RAM</t>
  </si>
  <si>
    <t>3 - RangeQuery - 4GB RAM</t>
  </si>
  <si>
    <t>3 - RangeQuery - 5GB RAM</t>
  </si>
  <si>
    <t>DistanceJoin</t>
  </si>
  <si>
    <t>3 Nodes - 2 GB Ram</t>
  </si>
  <si>
    <t>3 Nodes - 4 GB Ram</t>
  </si>
  <si>
    <t>3 Nodes - 5 GB Ram</t>
  </si>
  <si>
    <t>4 Nodes - 2 GB Ram</t>
  </si>
  <si>
    <t>4 Nodes - 4 GB Ram</t>
  </si>
  <si>
    <t>4 Nodes - 5 GB Ram</t>
  </si>
  <si>
    <t>DistanceQuery</t>
  </si>
  <si>
    <t>Hotzone</t>
  </si>
  <si>
    <t>RangeJoin</t>
  </si>
  <si>
    <t>RangeQuery</t>
  </si>
  <si>
    <t>Cluster Configuration</t>
  </si>
  <si>
    <t>CPU Utilisation (%)</t>
  </si>
  <si>
    <t>Execution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</si>
</sst>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3 Nodes - 2 GB 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Sheet2!$B$2:$G$2</c:f>
              <c:numCache>
                <c:formatCode>General</c:formatCode>
                <c:ptCount val="6"/>
                <c:pt idx="0">
                  <c:v>28.1</c:v>
                </c:pt>
                <c:pt idx="1">
                  <c:v>152.65</c:v>
                </c:pt>
                <c:pt idx="2">
                  <c:v>27.58</c:v>
                </c:pt>
                <c:pt idx="3">
                  <c:v>127.86</c:v>
                </c:pt>
                <c:pt idx="4">
                  <c:v>72.52</c:v>
                </c:pt>
                <c:pt idx="5">
                  <c:v>57.27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6-4799-9D3E-222D1642CAFF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3 Nodes - 4 GB Ram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Sheet2!$B$3:$G$3</c:f>
              <c:numCache>
                <c:formatCode>General</c:formatCode>
                <c:ptCount val="6"/>
                <c:pt idx="0">
                  <c:v>27.42</c:v>
                </c:pt>
                <c:pt idx="1">
                  <c:v>164.51</c:v>
                </c:pt>
                <c:pt idx="2">
                  <c:v>28.49</c:v>
                </c:pt>
                <c:pt idx="3">
                  <c:v>128.25</c:v>
                </c:pt>
                <c:pt idx="4">
                  <c:v>61.01</c:v>
                </c:pt>
                <c:pt idx="5">
                  <c:v>50.81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36-4799-9D3E-222D1642CAFF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3 Nodes - 5 GB 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Sheet2!$B$4:$G$4</c:f>
              <c:numCache>
                <c:formatCode>General</c:formatCode>
                <c:ptCount val="6"/>
                <c:pt idx="0">
                  <c:v>24.57</c:v>
                </c:pt>
                <c:pt idx="1">
                  <c:v>167.64</c:v>
                </c:pt>
                <c:pt idx="2">
                  <c:v>25.28</c:v>
                </c:pt>
                <c:pt idx="3">
                  <c:v>128.69</c:v>
                </c:pt>
                <c:pt idx="4">
                  <c:v>72.33</c:v>
                </c:pt>
                <c:pt idx="5">
                  <c:v>49.61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36-4799-9D3E-222D1642CAFF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4 Nodes - 2 GB 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Sheet2!$B$5:$G$5</c:f>
              <c:numCache>
                <c:formatCode>General</c:formatCode>
                <c:ptCount val="6"/>
                <c:pt idx="0">
                  <c:v>29.09</c:v>
                </c:pt>
                <c:pt idx="1">
                  <c:v>151.62</c:v>
                </c:pt>
                <c:pt idx="2">
                  <c:v>27.79</c:v>
                </c:pt>
                <c:pt idx="3">
                  <c:v>132.36000000000001</c:v>
                </c:pt>
                <c:pt idx="4">
                  <c:v>71.42</c:v>
                </c:pt>
                <c:pt idx="5">
                  <c:v>65.239999999999995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36-4799-9D3E-222D1642CAFF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4 Nodes - 4 GB Ram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Sheet2!$B$6:$G$6</c:f>
              <c:numCache>
                <c:formatCode>General</c:formatCode>
                <c:ptCount val="6"/>
                <c:pt idx="0">
                  <c:v>28.44</c:v>
                </c:pt>
                <c:pt idx="1">
                  <c:v>157.91</c:v>
                </c:pt>
                <c:pt idx="2">
                  <c:v>30.38</c:v>
                </c:pt>
                <c:pt idx="3">
                  <c:v>131.94999999999999</c:v>
                </c:pt>
                <c:pt idx="4">
                  <c:v>73.34</c:v>
                </c:pt>
                <c:pt idx="5">
                  <c:v>55.36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36-4799-9D3E-222D1642CAFF}"/>
            </c:ext>
          </c:extLst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4 Nodes - 5 GB Ram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Sheet2!$B$7:$G$7</c:f>
              <c:numCache>
                <c:formatCode>General</c:formatCode>
                <c:ptCount val="6"/>
                <c:pt idx="0">
                  <c:v>27.52</c:v>
                </c:pt>
                <c:pt idx="1">
                  <c:v>170.18</c:v>
                </c:pt>
                <c:pt idx="2">
                  <c:v>29.26</c:v>
                </c:pt>
                <c:pt idx="3">
                  <c:v>138.18</c:v>
                </c:pt>
                <c:pt idx="4">
                  <c:v>77.94</c:v>
                </c:pt>
                <c:pt idx="5">
                  <c:v>53.28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36-4799-9D3E-222D1642C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5756768"/>
        <c:axId val="1661933904"/>
      </c:barChart>
      <c:catAx>
        <c:axId val="154575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933904"/>
        <c:crosses val="autoZero"/>
        <c:auto val="1"/>
        <c:lblAlgn val="ctr"/>
        <c:lblOffset val="100"/>
        <c:noMultiLvlLbl val="0"/>
      </c:catAx>
      <c:valAx>
        <c:axId val="166193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75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Utilisation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Sheet4!$A$2</c:f>
              <c:strCache>
                <c:ptCount val="1"/>
                <c:pt idx="0">
                  <c:v>3 Nodes - 2 GB 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Sheet4!$B$2:$G$2</c:f>
              <c:numCache>
                <c:formatCode>General</c:formatCode>
                <c:ptCount val="6"/>
                <c:pt idx="0">
                  <c:v>37.93</c:v>
                </c:pt>
                <c:pt idx="1">
                  <c:v>16.439999999999998</c:v>
                </c:pt>
                <c:pt idx="2">
                  <c:v>33.89</c:v>
                </c:pt>
                <c:pt idx="3">
                  <c:v>14.4</c:v>
                </c:pt>
                <c:pt idx="4">
                  <c:v>45.82</c:v>
                </c:pt>
                <c:pt idx="5">
                  <c:v>11.370000000000001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DA-4ABC-BE41-0B334B2A4AB4}"/>
            </c:ext>
          </c:extLst>
        </c:ser>
        <c:ser>
          <c:idx val="1"/>
          <c:order val="1"/>
          <c:tx>
            <c:strRef>
              <c:f>Sheet4!$A$3</c:f>
              <c:strCache>
                <c:ptCount val="1"/>
                <c:pt idx="0">
                  <c:v>3 Nodes - 4 GB Ram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Sheet4!$B$3:$G$3</c:f>
              <c:numCache>
                <c:formatCode>General</c:formatCode>
                <c:ptCount val="6"/>
                <c:pt idx="0">
                  <c:v>33.839999999999996</c:v>
                </c:pt>
                <c:pt idx="1">
                  <c:v>23.1</c:v>
                </c:pt>
                <c:pt idx="2">
                  <c:v>32.46</c:v>
                </c:pt>
                <c:pt idx="3">
                  <c:v>18.95</c:v>
                </c:pt>
                <c:pt idx="4">
                  <c:v>37.129999999999995</c:v>
                </c:pt>
                <c:pt idx="5">
                  <c:v>25.6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DA-4ABC-BE41-0B334B2A4AB4}"/>
            </c:ext>
          </c:extLst>
        </c:ser>
        <c:ser>
          <c:idx val="2"/>
          <c:order val="2"/>
          <c:tx>
            <c:strRef>
              <c:f>Sheet4!$A$4</c:f>
              <c:strCache>
                <c:ptCount val="1"/>
                <c:pt idx="0">
                  <c:v>3 Nodes - 5 GB 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Sheet4!$B$4:$G$4</c:f>
              <c:numCache>
                <c:formatCode>General</c:formatCode>
                <c:ptCount val="6"/>
                <c:pt idx="0">
                  <c:v>28.370000000000005</c:v>
                </c:pt>
                <c:pt idx="1">
                  <c:v>26.24</c:v>
                </c:pt>
                <c:pt idx="2">
                  <c:v>28.33</c:v>
                </c:pt>
                <c:pt idx="3">
                  <c:v>23.95</c:v>
                </c:pt>
                <c:pt idx="4">
                  <c:v>34.11</c:v>
                </c:pt>
                <c:pt idx="5">
                  <c:v>22.86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DA-4ABC-BE41-0B334B2A4AB4}"/>
            </c:ext>
          </c:extLst>
        </c:ser>
        <c:ser>
          <c:idx val="3"/>
          <c:order val="3"/>
          <c:tx>
            <c:strRef>
              <c:f>Sheet4!$A$5</c:f>
              <c:strCache>
                <c:ptCount val="1"/>
                <c:pt idx="0">
                  <c:v>4 Nodes - 2 GB 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Sheet4!$B$5:$G$5</c:f>
              <c:numCache>
                <c:formatCode>General</c:formatCode>
                <c:ptCount val="6"/>
                <c:pt idx="0">
                  <c:v>34.4</c:v>
                </c:pt>
                <c:pt idx="1">
                  <c:v>26.8</c:v>
                </c:pt>
                <c:pt idx="2">
                  <c:v>33.21</c:v>
                </c:pt>
                <c:pt idx="3">
                  <c:v>24.27</c:v>
                </c:pt>
                <c:pt idx="4">
                  <c:v>54.18</c:v>
                </c:pt>
                <c:pt idx="5">
                  <c:v>20.6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DA-4ABC-BE41-0B334B2A4AB4}"/>
            </c:ext>
          </c:extLst>
        </c:ser>
        <c:ser>
          <c:idx val="4"/>
          <c:order val="4"/>
          <c:tx>
            <c:strRef>
              <c:f>Sheet4!$A$6</c:f>
              <c:strCache>
                <c:ptCount val="1"/>
                <c:pt idx="0">
                  <c:v>4 Nodes - 4 GB Ram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Sheet4!$B$6:$G$6</c:f>
              <c:numCache>
                <c:formatCode>General</c:formatCode>
                <c:ptCount val="6"/>
                <c:pt idx="0">
                  <c:v>30.14</c:v>
                </c:pt>
                <c:pt idx="1">
                  <c:v>29.47</c:v>
                </c:pt>
                <c:pt idx="2">
                  <c:v>31.49</c:v>
                </c:pt>
                <c:pt idx="3">
                  <c:v>28.24</c:v>
                </c:pt>
                <c:pt idx="4">
                  <c:v>34.869999999999997</c:v>
                </c:pt>
                <c:pt idx="5">
                  <c:v>40.94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DA-4ABC-BE41-0B334B2A4AB4}"/>
            </c:ext>
          </c:extLst>
        </c:ser>
        <c:ser>
          <c:idx val="5"/>
          <c:order val="5"/>
          <c:tx>
            <c:strRef>
              <c:f>Sheet4!$A$7</c:f>
              <c:strCache>
                <c:ptCount val="1"/>
                <c:pt idx="0">
                  <c:v>4 Nodes - 5 GB Ram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Sheet4!$B$7:$G$7</c:f>
              <c:numCache>
                <c:formatCode>General</c:formatCode>
                <c:ptCount val="6"/>
                <c:pt idx="0">
                  <c:v>24.6</c:v>
                </c:pt>
                <c:pt idx="1">
                  <c:v>36.520000000000003</c:v>
                </c:pt>
                <c:pt idx="2">
                  <c:v>24.49</c:v>
                </c:pt>
                <c:pt idx="3">
                  <c:v>30.93</c:v>
                </c:pt>
                <c:pt idx="4">
                  <c:v>35.44</c:v>
                </c:pt>
                <c:pt idx="5">
                  <c:v>27.3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DA-4ABC-BE41-0B334B2A4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6423296"/>
        <c:axId val="1661941808"/>
      </c:barChart>
      <c:catAx>
        <c:axId val="166642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941808"/>
        <c:crosses val="autoZero"/>
        <c:auto val="1"/>
        <c:lblAlgn val="ctr"/>
        <c:lblOffset val="100"/>
        <c:noMultiLvlLbl val="0"/>
      </c:catAx>
      <c:valAx>
        <c:axId val="166194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</a:t>
                </a:r>
                <a:r>
                  <a:rPr lang="en-US" baseline="0"/>
                  <a:t> Utilisation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42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Disk Write Bytes</a:t>
            </a:r>
            <a:r>
              <a:rPr lang="en-US" baseline="0"/>
              <a:t> Plot</a:t>
            </a:r>
            <a:endParaRPr lang="en-US"/>
          </a:p>
        </c:rich>
      </c:tx>
      <c:layout>
        <c:manualLayout>
          <c:xMode val="edge"/>
          <c:yMode val="edge"/>
          <c:x val="0.40115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3 Nodes - 2 GB 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Sheet3!$B$2:$G$2</c:f>
              <c:numCache>
                <c:formatCode>General</c:formatCode>
                <c:ptCount val="6"/>
                <c:pt idx="0">
                  <c:v>139.19999999999999</c:v>
                </c:pt>
                <c:pt idx="1">
                  <c:v>94.6</c:v>
                </c:pt>
                <c:pt idx="2">
                  <c:v>141.5</c:v>
                </c:pt>
                <c:pt idx="3">
                  <c:v>94.3</c:v>
                </c:pt>
                <c:pt idx="4">
                  <c:v>469.4</c:v>
                </c:pt>
                <c:pt idx="5">
                  <c:v>117.19999999999999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5-4DFD-AC16-F3F169354FC4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3 Nodes - 4 GB Ram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Sheet3!$B$3:$G$3</c:f>
              <c:numCache>
                <c:formatCode>General</c:formatCode>
                <c:ptCount val="6"/>
                <c:pt idx="0">
                  <c:v>154.69999999999999</c:v>
                </c:pt>
                <c:pt idx="1">
                  <c:v>79.599999999999994</c:v>
                </c:pt>
                <c:pt idx="2">
                  <c:v>159.5</c:v>
                </c:pt>
                <c:pt idx="3">
                  <c:v>95.300000000000011</c:v>
                </c:pt>
                <c:pt idx="4">
                  <c:v>224.2</c:v>
                </c:pt>
                <c:pt idx="5">
                  <c:v>188.3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B5-4DFD-AC16-F3F169354FC4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3 Nodes - 5 GB 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Sheet3!$B$4:$G$4</c:f>
              <c:numCache>
                <c:formatCode>General</c:formatCode>
                <c:ptCount val="6"/>
                <c:pt idx="0">
                  <c:v>122.8</c:v>
                </c:pt>
                <c:pt idx="1">
                  <c:v>72.8</c:v>
                </c:pt>
                <c:pt idx="2">
                  <c:v>106.39999999999999</c:v>
                </c:pt>
                <c:pt idx="3">
                  <c:v>88.1</c:v>
                </c:pt>
                <c:pt idx="4">
                  <c:v>181.9</c:v>
                </c:pt>
                <c:pt idx="5">
                  <c:v>142.69999999999999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B5-4DFD-AC16-F3F169354FC4}"/>
            </c:ext>
          </c:extLst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4 Nodes - 2 GB 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Sheet3!$B$5:$G$5</c:f>
              <c:numCache>
                <c:formatCode>General</c:formatCode>
                <c:ptCount val="6"/>
                <c:pt idx="0">
                  <c:v>150</c:v>
                </c:pt>
                <c:pt idx="1">
                  <c:v>100</c:v>
                </c:pt>
                <c:pt idx="2">
                  <c:v>124</c:v>
                </c:pt>
                <c:pt idx="3">
                  <c:v>93</c:v>
                </c:pt>
                <c:pt idx="4">
                  <c:v>358</c:v>
                </c:pt>
                <c:pt idx="5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B5-4DFD-AC16-F3F169354FC4}"/>
            </c:ext>
          </c:extLst>
        </c:ser>
        <c:ser>
          <c:idx val="4"/>
          <c:order val="4"/>
          <c:tx>
            <c:strRef>
              <c:f>Sheet3!$A$6</c:f>
              <c:strCache>
                <c:ptCount val="1"/>
                <c:pt idx="0">
                  <c:v>4 Nodes - 4 GB Ram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Sheet3!$B$6:$G$6</c:f>
              <c:numCache>
                <c:formatCode>General</c:formatCode>
                <c:ptCount val="6"/>
                <c:pt idx="0">
                  <c:v>123</c:v>
                </c:pt>
                <c:pt idx="1">
                  <c:v>81</c:v>
                </c:pt>
                <c:pt idx="2">
                  <c:v>139</c:v>
                </c:pt>
                <c:pt idx="3">
                  <c:v>103</c:v>
                </c:pt>
                <c:pt idx="4">
                  <c:v>229</c:v>
                </c:pt>
                <c:pt idx="5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B5-4DFD-AC16-F3F169354FC4}"/>
            </c:ext>
          </c:extLst>
        </c:ser>
        <c:ser>
          <c:idx val="5"/>
          <c:order val="5"/>
          <c:tx>
            <c:strRef>
              <c:f>Sheet3!$A$7</c:f>
              <c:strCache>
                <c:ptCount val="1"/>
                <c:pt idx="0">
                  <c:v>4 Nodes - 5 GB Ram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Sheet3!$B$7:$G$7</c:f>
              <c:numCache>
                <c:formatCode>General</c:formatCode>
                <c:ptCount val="6"/>
                <c:pt idx="0">
                  <c:v>113</c:v>
                </c:pt>
                <c:pt idx="1">
                  <c:v>147</c:v>
                </c:pt>
                <c:pt idx="2">
                  <c:v>106</c:v>
                </c:pt>
                <c:pt idx="3">
                  <c:v>106</c:v>
                </c:pt>
                <c:pt idx="4">
                  <c:v>230</c:v>
                </c:pt>
                <c:pt idx="5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B5-4DFD-AC16-F3F169354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7948240"/>
        <c:axId val="1661923920"/>
      </c:barChart>
      <c:catAx>
        <c:axId val="165794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923920"/>
        <c:crosses val="autoZero"/>
        <c:auto val="1"/>
        <c:lblAlgn val="ctr"/>
        <c:lblOffset val="100"/>
        <c:noMultiLvlLbl val="0"/>
      </c:catAx>
      <c:valAx>
        <c:axId val="16619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effectLst/>
                  </a:rPr>
                  <a:t>Disk</a:t>
                </a:r>
                <a:r>
                  <a:rPr lang="en-US" baseline="0">
                    <a:effectLst/>
                  </a:rPr>
                  <a:t> Write Bytes (KB/sec)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94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Network Bytes In Plot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Sheet5!$A$2</c:f>
              <c:strCache>
                <c:ptCount val="1"/>
                <c:pt idx="0">
                  <c:v>3 Nodes - 2 GB 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Sheet5!$B$2:$G$2</c:f>
              <c:numCache>
                <c:formatCode>General</c:formatCode>
                <c:ptCount val="6"/>
                <c:pt idx="0">
                  <c:v>55.66</c:v>
                </c:pt>
                <c:pt idx="1">
                  <c:v>51.24</c:v>
                </c:pt>
                <c:pt idx="2">
                  <c:v>55.82</c:v>
                </c:pt>
                <c:pt idx="3">
                  <c:v>50.89</c:v>
                </c:pt>
                <c:pt idx="4">
                  <c:v>562.6</c:v>
                </c:pt>
                <c:pt idx="5">
                  <c:v>330.9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C6-4AB6-A72B-E71F7222EB4E}"/>
            </c:ext>
          </c:extLst>
        </c:ser>
        <c:ser>
          <c:idx val="1"/>
          <c:order val="1"/>
          <c:tx>
            <c:strRef>
              <c:f>Sheet5!$A$3</c:f>
              <c:strCache>
                <c:ptCount val="1"/>
                <c:pt idx="0">
                  <c:v>3 Nodes - 4 GB Ram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Sheet5!$B$3:$G$3</c:f>
              <c:numCache>
                <c:formatCode>General</c:formatCode>
                <c:ptCount val="6"/>
                <c:pt idx="0">
                  <c:v>70.070000000000007</c:v>
                </c:pt>
                <c:pt idx="1">
                  <c:v>44.09</c:v>
                </c:pt>
                <c:pt idx="2">
                  <c:v>63.45</c:v>
                </c:pt>
                <c:pt idx="3">
                  <c:v>51.48</c:v>
                </c:pt>
                <c:pt idx="4">
                  <c:v>359</c:v>
                </c:pt>
                <c:pt idx="5">
                  <c:v>157.4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C6-4AB6-A72B-E71F7222EB4E}"/>
            </c:ext>
          </c:extLst>
        </c:ser>
        <c:ser>
          <c:idx val="2"/>
          <c:order val="2"/>
          <c:tx>
            <c:strRef>
              <c:f>Sheet5!$A$4</c:f>
              <c:strCache>
                <c:ptCount val="1"/>
                <c:pt idx="0">
                  <c:v>3 Nodes - 5 GB 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Sheet5!$B$4:$G$4</c:f>
              <c:numCache>
                <c:formatCode>General</c:formatCode>
                <c:ptCount val="6"/>
                <c:pt idx="0">
                  <c:v>43.600000000000009</c:v>
                </c:pt>
                <c:pt idx="1">
                  <c:v>21.33</c:v>
                </c:pt>
                <c:pt idx="2">
                  <c:v>41.97</c:v>
                </c:pt>
                <c:pt idx="3">
                  <c:v>36.25</c:v>
                </c:pt>
                <c:pt idx="4">
                  <c:v>350.6</c:v>
                </c:pt>
                <c:pt idx="5">
                  <c:v>107.6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C6-4AB6-A72B-E71F7222EB4E}"/>
            </c:ext>
          </c:extLst>
        </c:ser>
        <c:ser>
          <c:idx val="3"/>
          <c:order val="3"/>
          <c:tx>
            <c:strRef>
              <c:f>Sheet5!$A$5</c:f>
              <c:strCache>
                <c:ptCount val="1"/>
                <c:pt idx="0">
                  <c:v>4 Nodes - 2 GB 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Sheet5!$B$5:$G$5</c:f>
              <c:numCache>
                <c:formatCode>General</c:formatCode>
                <c:ptCount val="6"/>
                <c:pt idx="0">
                  <c:v>73</c:v>
                </c:pt>
                <c:pt idx="1">
                  <c:v>38</c:v>
                </c:pt>
                <c:pt idx="2">
                  <c:v>52</c:v>
                </c:pt>
                <c:pt idx="3">
                  <c:v>35</c:v>
                </c:pt>
                <c:pt idx="4">
                  <c:v>403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C6-4AB6-A72B-E71F7222EB4E}"/>
            </c:ext>
          </c:extLst>
        </c:ser>
        <c:ser>
          <c:idx val="4"/>
          <c:order val="4"/>
          <c:tx>
            <c:strRef>
              <c:f>Sheet5!$A$6</c:f>
              <c:strCache>
                <c:ptCount val="1"/>
                <c:pt idx="0">
                  <c:v>4 Nodes - 4 GB Ram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Sheet5!$B$1:$G$1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Sheet5!$B$6:$G$6</c:f>
              <c:numCache>
                <c:formatCode>General</c:formatCode>
                <c:ptCount val="6"/>
                <c:pt idx="0">
                  <c:v>73</c:v>
                </c:pt>
                <c:pt idx="1">
                  <c:v>17</c:v>
                </c:pt>
                <c:pt idx="2">
                  <c:v>73</c:v>
                </c:pt>
                <c:pt idx="3">
                  <c:v>47</c:v>
                </c:pt>
                <c:pt idx="4">
                  <c:v>362</c:v>
                </c:pt>
                <c:pt idx="5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C6-4AB6-A72B-E71F7222EB4E}"/>
            </c:ext>
          </c:extLst>
        </c:ser>
        <c:ser>
          <c:idx val="5"/>
          <c:order val="5"/>
          <c:tx>
            <c:strRef>
              <c:f>Sheet5!$A$7</c:f>
              <c:strCache>
                <c:ptCount val="1"/>
                <c:pt idx="0">
                  <c:v>4 Nodes - 5 GB Ram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Sheet5!$B$1:$G$1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Sheet5!$B$7:$G$7</c:f>
              <c:numCache>
                <c:formatCode>General</c:formatCode>
                <c:ptCount val="6"/>
                <c:pt idx="0">
                  <c:v>82</c:v>
                </c:pt>
                <c:pt idx="1">
                  <c:v>29</c:v>
                </c:pt>
                <c:pt idx="2">
                  <c:v>71</c:v>
                </c:pt>
                <c:pt idx="3">
                  <c:v>20</c:v>
                </c:pt>
                <c:pt idx="4">
                  <c:v>383</c:v>
                </c:pt>
                <c:pt idx="5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C6-4AB6-A72B-E71F7222E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8690864"/>
        <c:axId val="1545196816"/>
      </c:barChart>
      <c:catAx>
        <c:axId val="155869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196816"/>
        <c:crosses val="autoZero"/>
        <c:auto val="1"/>
        <c:lblAlgn val="ctr"/>
        <c:lblOffset val="100"/>
        <c:noMultiLvlLbl val="0"/>
      </c:catAx>
      <c:valAx>
        <c:axId val="15451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Network Bytes In(KB/s)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69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Network Bytes Out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Sheet6!$A$2</c:f>
              <c:strCache>
                <c:ptCount val="1"/>
                <c:pt idx="0">
                  <c:v>3 Nodes - 2 GB 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Sheet6!$B$2:$G$2</c:f>
              <c:numCache>
                <c:formatCode>General</c:formatCode>
                <c:ptCount val="6"/>
                <c:pt idx="0">
                  <c:v>52.01</c:v>
                </c:pt>
                <c:pt idx="1">
                  <c:v>48.03</c:v>
                </c:pt>
                <c:pt idx="2">
                  <c:v>51.86</c:v>
                </c:pt>
                <c:pt idx="3">
                  <c:v>46.83</c:v>
                </c:pt>
                <c:pt idx="4">
                  <c:v>509</c:v>
                </c:pt>
                <c:pt idx="5">
                  <c:v>311.08999999999997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2-4319-B557-E44614C42867}"/>
            </c:ext>
          </c:extLst>
        </c:ser>
        <c:ser>
          <c:idx val="1"/>
          <c:order val="1"/>
          <c:tx>
            <c:strRef>
              <c:f>Sheet6!$A$3</c:f>
              <c:strCache>
                <c:ptCount val="1"/>
                <c:pt idx="0">
                  <c:v>3 Nodes - 4 GB Ram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Sheet6!$B$3:$G$3</c:f>
              <c:numCache>
                <c:formatCode>General</c:formatCode>
                <c:ptCount val="6"/>
                <c:pt idx="0">
                  <c:v>64.06</c:v>
                </c:pt>
                <c:pt idx="1">
                  <c:v>35.6</c:v>
                </c:pt>
                <c:pt idx="2">
                  <c:v>64.86</c:v>
                </c:pt>
                <c:pt idx="3">
                  <c:v>48.22</c:v>
                </c:pt>
                <c:pt idx="4">
                  <c:v>314.3</c:v>
                </c:pt>
                <c:pt idx="5">
                  <c:v>147.5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B2-4319-B557-E44614C42867}"/>
            </c:ext>
          </c:extLst>
        </c:ser>
        <c:ser>
          <c:idx val="2"/>
          <c:order val="2"/>
          <c:tx>
            <c:strRef>
              <c:f>Sheet6!$A$4</c:f>
              <c:strCache>
                <c:ptCount val="1"/>
                <c:pt idx="0">
                  <c:v>3 Nodes - 5 GB 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Sheet6!$B$4:$G$4</c:f>
              <c:numCache>
                <c:formatCode>General</c:formatCode>
                <c:ptCount val="6"/>
                <c:pt idx="0">
                  <c:v>53.28</c:v>
                </c:pt>
                <c:pt idx="1">
                  <c:v>20.78</c:v>
                </c:pt>
                <c:pt idx="2">
                  <c:v>38.17</c:v>
                </c:pt>
                <c:pt idx="3">
                  <c:v>35.300000000000004</c:v>
                </c:pt>
                <c:pt idx="4">
                  <c:v>314.7</c:v>
                </c:pt>
                <c:pt idx="5">
                  <c:v>100.63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B2-4319-B557-E44614C42867}"/>
            </c:ext>
          </c:extLst>
        </c:ser>
        <c:ser>
          <c:idx val="3"/>
          <c:order val="3"/>
          <c:tx>
            <c:strRef>
              <c:f>Sheet6!$A$5</c:f>
              <c:strCache>
                <c:ptCount val="1"/>
                <c:pt idx="0">
                  <c:v>4 Nodes - 2 GB 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Sheet6!$B$5:$G$5</c:f>
              <c:numCache>
                <c:formatCode>General</c:formatCode>
                <c:ptCount val="6"/>
                <c:pt idx="0">
                  <c:v>67</c:v>
                </c:pt>
                <c:pt idx="1">
                  <c:v>36</c:v>
                </c:pt>
                <c:pt idx="2">
                  <c:v>46</c:v>
                </c:pt>
                <c:pt idx="3">
                  <c:v>32</c:v>
                </c:pt>
                <c:pt idx="4">
                  <c:v>371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B2-4319-B557-E44614C42867}"/>
            </c:ext>
          </c:extLst>
        </c:ser>
        <c:ser>
          <c:idx val="4"/>
          <c:order val="4"/>
          <c:tx>
            <c:strRef>
              <c:f>Sheet6!$A$6</c:f>
              <c:strCache>
                <c:ptCount val="1"/>
                <c:pt idx="0">
                  <c:v>4 Nodes - 4 GB Ram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Sheet6!$B$1:$G$1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Sheet6!$B$6:$G$6</c:f>
              <c:numCache>
                <c:formatCode>General</c:formatCode>
                <c:ptCount val="6"/>
                <c:pt idx="0">
                  <c:v>68</c:v>
                </c:pt>
                <c:pt idx="1">
                  <c:v>15</c:v>
                </c:pt>
                <c:pt idx="2">
                  <c:v>69</c:v>
                </c:pt>
                <c:pt idx="3">
                  <c:v>45</c:v>
                </c:pt>
                <c:pt idx="4">
                  <c:v>335</c:v>
                </c:pt>
                <c:pt idx="5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B2-4319-B557-E44614C42867}"/>
            </c:ext>
          </c:extLst>
        </c:ser>
        <c:ser>
          <c:idx val="5"/>
          <c:order val="5"/>
          <c:tx>
            <c:strRef>
              <c:f>Sheet6!$A$7</c:f>
              <c:strCache>
                <c:ptCount val="1"/>
                <c:pt idx="0">
                  <c:v>4 Nodes - 5 GB Ram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Sheet6!$B$1:$G$1</c:f>
              <c:strCache>
                <c:ptCount val="6"/>
                <c:pt idx="0">
                  <c:v>RangeQuery</c:v>
                </c:pt>
                <c:pt idx="1">
                  <c:v>RangeJoin</c:v>
                </c:pt>
                <c:pt idx="2">
                  <c:v>DistanceQuery</c:v>
                </c:pt>
                <c:pt idx="3">
                  <c:v>DistanceJoin</c:v>
                </c:pt>
                <c:pt idx="4">
                  <c:v>Hotcell</c:v>
                </c:pt>
                <c:pt idx="5">
                  <c:v>Hotzone</c:v>
                </c:pt>
              </c:strCache>
            </c:strRef>
          </c:cat>
          <c:val>
            <c:numRef>
              <c:f>Sheet6!$B$7:$G$7</c:f>
              <c:numCache>
                <c:formatCode>General</c:formatCode>
                <c:ptCount val="6"/>
                <c:pt idx="0">
                  <c:v>64</c:v>
                </c:pt>
                <c:pt idx="1">
                  <c:v>38</c:v>
                </c:pt>
                <c:pt idx="2">
                  <c:v>67</c:v>
                </c:pt>
                <c:pt idx="3">
                  <c:v>17</c:v>
                </c:pt>
                <c:pt idx="4">
                  <c:v>355</c:v>
                </c:pt>
                <c:pt idx="5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B2-4319-B557-E44614C42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8732400"/>
        <c:axId val="1661945136"/>
      </c:barChart>
      <c:catAx>
        <c:axId val="155873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945136"/>
        <c:crosses val="autoZero"/>
        <c:auto val="1"/>
        <c:lblAlgn val="ctr"/>
        <c:lblOffset val="100"/>
        <c:noMultiLvlLbl val="0"/>
      </c:catAx>
      <c:valAx>
        <c:axId val="16619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Network Bytes Out(KB/s)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73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185737</xdr:rowOff>
    </xdr:from>
    <xdr:to>
      <xdr:col>6</xdr:col>
      <xdr:colOff>361950</xdr:colOff>
      <xdr:row>23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4C2AB6-F87F-4571-A3B2-9B20BC150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10</xdr:row>
      <xdr:rowOff>90487</xdr:rowOff>
    </xdr:from>
    <xdr:to>
      <xdr:col>8</xdr:col>
      <xdr:colOff>428625</xdr:colOff>
      <xdr:row>24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5A459F-6B41-4237-8911-F91711B09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442912</xdr:colOff>
      <xdr:row>8</xdr:row>
      <xdr:rowOff>52387</xdr:rowOff>
    </xdr:from>
    <xdr:to>
      <xdr:col>10</xdr:col>
      <xdr:colOff>138112</xdr:colOff>
      <xdr:row>22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895060-0763-4A74-A487-02C88771D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433387</xdr:colOff>
      <xdr:row>10</xdr:row>
      <xdr:rowOff>71437</xdr:rowOff>
    </xdr:from>
    <xdr:to>
      <xdr:col>10</xdr:col>
      <xdr:colOff>128587</xdr:colOff>
      <xdr:row>24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D3B5C-7761-4D0A-B3AE-68D3D78D3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138112</xdr:colOff>
      <xdr:row>9</xdr:row>
      <xdr:rowOff>90487</xdr:rowOff>
    </xdr:from>
    <xdr:to>
      <xdr:col>10</xdr:col>
      <xdr:colOff>442912</xdr:colOff>
      <xdr:row>23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7739D6-143C-45FE-AF66-0736F212F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D8A4-D33B-41CF-A225-3D7CB5D9566A}">
  <dimension ref="A1:F37"/>
  <sheetViews>
    <sheetView workbookViewId="0"/>
  </sheetViews>
  <sheetFormatPr defaultRowHeight="15" x14ac:dyDescent="0.25"/>
  <cols>
    <col min="1" max="1" width="33.5703125" customWidth="1"/>
    <col min="2" max="2" width="21.28515625" customWidth="1"/>
    <col min="3" max="3" width="22.42578125" customWidth="1"/>
    <col min="4" max="4" width="21.28515625" customWidth="1"/>
    <col min="5" max="5" width="20.140625" customWidth="1"/>
    <col min="6" max="6" width="26.85546875" customWidth="1"/>
    <col min="8" max="8" width="25.28515625" customWidth="1"/>
  </cols>
  <sheetData>
    <row r="1" spans="1:6" x14ac:dyDescent="0.25">
      <c r="A1" t="s">
        <v>53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 t="s">
        <v>39</v>
      </c>
      <c r="B2">
        <v>28.1</v>
      </c>
      <c r="C2">
        <f>SUM(3.79,25.8,8.34)</f>
        <v>37.93</v>
      </c>
      <c r="D2">
        <f>SUM(56.2,58.3,24.7)</f>
        <v>139.19999999999999</v>
      </c>
      <c r="E2">
        <f>SUM(24,25.3,6.36)</f>
        <v>55.66</v>
      </c>
      <c r="F2">
        <f>SUM(1.87,5.34,44.8)</f>
        <v>52.01</v>
      </c>
    </row>
    <row r="3" spans="1:6" x14ac:dyDescent="0.25">
      <c r="A3" t="s">
        <v>40</v>
      </c>
      <c r="B3">
        <v>27.42</v>
      </c>
      <c r="C3">
        <f>SUM(21.2,3.42,9.22)</f>
        <v>33.839999999999996</v>
      </c>
      <c r="D3">
        <f>SUM(65,63.7,26)</f>
        <v>154.69999999999999</v>
      </c>
      <c r="E3">
        <f>SUM(32.5,31.7,5.87)</f>
        <v>70.070000000000007</v>
      </c>
      <c r="F3">
        <f>SUM(4.96,1.8,57.3)</f>
        <v>64.06</v>
      </c>
    </row>
    <row r="4" spans="1:6" x14ac:dyDescent="0.25">
      <c r="A4" t="s">
        <v>41</v>
      </c>
      <c r="B4">
        <v>24.57</v>
      </c>
      <c r="C4">
        <f>SUM(13.46,3.94,10.97)</f>
        <v>28.370000000000005</v>
      </c>
      <c r="D4">
        <f>SUM(75,21.5,26.3)</f>
        <v>122.8</v>
      </c>
      <c r="E4">
        <f>SUM(34.7,3.06,5.84)</f>
        <v>43.600000000000009</v>
      </c>
      <c r="F4">
        <f>SUM(2.95,4.33,46)</f>
        <v>53.28</v>
      </c>
    </row>
    <row r="5" spans="1:6" x14ac:dyDescent="0.25">
      <c r="A5" t="s">
        <v>21</v>
      </c>
      <c r="B5">
        <v>29.09</v>
      </c>
      <c r="C5">
        <v>34.4</v>
      </c>
      <c r="D5">
        <v>150</v>
      </c>
      <c r="E5">
        <v>73</v>
      </c>
      <c r="F5">
        <v>67</v>
      </c>
    </row>
    <row r="6" spans="1:6" x14ac:dyDescent="0.25">
      <c r="A6" t="s">
        <v>22</v>
      </c>
      <c r="B6">
        <v>28.44</v>
      </c>
      <c r="C6">
        <v>30.14</v>
      </c>
      <c r="D6">
        <v>123</v>
      </c>
      <c r="E6">
        <v>73</v>
      </c>
      <c r="F6">
        <v>68</v>
      </c>
    </row>
    <row r="7" spans="1:6" x14ac:dyDescent="0.25">
      <c r="A7" t="s">
        <v>23</v>
      </c>
      <c r="B7">
        <v>27.52</v>
      </c>
      <c r="C7">
        <v>24.6</v>
      </c>
      <c r="D7">
        <v>113</v>
      </c>
      <c r="E7">
        <v>82</v>
      </c>
      <c r="F7">
        <v>64</v>
      </c>
    </row>
    <row r="8" spans="1:6" x14ac:dyDescent="0.25">
      <c r="A8" t="s">
        <v>36</v>
      </c>
      <c r="B8">
        <v>152.65</v>
      </c>
      <c r="C8">
        <f>SUM(4.88,3.52,8.04)</f>
        <v>16.439999999999998</v>
      </c>
      <c r="D8">
        <f>SUM(36.1,35.4,23.1)</f>
        <v>94.6</v>
      </c>
      <c r="E8">
        <f>SUM(23.8,23.7,3.74)</f>
        <v>51.24</v>
      </c>
      <c r="F8">
        <f>SUM(2.2,2.93,42.9)</f>
        <v>48.03</v>
      </c>
    </row>
    <row r="9" spans="1:6" x14ac:dyDescent="0.25">
      <c r="A9" t="s">
        <v>37</v>
      </c>
      <c r="B9">
        <v>164.51</v>
      </c>
      <c r="C9">
        <f>SUM(9.47,5.26,8.37)</f>
        <v>23.1</v>
      </c>
      <c r="D9">
        <f>SUM(27.9,27.8,23.9)</f>
        <v>79.599999999999994</v>
      </c>
      <c r="E9">
        <f>SUM(23.8,16.3,3.99)</f>
        <v>44.09</v>
      </c>
      <c r="F9">
        <f>SUM(30.4,2.95,2.25)</f>
        <v>35.6</v>
      </c>
    </row>
    <row r="10" spans="1:6" x14ac:dyDescent="0.25">
      <c r="A10" t="s">
        <v>38</v>
      </c>
      <c r="B10">
        <v>167.64</v>
      </c>
      <c r="C10">
        <f>SUM(17.32,1.95,6.97)</f>
        <v>26.24</v>
      </c>
      <c r="D10">
        <f>SUM(18.4,24,30.4)</f>
        <v>72.8</v>
      </c>
      <c r="E10">
        <f>SUM(2.28,15.9,3.15)</f>
        <v>21.33</v>
      </c>
      <c r="F10">
        <f>SUM(1.5,2.68,16.6)</f>
        <v>20.78</v>
      </c>
    </row>
    <row r="11" spans="1:6" x14ac:dyDescent="0.25">
      <c r="A11" t="s">
        <v>18</v>
      </c>
      <c r="B11">
        <v>151.62</v>
      </c>
      <c r="C11">
        <v>26.8</v>
      </c>
      <c r="D11">
        <v>100</v>
      </c>
      <c r="E11">
        <v>38</v>
      </c>
      <c r="F11">
        <v>36</v>
      </c>
    </row>
    <row r="12" spans="1:6" x14ac:dyDescent="0.25">
      <c r="A12" t="s">
        <v>19</v>
      </c>
      <c r="B12">
        <v>157.91</v>
      </c>
      <c r="C12">
        <v>29.47</v>
      </c>
      <c r="D12">
        <v>81</v>
      </c>
      <c r="E12">
        <v>17</v>
      </c>
      <c r="F12">
        <v>15</v>
      </c>
    </row>
    <row r="13" spans="1:6" x14ac:dyDescent="0.25">
      <c r="A13" t="s">
        <v>20</v>
      </c>
      <c r="B13">
        <v>170.18</v>
      </c>
      <c r="C13">
        <v>36.520000000000003</v>
      </c>
      <c r="D13">
        <v>147</v>
      </c>
      <c r="E13">
        <v>29</v>
      </c>
      <c r="F13">
        <v>38</v>
      </c>
    </row>
    <row r="14" spans="1:6" x14ac:dyDescent="0.25">
      <c r="A14" t="s">
        <v>27</v>
      </c>
      <c r="B14">
        <v>27.58</v>
      </c>
      <c r="C14">
        <f>SUM(3.5,21.8,8.59)</f>
        <v>33.89</v>
      </c>
      <c r="D14">
        <f>SUM(58.7,57.9,24.9)</f>
        <v>141.5</v>
      </c>
      <c r="E14">
        <f>SUM(23.7,26,6.12)</f>
        <v>55.82</v>
      </c>
      <c r="F14">
        <f>SUM(2.36,4.7,44.8)</f>
        <v>51.86</v>
      </c>
    </row>
    <row r="15" spans="1:6" x14ac:dyDescent="0.25">
      <c r="A15" t="s">
        <v>28</v>
      </c>
      <c r="B15">
        <v>28.49</v>
      </c>
      <c r="C15">
        <f>SUM(20.03,3.39,9.04)</f>
        <v>32.46</v>
      </c>
      <c r="D15">
        <f>SUM(66.4,66.5,26.6)</f>
        <v>159.5</v>
      </c>
      <c r="E15">
        <f>SUM(25.3,31.8,6.35)</f>
        <v>63.45</v>
      </c>
      <c r="F15">
        <f>SUM(4.55,2.71,57.6)</f>
        <v>64.86</v>
      </c>
    </row>
    <row r="16" spans="1:6" x14ac:dyDescent="0.25">
      <c r="A16" t="s">
        <v>29</v>
      </c>
      <c r="B16">
        <v>25.28</v>
      </c>
      <c r="C16">
        <f>SUM(14.26,4.31,9.76)</f>
        <v>28.33</v>
      </c>
      <c r="D16">
        <f>SUM(51.9,27.7,26.8)</f>
        <v>106.39999999999999</v>
      </c>
      <c r="E16">
        <f>SUM(26.2,10.4,5.37)</f>
        <v>41.97</v>
      </c>
      <c r="F16">
        <f>SUM(3.88,2.39,31.9)</f>
        <v>38.17</v>
      </c>
    </row>
    <row r="17" spans="1:6" x14ac:dyDescent="0.25">
      <c r="A17" t="s">
        <v>9</v>
      </c>
      <c r="B17">
        <v>27.79</v>
      </c>
      <c r="C17">
        <v>33.21</v>
      </c>
      <c r="D17">
        <v>124</v>
      </c>
      <c r="E17">
        <v>52</v>
      </c>
      <c r="F17">
        <v>46</v>
      </c>
    </row>
    <row r="18" spans="1:6" x14ac:dyDescent="0.25">
      <c r="A18" t="s">
        <v>10</v>
      </c>
      <c r="B18">
        <v>30.38</v>
      </c>
      <c r="C18">
        <v>31.49</v>
      </c>
      <c r="D18">
        <v>139</v>
      </c>
      <c r="E18">
        <v>73</v>
      </c>
      <c r="F18">
        <v>69</v>
      </c>
    </row>
    <row r="19" spans="1:6" x14ac:dyDescent="0.25">
      <c r="A19" t="s">
        <v>11</v>
      </c>
      <c r="B19">
        <v>29.26</v>
      </c>
      <c r="C19">
        <v>24.49</v>
      </c>
      <c r="D19">
        <v>106</v>
      </c>
      <c r="E19">
        <v>71</v>
      </c>
      <c r="F19">
        <v>67</v>
      </c>
    </row>
    <row r="20" spans="1:6" x14ac:dyDescent="0.25">
      <c r="A20" t="s">
        <v>24</v>
      </c>
      <c r="B20">
        <v>127.86</v>
      </c>
      <c r="C20">
        <v>14.4</v>
      </c>
      <c r="D20">
        <f>SUM(35.59,36.01,22.7)</f>
        <v>94.3</v>
      </c>
      <c r="E20">
        <f>SUM(23.6,23.4,3.89)</f>
        <v>50.89</v>
      </c>
      <c r="F20">
        <f>SUM(2.1,2.83,41.9)</f>
        <v>46.83</v>
      </c>
    </row>
    <row r="21" spans="1:6" x14ac:dyDescent="0.25">
      <c r="A21" t="s">
        <v>25</v>
      </c>
      <c r="B21">
        <v>128.25</v>
      </c>
      <c r="C21">
        <f>SUM(7.18,3.51,8.26)</f>
        <v>18.95</v>
      </c>
      <c r="D21">
        <f>SUM(35.6,36.1,23.6)</f>
        <v>95.300000000000011</v>
      </c>
      <c r="E21">
        <f>SUM(24,23.5,3.98)</f>
        <v>51.48</v>
      </c>
      <c r="F21">
        <f>SUM(3.15,1.87,43.2)</f>
        <v>48.22</v>
      </c>
    </row>
    <row r="22" spans="1:6" x14ac:dyDescent="0.25">
      <c r="A22" t="s">
        <v>26</v>
      </c>
      <c r="B22">
        <v>128.69</v>
      </c>
      <c r="C22">
        <f>SUM(11.19,4.82,7.94)</f>
        <v>23.95</v>
      </c>
      <c r="D22">
        <f>SUM(35.6,29,23.5)</f>
        <v>88.1</v>
      </c>
      <c r="E22">
        <f>SUM(16.5,15.9,3.85)</f>
        <v>36.25</v>
      </c>
      <c r="F22">
        <f>SUM(1.78,2.92,30.6)</f>
        <v>35.300000000000004</v>
      </c>
    </row>
    <row r="23" spans="1:6" x14ac:dyDescent="0.25">
      <c r="A23" t="s">
        <v>6</v>
      </c>
      <c r="B23">
        <v>132.36000000000001</v>
      </c>
      <c r="C23">
        <v>24.27</v>
      </c>
      <c r="D23">
        <v>93</v>
      </c>
      <c r="E23">
        <v>35</v>
      </c>
      <c r="F23">
        <v>32</v>
      </c>
    </row>
    <row r="24" spans="1:6" x14ac:dyDescent="0.25">
      <c r="A24" t="s">
        <v>7</v>
      </c>
      <c r="B24">
        <v>131.94999999999999</v>
      </c>
      <c r="C24">
        <v>28.24</v>
      </c>
      <c r="D24">
        <v>103</v>
      </c>
      <c r="E24">
        <v>47</v>
      </c>
      <c r="F24">
        <v>45</v>
      </c>
    </row>
    <row r="25" spans="1:6" x14ac:dyDescent="0.25">
      <c r="A25" t="s">
        <v>8</v>
      </c>
      <c r="B25">
        <v>138.18</v>
      </c>
      <c r="C25">
        <v>30.93</v>
      </c>
      <c r="D25">
        <v>106</v>
      </c>
      <c r="E25">
        <v>20</v>
      </c>
      <c r="F25">
        <v>17</v>
      </c>
    </row>
    <row r="26" spans="1:6" x14ac:dyDescent="0.25">
      <c r="A26" t="s">
        <v>33</v>
      </c>
      <c r="B26">
        <v>57.27</v>
      </c>
      <c r="C26">
        <f>SUM(3.15,3.77,4.45)</f>
        <v>11.370000000000001</v>
      </c>
      <c r="D26">
        <f>SUM(31.9,53.4,31.9)</f>
        <v>117.19999999999999</v>
      </c>
      <c r="E26">
        <f>SUM(138,174,18.9)</f>
        <v>330.9</v>
      </c>
      <c r="F26">
        <f>SUM(168,135,8.09)</f>
        <v>311.08999999999997</v>
      </c>
    </row>
    <row r="27" spans="1:6" x14ac:dyDescent="0.25">
      <c r="A27" t="s">
        <v>34</v>
      </c>
      <c r="B27">
        <v>50.81</v>
      </c>
      <c r="C27">
        <f>SUM(8.39,6.12,11.09)</f>
        <v>25.6</v>
      </c>
      <c r="D27">
        <f>SUM(65.4,82.1,40.8)</f>
        <v>188.3</v>
      </c>
      <c r="E27">
        <f>SUM(54.4,43.9,59.1)</f>
        <v>157.4</v>
      </c>
      <c r="F27">
        <f>SUM(46.4,21.7,79.4)</f>
        <v>147.5</v>
      </c>
    </row>
    <row r="28" spans="1:6" x14ac:dyDescent="0.25">
      <c r="A28" t="s">
        <v>35</v>
      </c>
      <c r="B28">
        <v>49.61</v>
      </c>
      <c r="C28">
        <f>SUM(8.94,2.89,11.03)</f>
        <v>22.86</v>
      </c>
      <c r="D28">
        <f>SUM(73.7,30.4,38.6)</f>
        <v>142.69999999999999</v>
      </c>
      <c r="E28">
        <f>SUM(54.8,11.7,41.1)</f>
        <v>107.6</v>
      </c>
      <c r="F28">
        <f>SUM(46.1,3.03,51.5)</f>
        <v>100.63</v>
      </c>
    </row>
    <row r="29" spans="1:6" x14ac:dyDescent="0.25">
      <c r="A29" t="s">
        <v>15</v>
      </c>
      <c r="B29">
        <v>65.239999999999995</v>
      </c>
      <c r="C29">
        <v>20.6</v>
      </c>
      <c r="D29">
        <v>74</v>
      </c>
      <c r="E29">
        <v>76</v>
      </c>
      <c r="F29">
        <v>58</v>
      </c>
    </row>
    <row r="30" spans="1:6" x14ac:dyDescent="0.25">
      <c r="A30" t="s">
        <v>16</v>
      </c>
      <c r="B30">
        <v>55.36</v>
      </c>
      <c r="C30">
        <v>40.94</v>
      </c>
      <c r="D30">
        <v>276</v>
      </c>
      <c r="E30">
        <v>283</v>
      </c>
      <c r="F30">
        <v>236</v>
      </c>
    </row>
    <row r="31" spans="1:6" x14ac:dyDescent="0.25">
      <c r="A31" t="s">
        <v>17</v>
      </c>
      <c r="B31">
        <v>53.28</v>
      </c>
      <c r="C31">
        <v>27.3</v>
      </c>
      <c r="D31">
        <v>176</v>
      </c>
      <c r="E31">
        <v>134</v>
      </c>
      <c r="F31">
        <v>124</v>
      </c>
    </row>
    <row r="32" spans="1:6" x14ac:dyDescent="0.25">
      <c r="A32" t="s">
        <v>30</v>
      </c>
      <c r="B32">
        <v>72.52</v>
      </c>
      <c r="C32">
        <f>SUM(16.28,15.68,13.86)</f>
        <v>45.82</v>
      </c>
      <c r="D32">
        <f>SUM(208,234,27.4)</f>
        <v>469.4</v>
      </c>
      <c r="E32">
        <f>SUM(198.6,217,147)</f>
        <v>562.6</v>
      </c>
      <c r="F32">
        <f>SUM(185,158,166)</f>
        <v>509</v>
      </c>
    </row>
    <row r="33" spans="1:6" x14ac:dyDescent="0.25">
      <c r="A33" t="s">
        <v>31</v>
      </c>
      <c r="B33">
        <v>61.01</v>
      </c>
      <c r="C33">
        <f>SUM(12.91,10.68,13.54)</f>
        <v>37.129999999999995</v>
      </c>
      <c r="D33">
        <f>SUM(99.1,99.3,25.8)</f>
        <v>224.2</v>
      </c>
      <c r="E33">
        <f>SUM(110,108,141)</f>
        <v>359</v>
      </c>
      <c r="F33">
        <f>SUM(81.3,101,132)</f>
        <v>314.3</v>
      </c>
    </row>
    <row r="34" spans="1:6" x14ac:dyDescent="0.25">
      <c r="A34" t="s">
        <v>32</v>
      </c>
      <c r="B34">
        <v>72.33</v>
      </c>
      <c r="C34">
        <f>SUM(4.17,14.31,15.63)</f>
        <v>34.11</v>
      </c>
      <c r="D34">
        <f>SUM(48.8,106,27.1)</f>
        <v>181.9</v>
      </c>
      <c r="E34">
        <f>SUM(46.6,121,183)</f>
        <v>350.6</v>
      </c>
      <c r="F34">
        <f>SUM(92.7,109,113)</f>
        <v>314.7</v>
      </c>
    </row>
    <row r="35" spans="1:6" x14ac:dyDescent="0.25">
      <c r="A35" t="s">
        <v>12</v>
      </c>
      <c r="B35">
        <v>71.42</v>
      </c>
      <c r="C35">
        <v>54.18</v>
      </c>
      <c r="D35">
        <v>358</v>
      </c>
      <c r="E35">
        <v>403</v>
      </c>
      <c r="F35">
        <v>371</v>
      </c>
    </row>
    <row r="36" spans="1:6" x14ac:dyDescent="0.25">
      <c r="A36" t="s">
        <v>13</v>
      </c>
      <c r="B36">
        <v>73.34</v>
      </c>
      <c r="C36">
        <v>34.869999999999997</v>
      </c>
      <c r="D36">
        <v>229</v>
      </c>
      <c r="E36">
        <v>362</v>
      </c>
      <c r="F36">
        <v>335</v>
      </c>
    </row>
    <row r="37" spans="1:6" x14ac:dyDescent="0.25">
      <c r="A37" t="s">
        <v>14</v>
      </c>
      <c r="B37">
        <v>77.94</v>
      </c>
      <c r="C37">
        <v>35.44</v>
      </c>
      <c r="D37">
        <v>230</v>
      </c>
      <c r="E37">
        <v>383</v>
      </c>
      <c r="F37">
        <v>355</v>
      </c>
    </row>
  </sheetData>
  <sortState xmlns:xlrd2="http://schemas.microsoft.com/office/spreadsheetml/2017/richdata2" ref="A2:F37">
    <sortCondition ref="A2:A37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7FA-1F3F-48F2-B89C-501331E4B6AF}">
  <dimension ref="A1:G7"/>
  <sheetViews>
    <sheetView tabSelected="1" workbookViewId="0"/>
  </sheetViews>
  <sheetFormatPr defaultRowHeight="15" x14ac:dyDescent="0.25"/>
  <cols>
    <col min="1" max="1" width="32.28515625" customWidth="1"/>
    <col min="2" max="2" width="14.85546875" customWidth="1"/>
    <col min="4" max="4" width="13" customWidth="1"/>
    <col min="5" max="5" width="14.140625" customWidth="1"/>
    <col min="6" max="6" width="15.85546875" customWidth="1"/>
  </cols>
  <sheetData>
    <row r="1" spans="1:7" x14ac:dyDescent="0.25">
      <c r="A1" t="s">
        <v>55</v>
      </c>
      <c r="B1" t="s">
        <v>52</v>
      </c>
      <c r="C1" t="s">
        <v>51</v>
      </c>
      <c r="D1" t="s">
        <v>49</v>
      </c>
      <c r="E1" t="s">
        <v>42</v>
      </c>
      <c r="F1" t="s">
        <v>0</v>
      </c>
      <c r="G1" t="s">
        <v>50</v>
      </c>
    </row>
    <row r="2" spans="1:7" x14ac:dyDescent="0.25">
      <c r="A2" t="s">
        <v>43</v>
      </c>
      <c r="B2">
        <v>28.1</v>
      </c>
      <c r="C2">
        <v>152.65</v>
      </c>
      <c r="D2">
        <v>27.58</v>
      </c>
      <c r="E2">
        <v>127.86</v>
      </c>
      <c r="F2">
        <v>72.52</v>
      </c>
      <c r="G2">
        <v>57.27</v>
      </c>
    </row>
    <row r="3" spans="1:7" x14ac:dyDescent="0.25">
      <c r="A3" t="s">
        <v>44</v>
      </c>
      <c r="B3">
        <v>27.42</v>
      </c>
      <c r="C3">
        <v>164.51</v>
      </c>
      <c r="D3">
        <v>28.49</v>
      </c>
      <c r="E3">
        <v>128.25</v>
      </c>
      <c r="F3">
        <v>61.01</v>
      </c>
      <c r="G3">
        <v>50.81</v>
      </c>
    </row>
    <row r="4" spans="1:7" x14ac:dyDescent="0.25">
      <c r="A4" t="s">
        <v>45</v>
      </c>
      <c r="B4">
        <v>24.57</v>
      </c>
      <c r="C4">
        <v>167.64</v>
      </c>
      <c r="D4">
        <v>25.28</v>
      </c>
      <c r="E4">
        <v>128.69</v>
      </c>
      <c r="F4">
        <v>72.33</v>
      </c>
      <c r="G4">
        <v>49.61</v>
      </c>
    </row>
    <row r="5" spans="1:7" x14ac:dyDescent="0.25">
      <c r="A5" t="s">
        <v>46</v>
      </c>
      <c r="B5">
        <v>29.09</v>
      </c>
      <c r="C5">
        <v>151.62</v>
      </c>
      <c r="D5">
        <v>27.79</v>
      </c>
      <c r="E5">
        <v>132.36000000000001</v>
      </c>
      <c r="F5">
        <v>71.42</v>
      </c>
      <c r="G5">
        <v>65.239999999999995</v>
      </c>
    </row>
    <row r="6" spans="1:7" x14ac:dyDescent="0.25">
      <c r="A6" t="s">
        <v>47</v>
      </c>
      <c r="B6">
        <v>28.44</v>
      </c>
      <c r="C6">
        <v>157.91</v>
      </c>
      <c r="D6">
        <v>30.38</v>
      </c>
      <c r="E6">
        <v>131.94999999999999</v>
      </c>
      <c r="F6">
        <v>73.34</v>
      </c>
      <c r="G6">
        <v>55.36</v>
      </c>
    </row>
    <row r="7" spans="1:7" x14ac:dyDescent="0.25">
      <c r="A7" t="s">
        <v>48</v>
      </c>
      <c r="B7">
        <v>27.52</v>
      </c>
      <c r="C7">
        <v>170.18</v>
      </c>
      <c r="D7">
        <v>29.26</v>
      </c>
      <c r="E7">
        <v>138.18</v>
      </c>
      <c r="F7">
        <v>77.94</v>
      </c>
      <c r="G7">
        <v>53.28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2575-A56D-4830-A14D-E009F531ACCC}">
  <dimension ref="A1:G7"/>
  <sheetViews>
    <sheetView workbookViewId="0"/>
  </sheetViews>
  <sheetFormatPr defaultRowHeight="15" x14ac:dyDescent="0.25"/>
  <cols>
    <col min="1" max="1" width="14.5703125" customWidth="1"/>
    <col min="7" max="7" width="15.140625" customWidth="1"/>
  </cols>
  <sheetData>
    <row r="1" spans="1:7" x14ac:dyDescent="0.25">
      <c r="A1" t="s">
        <v>54</v>
      </c>
      <c r="B1" t="s">
        <v>52</v>
      </c>
      <c r="C1" t="s">
        <v>51</v>
      </c>
      <c r="D1" t="s">
        <v>49</v>
      </c>
      <c r="E1" t="s">
        <v>42</v>
      </c>
      <c r="F1" t="s">
        <v>0</v>
      </c>
      <c r="G1" t="s">
        <v>50</v>
      </c>
    </row>
    <row r="2" spans="1:7" x14ac:dyDescent="0.25">
      <c r="A2" t="s">
        <v>43</v>
      </c>
      <c r="B2">
        <f>SUM(3.79,25.8,8.34)</f>
        <v>37.93</v>
      </c>
      <c r="C2">
        <f>SUM(4.88,3.52,8.04)</f>
        <v>16.439999999999998</v>
      </c>
      <c r="D2">
        <f>SUM(3.5,21.8,8.59)</f>
        <v>33.89</v>
      </c>
      <c r="E2">
        <v>14.4</v>
      </c>
      <c r="F2">
        <f>SUM(16.28,15.68,13.86)</f>
        <v>45.82</v>
      </c>
      <c r="G2">
        <f>SUM(3.15,3.77,4.45)</f>
        <v>11.370000000000001</v>
      </c>
    </row>
    <row r="3" spans="1:7" x14ac:dyDescent="0.25">
      <c r="A3" t="s">
        <v>44</v>
      </c>
      <c r="B3">
        <f>SUM(21.2,3.42,9.22)</f>
        <v>33.839999999999996</v>
      </c>
      <c r="C3">
        <f>SUM(9.47,5.26,8.37)</f>
        <v>23.1</v>
      </c>
      <c r="D3">
        <f>SUM(20.03,3.39,9.04)</f>
        <v>32.46</v>
      </c>
      <c r="E3">
        <f>SUM(7.18,3.51,8.26)</f>
        <v>18.95</v>
      </c>
      <c r="F3">
        <f>SUM(12.91,10.68,13.54)</f>
        <v>37.129999999999995</v>
      </c>
      <c r="G3">
        <f>SUM(8.39,6.12,11.09)</f>
        <v>25.6</v>
      </c>
    </row>
    <row r="4" spans="1:7" x14ac:dyDescent="0.25">
      <c r="A4" t="s">
        <v>45</v>
      </c>
      <c r="B4">
        <f>SUM(13.46,3.94,10.97)</f>
        <v>28.370000000000005</v>
      </c>
      <c r="C4">
        <f>SUM(17.32,1.95,6.97)</f>
        <v>26.24</v>
      </c>
      <c r="D4">
        <f>SUM(14.26,4.31,9.76)</f>
        <v>28.33</v>
      </c>
      <c r="E4">
        <f>SUM(11.19,4.82,7.94)</f>
        <v>23.95</v>
      </c>
      <c r="F4">
        <f>SUM(4.17,14.31,15.63)</f>
        <v>34.11</v>
      </c>
      <c r="G4">
        <f>SUM(8.94,2.89,11.03)</f>
        <v>22.86</v>
      </c>
    </row>
    <row r="5" spans="1:7" x14ac:dyDescent="0.25">
      <c r="A5" t="s">
        <v>46</v>
      </c>
      <c r="B5">
        <v>34.4</v>
      </c>
      <c r="C5">
        <v>26.8</v>
      </c>
      <c r="D5">
        <v>33.21</v>
      </c>
      <c r="E5">
        <v>24.27</v>
      </c>
      <c r="F5">
        <v>54.18</v>
      </c>
      <c r="G5">
        <v>20.6</v>
      </c>
    </row>
    <row r="6" spans="1:7" x14ac:dyDescent="0.25">
      <c r="A6" t="s">
        <v>47</v>
      </c>
      <c r="B6">
        <v>30.14</v>
      </c>
      <c r="C6">
        <v>29.47</v>
      </c>
      <c r="D6">
        <v>31.49</v>
      </c>
      <c r="E6">
        <v>28.24</v>
      </c>
      <c r="F6">
        <v>34.869999999999997</v>
      </c>
      <c r="G6">
        <v>40.94</v>
      </c>
    </row>
    <row r="7" spans="1:7" x14ac:dyDescent="0.25">
      <c r="A7" t="s">
        <v>48</v>
      </c>
      <c r="B7">
        <v>24.6</v>
      </c>
      <c r="C7">
        <v>36.520000000000003</v>
      </c>
      <c r="D7">
        <v>24.49</v>
      </c>
      <c r="E7">
        <v>30.93</v>
      </c>
      <c r="F7">
        <v>35.44</v>
      </c>
      <c r="G7">
        <v>27.3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2982-1D1B-4C84-A9CF-C364C3178D32}">
  <dimension ref="A1:G7"/>
  <sheetViews>
    <sheetView workbookViewId="0"/>
  </sheetViews>
  <sheetFormatPr defaultRowHeight="15" x14ac:dyDescent="0.25"/>
  <cols>
    <col min="1" max="1" width="14.42578125" customWidth="1"/>
  </cols>
  <sheetData>
    <row r="1" spans="1:7" x14ac:dyDescent="0.25">
      <c r="A1" t="s">
        <v>1</v>
      </c>
      <c r="B1" t="s">
        <v>52</v>
      </c>
      <c r="C1" t="s">
        <v>51</v>
      </c>
      <c r="D1" t="s">
        <v>49</v>
      </c>
      <c r="E1" t="s">
        <v>42</v>
      </c>
      <c r="F1" t="s">
        <v>0</v>
      </c>
      <c r="G1" t="s">
        <v>50</v>
      </c>
    </row>
    <row r="2" spans="1:7" x14ac:dyDescent="0.25">
      <c r="A2" t="s">
        <v>43</v>
      </c>
      <c r="B2">
        <f>SUM(56.2,58.3,24.7)</f>
        <v>139.19999999999999</v>
      </c>
      <c r="C2">
        <f>SUM(36.1,35.4,23.1)</f>
        <v>94.6</v>
      </c>
      <c r="D2">
        <f>SUM(58.7,57.9,24.9)</f>
        <v>141.5</v>
      </c>
      <c r="E2">
        <f>SUM(35.59,36.01,22.7)</f>
        <v>94.3</v>
      </c>
      <c r="F2">
        <f>SUM(208,234,27.4)</f>
        <v>469.4</v>
      </c>
      <c r="G2">
        <f>SUM(31.9,53.4,31.9)</f>
        <v>117.19999999999999</v>
      </c>
    </row>
    <row r="3" spans="1:7" x14ac:dyDescent="0.25">
      <c r="A3" t="s">
        <v>44</v>
      </c>
      <c r="B3">
        <f>SUM(65,63.7,26)</f>
        <v>154.69999999999999</v>
      </c>
      <c r="C3">
        <f>SUM(27.9,27.8,23.9)</f>
        <v>79.599999999999994</v>
      </c>
      <c r="D3">
        <f>SUM(66.4,66.5,26.6)</f>
        <v>159.5</v>
      </c>
      <c r="E3">
        <f>SUM(35.6,36.1,23.6)</f>
        <v>95.300000000000011</v>
      </c>
      <c r="F3">
        <f>SUM(99.1,99.3,25.8)</f>
        <v>224.2</v>
      </c>
      <c r="G3">
        <f>SUM(65.4,82.1,40.8)</f>
        <v>188.3</v>
      </c>
    </row>
    <row r="4" spans="1:7" x14ac:dyDescent="0.25">
      <c r="A4" t="s">
        <v>45</v>
      </c>
      <c r="B4">
        <f>SUM(75,21.5,26.3)</f>
        <v>122.8</v>
      </c>
      <c r="C4">
        <f>SUM(18.4,24,30.4)</f>
        <v>72.8</v>
      </c>
      <c r="D4">
        <f>SUM(51.9,27.7,26.8)</f>
        <v>106.39999999999999</v>
      </c>
      <c r="E4">
        <f>SUM(35.6,29,23.5)</f>
        <v>88.1</v>
      </c>
      <c r="F4">
        <f>SUM(48.8,106,27.1)</f>
        <v>181.9</v>
      </c>
      <c r="G4">
        <f>SUM(73.7,30.4,38.6)</f>
        <v>142.69999999999999</v>
      </c>
    </row>
    <row r="5" spans="1:7" x14ac:dyDescent="0.25">
      <c r="A5" t="s">
        <v>46</v>
      </c>
      <c r="B5">
        <v>150</v>
      </c>
      <c r="C5">
        <v>100</v>
      </c>
      <c r="D5">
        <v>124</v>
      </c>
      <c r="E5">
        <v>93</v>
      </c>
      <c r="F5">
        <v>358</v>
      </c>
      <c r="G5">
        <v>74</v>
      </c>
    </row>
    <row r="6" spans="1:7" x14ac:dyDescent="0.25">
      <c r="A6" t="s">
        <v>47</v>
      </c>
      <c r="B6">
        <v>123</v>
      </c>
      <c r="C6">
        <v>81</v>
      </c>
      <c r="D6">
        <v>139</v>
      </c>
      <c r="E6">
        <v>103</v>
      </c>
      <c r="F6">
        <v>229</v>
      </c>
      <c r="G6">
        <v>276</v>
      </c>
    </row>
    <row r="7" spans="1:7" x14ac:dyDescent="0.25">
      <c r="A7" t="s">
        <v>48</v>
      </c>
      <c r="B7">
        <v>113</v>
      </c>
      <c r="C7">
        <v>147</v>
      </c>
      <c r="D7">
        <v>106</v>
      </c>
      <c r="E7">
        <v>106</v>
      </c>
      <c r="F7">
        <v>230</v>
      </c>
      <c r="G7">
        <v>176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9FAF-8BF2-4AEC-A776-8C04B7F62257}">
  <dimension ref="A1:G7"/>
  <sheetViews>
    <sheetView workbookViewId="0"/>
  </sheetViews>
  <sheetFormatPr defaultRowHeight="15" x14ac:dyDescent="0.25"/>
  <cols>
    <col min="1" max="1" width="13.28515625" customWidth="1"/>
  </cols>
  <sheetData>
    <row r="1" spans="1:7" x14ac:dyDescent="0.25">
      <c r="A1" t="s">
        <v>2</v>
      </c>
      <c r="B1" t="s">
        <v>52</v>
      </c>
      <c r="C1" t="s">
        <v>51</v>
      </c>
      <c r="D1" t="s">
        <v>49</v>
      </c>
      <c r="E1" t="s">
        <v>42</v>
      </c>
      <c r="F1" t="s">
        <v>0</v>
      </c>
      <c r="G1" t="s">
        <v>50</v>
      </c>
    </row>
    <row r="2" spans="1:7" x14ac:dyDescent="0.25">
      <c r="A2" t="s">
        <v>43</v>
      </c>
      <c r="B2">
        <f>SUM(24,25.3,6.36)</f>
        <v>55.66</v>
      </c>
      <c r="C2">
        <f>SUM(23.8,23.7,3.74)</f>
        <v>51.24</v>
      </c>
      <c r="D2">
        <f>SUM(23.7,26,6.12)</f>
        <v>55.82</v>
      </c>
      <c r="E2">
        <f>SUM(23.6,23.4,3.89)</f>
        <v>50.89</v>
      </c>
      <c r="F2">
        <f>SUM(198.6,217,147)</f>
        <v>562.6</v>
      </c>
      <c r="G2">
        <f>SUM(138,174,18.9)</f>
        <v>330.9</v>
      </c>
    </row>
    <row r="3" spans="1:7" x14ac:dyDescent="0.25">
      <c r="A3" t="s">
        <v>44</v>
      </c>
      <c r="B3">
        <f>SUM(32.5,31.7,5.87)</f>
        <v>70.070000000000007</v>
      </c>
      <c r="C3">
        <f>SUM(23.8,16.3,3.99)</f>
        <v>44.09</v>
      </c>
      <c r="D3">
        <f>SUM(25.3,31.8,6.35)</f>
        <v>63.45</v>
      </c>
      <c r="E3">
        <f>SUM(24,23.5,3.98)</f>
        <v>51.48</v>
      </c>
      <c r="F3">
        <f>SUM(110,108,141)</f>
        <v>359</v>
      </c>
      <c r="G3">
        <f>SUM(54.4,43.9,59.1)</f>
        <v>157.4</v>
      </c>
    </row>
    <row r="4" spans="1:7" x14ac:dyDescent="0.25">
      <c r="A4" t="s">
        <v>45</v>
      </c>
      <c r="B4">
        <f>SUM(34.7,3.06,5.84)</f>
        <v>43.600000000000009</v>
      </c>
      <c r="C4">
        <f>SUM(2.28,15.9,3.15)</f>
        <v>21.33</v>
      </c>
      <c r="D4">
        <f>SUM(26.2,10.4,5.37)</f>
        <v>41.97</v>
      </c>
      <c r="E4">
        <f>SUM(16.5,15.9,3.85)</f>
        <v>36.25</v>
      </c>
      <c r="F4">
        <f>SUM(46.6,121,183)</f>
        <v>350.6</v>
      </c>
      <c r="G4">
        <f>SUM(54.8,11.7,41.1)</f>
        <v>107.6</v>
      </c>
    </row>
    <row r="5" spans="1:7" x14ac:dyDescent="0.25">
      <c r="A5" t="s">
        <v>46</v>
      </c>
      <c r="B5">
        <v>73</v>
      </c>
      <c r="C5">
        <v>38</v>
      </c>
      <c r="D5">
        <v>52</v>
      </c>
      <c r="E5">
        <v>35</v>
      </c>
      <c r="F5">
        <v>403</v>
      </c>
      <c r="G5">
        <v>76</v>
      </c>
    </row>
    <row r="6" spans="1:7" x14ac:dyDescent="0.25">
      <c r="A6" t="s">
        <v>47</v>
      </c>
      <c r="B6">
        <v>73</v>
      </c>
      <c r="C6">
        <v>17</v>
      </c>
      <c r="D6">
        <v>73</v>
      </c>
      <c r="E6">
        <v>47</v>
      </c>
      <c r="F6">
        <v>362</v>
      </c>
      <c r="G6">
        <v>283</v>
      </c>
    </row>
    <row r="7" spans="1:7" x14ac:dyDescent="0.25">
      <c r="A7" t="s">
        <v>48</v>
      </c>
      <c r="B7">
        <v>82</v>
      </c>
      <c r="C7">
        <v>29</v>
      </c>
      <c r="D7">
        <v>71</v>
      </c>
      <c r="E7">
        <v>20</v>
      </c>
      <c r="F7">
        <v>383</v>
      </c>
      <c r="G7">
        <v>134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DE31-809A-45E4-800B-6DEA8FDA0843}">
  <dimension ref="A1:G7"/>
  <sheetViews>
    <sheetView workbookViewId="0"/>
  </sheetViews>
  <sheetFormatPr defaultRowHeight="15" x14ac:dyDescent="0.25"/>
  <cols>
    <col min="1" max="1" width="13.28515625" customWidth="1"/>
  </cols>
  <sheetData>
    <row r="1" spans="1:7" x14ac:dyDescent="0.25">
      <c r="A1" t="s">
        <v>3</v>
      </c>
      <c r="B1" t="s">
        <v>52</v>
      </c>
      <c r="C1" t="s">
        <v>51</v>
      </c>
      <c r="D1" t="s">
        <v>49</v>
      </c>
      <c r="E1" t="s">
        <v>42</v>
      </c>
      <c r="F1" t="s">
        <v>0</v>
      </c>
      <c r="G1" t="s">
        <v>50</v>
      </c>
    </row>
    <row r="2" spans="1:7" x14ac:dyDescent="0.25">
      <c r="A2" t="s">
        <v>43</v>
      </c>
      <c r="B2">
        <f>SUM(1.87,5.34,44.8)</f>
        <v>52.01</v>
      </c>
      <c r="C2">
        <f>SUM(2.2,2.93,42.9)</f>
        <v>48.03</v>
      </c>
      <c r="D2">
        <f>SUM(2.36,4.7,44.8)</f>
        <v>51.86</v>
      </c>
      <c r="E2">
        <f>SUM(2.1,2.83,41.9)</f>
        <v>46.83</v>
      </c>
      <c r="F2">
        <f>SUM(185,158,166)</f>
        <v>509</v>
      </c>
      <c r="G2">
        <f>SUM(168,135,8.09)</f>
        <v>311.08999999999997</v>
      </c>
    </row>
    <row r="3" spans="1:7" x14ac:dyDescent="0.25">
      <c r="A3" t="s">
        <v>44</v>
      </c>
      <c r="B3">
        <f>SUM(4.96,1.8,57.3)</f>
        <v>64.06</v>
      </c>
      <c r="C3">
        <f>SUM(30.4,2.95,2.25)</f>
        <v>35.6</v>
      </c>
      <c r="D3">
        <f>SUM(4.55,2.71,57.6)</f>
        <v>64.86</v>
      </c>
      <c r="E3">
        <f>SUM(3.15,1.87,43.2)</f>
        <v>48.22</v>
      </c>
      <c r="F3">
        <f>SUM(81.3,101,132)</f>
        <v>314.3</v>
      </c>
      <c r="G3">
        <f>SUM(46.4,21.7,79.4)</f>
        <v>147.5</v>
      </c>
    </row>
    <row r="4" spans="1:7" x14ac:dyDescent="0.25">
      <c r="A4" t="s">
        <v>45</v>
      </c>
      <c r="B4">
        <f>SUM(2.95,4.33,46)</f>
        <v>53.28</v>
      </c>
      <c r="C4">
        <f>SUM(1.5,2.68,16.6)</f>
        <v>20.78</v>
      </c>
      <c r="D4">
        <f>SUM(3.88,2.39,31.9)</f>
        <v>38.17</v>
      </c>
      <c r="E4">
        <f>SUM(1.78,2.92,30.6)</f>
        <v>35.300000000000004</v>
      </c>
      <c r="F4">
        <f>SUM(92.7,109,113)</f>
        <v>314.7</v>
      </c>
      <c r="G4">
        <f>SUM(46.1,3.03,51.5)</f>
        <v>100.63</v>
      </c>
    </row>
    <row r="5" spans="1:7" x14ac:dyDescent="0.25">
      <c r="A5" t="s">
        <v>46</v>
      </c>
      <c r="B5">
        <v>67</v>
      </c>
      <c r="C5">
        <v>36</v>
      </c>
      <c r="D5">
        <v>46</v>
      </c>
      <c r="E5">
        <v>32</v>
      </c>
      <c r="F5">
        <v>371</v>
      </c>
      <c r="G5">
        <v>58</v>
      </c>
    </row>
    <row r="6" spans="1:7" x14ac:dyDescent="0.25">
      <c r="A6" t="s">
        <v>47</v>
      </c>
      <c r="B6">
        <v>68</v>
      </c>
      <c r="C6">
        <v>15</v>
      </c>
      <c r="D6">
        <v>69</v>
      </c>
      <c r="E6">
        <v>45</v>
      </c>
      <c r="F6">
        <v>335</v>
      </c>
      <c r="G6">
        <v>236</v>
      </c>
    </row>
    <row r="7" spans="1:7" x14ac:dyDescent="0.25">
      <c r="A7" t="s">
        <v>48</v>
      </c>
      <c r="B7">
        <v>64</v>
      </c>
      <c r="C7">
        <v>38</v>
      </c>
      <c r="D7">
        <v>67</v>
      </c>
      <c r="E7">
        <v>17</v>
      </c>
      <c r="F7">
        <v>355</v>
      </c>
      <c r="G7">
        <v>124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2020-05-08T02:28:59Z</dcterms:created>
  <dcterms:modified xsi:type="dcterms:W3CDTF">2020-05-09T04:50:09Z</dcterms:modified>
</cp:coreProperties>
</file>