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jalin/Desktop/"/>
    </mc:Choice>
  </mc:AlternateContent>
  <xr:revisionPtr revIDLastSave="0" documentId="13_ncr:1_{C7ED1C4C-844A-9142-A850-0D620441AB92}" xr6:coauthVersionLast="47" xr6:coauthVersionMax="47" xr10:uidLastSave="{00000000-0000-0000-0000-000000000000}"/>
  <bookViews>
    <workbookView xWindow="0" yWindow="0" windowWidth="35840" windowHeight="22400" xr2:uid="{00000000-000D-0000-FFFF-FFFF00000000}"/>
  </bookViews>
  <sheets>
    <sheet name="Product Analysis" sheetId="1" r:id="rId1"/>
    <sheet name="Base Parameter Production" sheetId="2" r:id="rId2"/>
    <sheet name="Sensitivity Report 1" sheetId="6" r:id="rId3"/>
    <sheet name="Final Report" sheetId="7" r:id="rId4"/>
  </sheets>
  <definedNames>
    <definedName name="solver_adj" localSheetId="1" hidden="1">'Base Parameter Production'!$B$6:$E$6</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'Base Parameter Production'!$B$3:$C$3</definedName>
    <definedName name="solver_lhs2" localSheetId="1" hidden="1">'Base Parameter Production'!$B$8</definedName>
    <definedName name="solver_lhs3" localSheetId="1" hidden="1">'Base Parameter Production'!$B$8</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'Base Parameter Production'!$B$17</definedName>
    <definedName name="solver_pre" localSheetId="1" hidden="1">0.000001</definedName>
    <definedName name="solver_rbv" localSheetId="1" hidden="1">1</definedName>
    <definedName name="solver_rel1" localSheetId="1" hidden="1">1</definedName>
    <definedName name="solver_rel2" localSheetId="1" hidden="1">2</definedName>
    <definedName name="solver_rel3" localSheetId="1" hidden="1">2</definedName>
    <definedName name="solver_rhs1" localSheetId="1" hidden="1">'Base Parameter Production'!$B$2:$C$2</definedName>
    <definedName name="solver_rhs2" localSheetId="1" hidden="1">'Base Parameter Production'!$B$9</definedName>
    <definedName name="solver_rhs3" localSheetId="1" hidden="1">'Base Parameter Production'!$B$9</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F15" i="1" s="1"/>
  <c r="C3" i="2"/>
  <c r="B3" i="2"/>
  <c r="F3" i="1"/>
  <c r="D3" i="1"/>
  <c r="B9" i="2"/>
  <c r="B8" i="2"/>
  <c r="B15" i="1"/>
  <c r="H15" i="1"/>
  <c r="H18" i="1" s="1"/>
  <c r="E11" i="2" s="1"/>
  <c r="E12" i="2" s="1"/>
  <c r="D12" i="1"/>
  <c r="D15" i="1" s="1"/>
  <c r="B22" i="1"/>
  <c r="B15" i="2" s="1"/>
  <c r="B5" i="1"/>
  <c r="F18" i="1" l="1"/>
  <c r="D11" i="2" s="1"/>
  <c r="D12" i="2" s="1"/>
  <c r="D18" i="1"/>
  <c r="C11" i="2" s="1"/>
  <c r="C12" i="2" s="1"/>
  <c r="B17" i="1"/>
  <c r="B18" i="1" l="1"/>
  <c r="B24" i="1"/>
  <c r="B26" i="1" l="1"/>
  <c r="B11" i="2"/>
  <c r="B12" i="2" s="1"/>
  <c r="B17" i="2" s="1"/>
</calcChain>
</file>

<file path=xl/sharedStrings.xml><?xml version="1.0" encoding="utf-8"?>
<sst xmlns="http://schemas.openxmlformats.org/spreadsheetml/2006/main" count="96" uniqueCount="86">
  <si>
    <t>variable cost</t>
  </si>
  <si>
    <t>contribution margin</t>
  </si>
  <si>
    <t>Revenue per pound</t>
  </si>
  <si>
    <t>volume</t>
  </si>
  <si>
    <t>total revenue</t>
  </si>
  <si>
    <t>Raw materials X</t>
  </si>
  <si>
    <t>Raw materials Y</t>
  </si>
  <si>
    <t>Direct Labor</t>
  </si>
  <si>
    <t>Per unit contribution</t>
  </si>
  <si>
    <t>fixed costs</t>
  </si>
  <si>
    <t>Admin Expense</t>
  </si>
  <si>
    <t>Fixed Overhead</t>
  </si>
  <si>
    <t>Net income</t>
  </si>
  <si>
    <t>minimum production</t>
  </si>
  <si>
    <t>Primary Product</t>
  </si>
  <si>
    <t>Product K</t>
  </si>
  <si>
    <t>Product M</t>
  </si>
  <si>
    <t>Special Treatment</t>
  </si>
  <si>
    <t>x</t>
  </si>
  <si>
    <t>y</t>
  </si>
  <si>
    <t>production</t>
  </si>
  <si>
    <t>Primary</t>
  </si>
  <si>
    <t>Water Treatment</t>
  </si>
  <si>
    <t>K</t>
  </si>
  <si>
    <t>M</t>
  </si>
  <si>
    <t>waste needing disposal</t>
  </si>
  <si>
    <t>waste disposed</t>
  </si>
  <si>
    <t>Per Unit Revenue Contribution</t>
  </si>
  <si>
    <t>Total Revenue Contribution</t>
  </si>
  <si>
    <t>net income</t>
  </si>
  <si>
    <t>Raw Material Used</t>
  </si>
  <si>
    <t>Raw materials Availible</t>
  </si>
  <si>
    <t>Microsoft Excel 16.0 Sensitivity Report</t>
  </si>
  <si>
    <t>Worksheet: [Mini Project 3.xlsx]Base Parameter Production</t>
  </si>
  <si>
    <t>Variable Cells</t>
  </si>
  <si>
    <t>Cell</t>
  </si>
  <si>
    <t>Name</t>
  </si>
  <si>
    <t>Final</t>
  </si>
  <si>
    <t>Value</t>
  </si>
  <si>
    <t>Reduced</t>
  </si>
  <si>
    <t>Constraints</t>
  </si>
  <si>
    <t>$B$6</t>
  </si>
  <si>
    <t>production Primary</t>
  </si>
  <si>
    <t>$C$6</t>
  </si>
  <si>
    <t>production K</t>
  </si>
  <si>
    <t>$D$6</t>
  </si>
  <si>
    <t>production M</t>
  </si>
  <si>
    <t>$E$6</t>
  </si>
  <si>
    <t>production Water Treatment</t>
  </si>
  <si>
    <t>$B$3</t>
  </si>
  <si>
    <t>Raw Material Used x</t>
  </si>
  <si>
    <t>$C$3</t>
  </si>
  <si>
    <t>Raw Material Used y</t>
  </si>
  <si>
    <t>$B$8</t>
  </si>
  <si>
    <t>waste needing disposal Primary</t>
  </si>
  <si>
    <t>Value of Additional Materials:</t>
  </si>
  <si>
    <t>The value of an extra unit of material x is $.07. This is due to the fact that an extra unit of material x with the current parameters will result in an extra unit of product k being produced, which will increase the net income by $.07.</t>
  </si>
  <si>
    <t>The value of an extra unit of material y falls into one of two possabilities which exist in an oscelating state. In the current parameters, one single unit increase would not increase the production of primary products, since one sellable unit requires two units of material y. Instead, this extra unit can be used to produce two units of product M, reducing the amount of water treatment on one liquid waste by one unit. This will increase net income by $.72. However, a second unit increase in resource y would mean that the production of an additional unit of the primary product would become possible. This would increase net income by $2.24, since $2.49 would be earned on the additional product created, but would also require water treatment to be enacted on the additional unit produced of liquid waste, costing $.25. Because of this, the marginal value of an increase in material y can be defaulted to $1.12. However, a more precise equasion to find the increase in revenue for a given increase in the quanity availible of resource y would be 1.12*(∆y//2)+.72*(∆y%2)</t>
  </si>
  <si>
    <t>Report Created: 3/6/2024 8:20:50 PM</t>
  </si>
  <si>
    <t>Cost</t>
  </si>
  <si>
    <t>Objective</t>
  </si>
  <si>
    <t>Coefficient</t>
  </si>
  <si>
    <t>Allowable</t>
  </si>
  <si>
    <t>Increase</t>
  </si>
  <si>
    <t>Decrease</t>
  </si>
  <si>
    <t>Shadow</t>
  </si>
  <si>
    <t>Price</t>
  </si>
  <si>
    <t>Constraint</t>
  </si>
  <si>
    <t>R.H. Side</t>
  </si>
  <si>
    <t>Explaination of output</t>
  </si>
  <si>
    <t>Product M relies on the use of availible units of material y, which will only occur when there is an odd number of units, as production of the primary product will take priority since it yields a larger marginal revenue. However, the availible increase is less than 1, meaning there is no availible increase in this variable to meet the constraints due to resource allocation of material y.</t>
  </si>
  <si>
    <t xml:space="preserve"> Product K requires excess material x to be produced, therefore it has very finite allowable increases or decreases due to these constraints. It is posible to decrease the amount, but not logical due to it being $.32 better than the other alternative of water treatment.</t>
  </si>
  <si>
    <t>The primary product can be increased infinately and still meet all constrains, mostly because the water treatment of liquid waste is always an option regardless of materials.</t>
  </si>
  <si>
    <t>Due to constraints of availible and treatable liquid waste, water treatment is unable to increase without increases in production of the primary product, or changes in the availible allocation of resources.</t>
  </si>
  <si>
    <t>Explaination</t>
  </si>
  <si>
    <t>of output</t>
  </si>
  <si>
    <t>An investment to increase the availible units of material x will yield an increase in net income of $.32 due to the increased revenue from selling product K and the avoided expense of water treatment.</t>
  </si>
  <si>
    <t>An investment to increase the availible units of material y will yield an increase in net income of $.96 due to the potential for either producing a unit of product  M or increasing production of the primary product, depending on the amount of resources availible, since production of the primary product requires two units of resource y.</t>
  </si>
  <si>
    <t>This constraint is based on increasing the need for waste disposal in one of the three methods based on the increased production of the primary product. This focuses on the increased revenue of the treatment.</t>
  </si>
  <si>
    <t>In this situation, given the availible parameters, the factory would produce 4500 units of the primary product, 3000 units of product k, and enact water treatment for the remaining 1500 units of waste. This yields a net loss of $6,462.5. However, because this is due to the size of the fixed costs, and a positive contribution margin of $11,212.5 resulted, the factory can continue production, though they will be expected to operate at a loss for the time being.</t>
  </si>
  <si>
    <t>Report for accountant</t>
  </si>
  <si>
    <t>Given the current constraints for the factory, there is no combination of productions which will yield a positive net income. However, that does not mean that the factory needs to close entirely. The reason for the net loss is because of the large amount of fixed costs. In actuality, the factory is able to produce a positive revenue contribution, they just need to increase their overall production by increasing their total raw materials. An investment into increasing the availible units of material y would be best as it allows for the increased production of the primary product which, even with the water waste treatment taken into account yields a larger contribution margin than any other project. Because of this, any production of product M is only useful in the case where increasing production of the primary product would be impossible, meaning there is an overall odd number of units of raw material y. However, this will only yield one unit of product M, making it very unuseful. Product K can be produced in large quantities because of excess units of material x, but product M does not possess such a use with the given parameters and margins. The only case where it would be useful would be if the availible units of product x were to were to decrease to being less than half of the availible units of material y. This would make product M availible for production as there would be an overflow of units of material y. Because of this, it is clear that only one alternative product is best to keep in production, being product K. Contrary to what the accountant states, producing product k yields a contribution of $.07 per unit, meaning that so long as there is availible units of material x, production of product K can be profitable. Given the current parameters, and the fact that increasing units of material y is more profitable, it would actually be best to discontinue the production of product M instead, due to the fact that it would be better to simply produce an extra unit of the primary product given availible resources. The elimination of product k given the current parameters would result in a net loss of $960, not taking into account any extra inventory costs for the 3000 excess units of material x.</t>
  </si>
  <si>
    <t>Final Reccomended Production</t>
  </si>
  <si>
    <t>In this situation, given the availible parameters, the factory would produce 4500 units of the primary product, 3000 units of product k, and enact water treatment for the remaining 1500 units of waste. This yields a net loss of $6,462.5. However, because this is due to the size of the fixed costs, and a positive contribution margin of $11,212.5 resulted, the factory can continue production, though they will be expected to operate at a loss for the time being. Furthermore, the fact that a positive contribution is met for the production and treatment of waste means that it is best to recommend that the factory increase the amount of material y that they purchase, allowing for increased production of the primary product to allow net income to become positve. In fact, the increased purchase of 6732 units of material y would allow for the production of enough primary product to break even. This would also require the increased purchase of 366 units of material x as well as requiring that only the primary product be produced excusively while removing the liquid waste through water treatment exclusively.</t>
  </si>
  <si>
    <t>Final Reflection</t>
  </si>
  <si>
    <t>Overall, there were two main ideas which aided in the completion of this project. The first would be the tool microsoft solver, which utilizes the simplex method to find optimality in a complex system via operations research. This also made it simpler to identify constraints and the overall objective equation by identifying net income into a specific cell. The other tool would be my knowledge of manegerial accounting techniques such as contribution margins, and my knowledge of microeconomics in the final reccomendations. This came in handy when putting together the baseline product analysis as it allowed me to easily identify the contribution margins for each product, which helped in the overall judgement for the production capabilities in the given scenario. The main challenge in this project would be the identification of the significance of constraints. Specifically that of the waste treatment. Considering how a single unit of waste can be treated with one of three methods, there is a level of opportunity cost to be taken into account which was difficult to manage based on the production levels of each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</si>
</sst>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44" formatCode="_(&quot;$&quot;* #,##0.00_);_(&quot;$&quot;* \(#,##0.00\);_(&quot;$&quot;* &quot;-&quot;??_);_(@_)"/>
    <numFmt numFmtId="164" formatCode="&quot;$&quot;#,##0.0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1"/>
      <color indexed="18"/>
      <name val="Calibri"/>
      <family val="2"/>
      <scheme val="minor"/>
    </font>
    <font>
      <sz val="11"/>
      <color theme="1"/>
      <name val="Aptos Narrow"/>
      <family val="2"/>
    </font>
  </fonts>
  <fills count="2">
    <fill>
      <patternFill patternType="none"/>
    </fill>
    <fill>
      <patternFill patternType="gray125"/>
    </fill>
  </fills>
  <borders count="17">
    <border>
      <left/>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7">
    <xf numFmtId="0" fontId="0" fillId="0" borderId="0" xfId="0"/>
    <xf numFmtId="8" fontId="0" fillId="0" borderId="0" xfId="0" applyNumberFormat="1"/>
    <xf numFmtId="3" fontId="0" fillId="0" borderId="0" xfId="0" applyNumberFormat="1"/>
    <xf numFmtId="6" fontId="0" fillId="0" borderId="0" xfId="0" applyNumberFormat="1"/>
    <xf numFmtId="6" fontId="0" fillId="0" borderId="1" xfId="0" applyNumberFormat="1" applyBorder="1"/>
    <xf numFmtId="164" fontId="0" fillId="0" borderId="0" xfId="1" applyNumberFormat="1" applyFont="1"/>
    <xf numFmtId="164" fontId="0" fillId="0" borderId="0" xfId="0" applyNumberFormat="1"/>
    <xf numFmtId="0" fontId="0" fillId="0" borderId="0" xfId="0" applyAlignment="1">
      <alignment vertical="top" wrapText="1"/>
    </xf>
    <xf numFmtId="0" fontId="2" fillId="0" borderId="0" xfId="0" applyFont="1"/>
    <xf numFmtId="0" fontId="0" fillId="0" borderId="12" xfId="0" applyBorder="1"/>
    <xf numFmtId="0" fontId="0" fillId="0" borderId="13" xfId="0" applyBorder="1"/>
    <xf numFmtId="0" fontId="3" fillId="0" borderId="10" xfId="0" applyFont="1" applyBorder="1" applyAlignment="1">
      <alignment horizontal="center"/>
    </xf>
    <xf numFmtId="0" fontId="3" fillId="0" borderId="11" xfId="0" applyFont="1" applyBorder="1" applyAlignment="1">
      <alignment horizontal="center"/>
    </xf>
    <xf numFmtId="0" fontId="0" fillId="0" borderId="0" xfId="0" applyAlignment="1">
      <alignment wrapText="1"/>
    </xf>
    <xf numFmtId="0" fontId="4" fillId="0" borderId="0" xfId="0" applyFont="1"/>
    <xf numFmtId="0" fontId="3" fillId="0" borderId="0" xfId="0" applyFont="1" applyAlignment="1">
      <alignment horizontal="center"/>
    </xf>
    <xf numFmtId="0" fontId="3" fillId="0" borderId="8" xfId="0" applyFont="1" applyBorder="1" applyAlignment="1">
      <alignment horizontal="center" wrapText="1"/>
    </xf>
    <xf numFmtId="0" fontId="3" fillId="0" borderId="10" xfId="0" applyFon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0" xfId="0"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3" fillId="0" borderId="10" xfId="0" applyFont="1" applyBorder="1" applyAlignment="1">
      <alignment horizontal="center" wrapText="1"/>
    </xf>
    <xf numFmtId="0" fontId="3" fillId="0" borderId="8" xfId="0" applyFont="1" applyBorder="1"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26"/>
  <sheetViews>
    <sheetView tabSelected="1" zoomScale="140" zoomScaleNormal="140" workbookViewId="0">
      <selection activeCell="D29" sqref="D29"/>
    </sheetView>
  </sheetViews>
  <sheetFormatPr baseColWidth="10" defaultColWidth="8.83203125" defaultRowHeight="15" x14ac:dyDescent="0.2"/>
  <cols>
    <col min="1" max="1" width="20" bestFit="1" customWidth="1"/>
    <col min="2" max="2" width="15.33203125" bestFit="1" customWidth="1"/>
    <col min="4" max="4" width="9.5" bestFit="1" customWidth="1"/>
    <col min="6" max="6" width="10" bestFit="1" customWidth="1"/>
    <col min="8" max="8" width="17.33203125" bestFit="1" customWidth="1"/>
  </cols>
  <sheetData>
    <row r="2" spans="1:8" x14ac:dyDescent="0.2">
      <c r="B2" t="s">
        <v>14</v>
      </c>
      <c r="D2" t="s">
        <v>15</v>
      </c>
      <c r="F2" t="s">
        <v>16</v>
      </c>
      <c r="H2" t="s">
        <v>17</v>
      </c>
    </row>
    <row r="3" spans="1:8" x14ac:dyDescent="0.2">
      <c r="A3" t="s">
        <v>2</v>
      </c>
      <c r="B3" s="1">
        <v>5.7</v>
      </c>
      <c r="D3" s="6">
        <f>0.8*2</f>
        <v>1.6</v>
      </c>
      <c r="F3" s="6">
        <f>2*0.65</f>
        <v>1.3</v>
      </c>
      <c r="H3" s="5">
        <v>0</v>
      </c>
    </row>
    <row r="4" spans="1:8" x14ac:dyDescent="0.2">
      <c r="A4" t="s">
        <v>3</v>
      </c>
      <c r="B4" s="2">
        <v>12000</v>
      </c>
      <c r="D4" s="6"/>
      <c r="F4" s="6"/>
      <c r="H4" s="5"/>
    </row>
    <row r="5" spans="1:8" x14ac:dyDescent="0.2">
      <c r="A5" t="s">
        <v>4</v>
      </c>
      <c r="B5" s="4">
        <f>B3*B4</f>
        <v>68400</v>
      </c>
      <c r="D5" s="6"/>
      <c r="F5" s="6"/>
      <c r="H5" s="5"/>
    </row>
    <row r="6" spans="1:8" x14ac:dyDescent="0.2">
      <c r="B6" s="3"/>
      <c r="D6" s="6"/>
      <c r="F6" s="6"/>
      <c r="H6" s="5"/>
    </row>
    <row r="7" spans="1:8" x14ac:dyDescent="0.2">
      <c r="B7" s="3"/>
      <c r="D7" s="6"/>
      <c r="F7" s="6"/>
      <c r="H7" s="5"/>
    </row>
    <row r="8" spans="1:8" x14ac:dyDescent="0.2">
      <c r="B8" s="3"/>
      <c r="D8" s="6"/>
      <c r="F8" s="6"/>
      <c r="H8" s="5"/>
    </row>
    <row r="9" spans="1:8" x14ac:dyDescent="0.2">
      <c r="B9" s="3"/>
      <c r="D9" s="6"/>
      <c r="F9" s="6"/>
      <c r="H9" s="5"/>
    </row>
    <row r="10" spans="1:8" x14ac:dyDescent="0.2">
      <c r="B10" s="3"/>
      <c r="D10" s="6"/>
      <c r="F10" s="6"/>
      <c r="H10" s="5"/>
    </row>
    <row r="11" spans="1:8" x14ac:dyDescent="0.2">
      <c r="B11" s="3"/>
      <c r="D11" s="6"/>
      <c r="F11" s="6"/>
      <c r="H11" s="5"/>
    </row>
    <row r="12" spans="1:8" x14ac:dyDescent="0.2">
      <c r="A12" t="s">
        <v>5</v>
      </c>
      <c r="B12" s="3">
        <v>16000</v>
      </c>
      <c r="D12" s="6">
        <f>B12/$B$4</f>
        <v>1.3333333333333333</v>
      </c>
      <c r="F12" s="6"/>
      <c r="H12" s="5"/>
    </row>
    <row r="13" spans="1:8" x14ac:dyDescent="0.2">
      <c r="A13" t="s">
        <v>6</v>
      </c>
      <c r="B13" s="3">
        <v>17500</v>
      </c>
      <c r="D13" s="6"/>
      <c r="F13" s="6">
        <f>B13/(2*$B$4)</f>
        <v>0.72916666666666663</v>
      </c>
      <c r="H13" s="5"/>
    </row>
    <row r="14" spans="1:8" x14ac:dyDescent="0.2">
      <c r="A14" t="s">
        <v>7</v>
      </c>
      <c r="B14" s="3">
        <v>5000</v>
      </c>
      <c r="D14" s="6">
        <v>0.2</v>
      </c>
      <c r="F14" s="6">
        <v>0.1</v>
      </c>
      <c r="H14" s="5">
        <v>0.25</v>
      </c>
    </row>
    <row r="15" spans="1:8" x14ac:dyDescent="0.2">
      <c r="A15" t="s">
        <v>0</v>
      </c>
      <c r="B15" s="4">
        <f>SUM(B12:B14)</f>
        <v>38500</v>
      </c>
      <c r="C15" s="3"/>
      <c r="D15" s="6">
        <f>SUM(D12:D14)</f>
        <v>1.5333333333333332</v>
      </c>
      <c r="F15" s="6">
        <f>SUM(F13:F14)</f>
        <v>0.82916666666666661</v>
      </c>
      <c r="H15" s="5">
        <f>H14</f>
        <v>0.25</v>
      </c>
    </row>
    <row r="16" spans="1:8" x14ac:dyDescent="0.2">
      <c r="B16" s="3"/>
      <c r="C16" s="3"/>
      <c r="D16" s="6"/>
      <c r="F16" s="6"/>
      <c r="H16" s="5"/>
    </row>
    <row r="17" spans="1:8" x14ac:dyDescent="0.2">
      <c r="A17" t="s">
        <v>1</v>
      </c>
      <c r="B17" s="3">
        <f>B5-B15</f>
        <v>29900</v>
      </c>
    </row>
    <row r="18" spans="1:8" x14ac:dyDescent="0.2">
      <c r="A18" t="s">
        <v>8</v>
      </c>
      <c r="B18" s="1">
        <f>B17/B4</f>
        <v>2.4916666666666667</v>
      </c>
      <c r="D18" s="6">
        <f>D3-D15</f>
        <v>6.6666666666666874E-2</v>
      </c>
      <c r="F18" s="6">
        <f>F3-F15</f>
        <v>0.47083333333333344</v>
      </c>
      <c r="H18" s="5">
        <f>-H15</f>
        <v>-0.25</v>
      </c>
    </row>
    <row r="19" spans="1:8" x14ac:dyDescent="0.2">
      <c r="B19" s="1"/>
    </row>
    <row r="20" spans="1:8" x14ac:dyDescent="0.2">
      <c r="A20" t="s">
        <v>10</v>
      </c>
      <c r="B20" s="3">
        <v>13000</v>
      </c>
    </row>
    <row r="21" spans="1:8" x14ac:dyDescent="0.2">
      <c r="A21" t="s">
        <v>11</v>
      </c>
      <c r="B21" s="3">
        <v>4500</v>
      </c>
    </row>
    <row r="22" spans="1:8" x14ac:dyDescent="0.2">
      <c r="A22" t="s">
        <v>9</v>
      </c>
      <c r="B22" s="4">
        <f>SUM(B20:B21)</f>
        <v>17500</v>
      </c>
    </row>
    <row r="24" spans="1:8" x14ac:dyDescent="0.2">
      <c r="A24" t="s">
        <v>12</v>
      </c>
      <c r="B24" s="3">
        <f>B17-B22</f>
        <v>12400</v>
      </c>
    </row>
    <row r="25" spans="1:8" x14ac:dyDescent="0.2">
      <c r="B25" s="3"/>
    </row>
    <row r="26" spans="1:8" x14ac:dyDescent="0.2">
      <c r="A26" t="s">
        <v>13</v>
      </c>
      <c r="B26">
        <f>B22/B18</f>
        <v>7023.4113712374583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19E91-A9DD-48AD-887E-4628354CE966}">
  <dimension ref="A1:J52"/>
  <sheetViews>
    <sheetView workbookViewId="0">
      <selection activeCell="J20" sqref="J20"/>
    </sheetView>
  </sheetViews>
  <sheetFormatPr baseColWidth="10" defaultColWidth="8.83203125" defaultRowHeight="15" x14ac:dyDescent="0.2"/>
  <cols>
    <col min="1" max="1" width="28.6640625" bestFit="1" customWidth="1"/>
    <col min="2" max="2" width="11.5" bestFit="1" customWidth="1"/>
    <col min="5" max="5" width="16.33203125" bestFit="1" customWidth="1"/>
  </cols>
  <sheetData>
    <row r="1" spans="1:7" x14ac:dyDescent="0.2">
      <c r="B1" t="s">
        <v>18</v>
      </c>
      <c r="C1" t="s">
        <v>19</v>
      </c>
    </row>
    <row r="2" spans="1:7" x14ac:dyDescent="0.2">
      <c r="A2" t="s">
        <v>31</v>
      </c>
      <c r="B2">
        <v>7500</v>
      </c>
      <c r="C2">
        <v>9000</v>
      </c>
    </row>
    <row r="3" spans="1:7" x14ac:dyDescent="0.2">
      <c r="A3" t="s">
        <v>30</v>
      </c>
      <c r="B3">
        <f>B6+C6</f>
        <v>7499.9999999999991</v>
      </c>
      <c r="C3">
        <f>2*B6+D6</f>
        <v>9000</v>
      </c>
    </row>
    <row r="5" spans="1:7" x14ac:dyDescent="0.2">
      <c r="B5" t="s">
        <v>21</v>
      </c>
      <c r="C5" t="s">
        <v>23</v>
      </c>
      <c r="D5" t="s">
        <v>24</v>
      </c>
      <c r="E5" t="s">
        <v>22</v>
      </c>
    </row>
    <row r="6" spans="1:7" x14ac:dyDescent="0.2">
      <c r="A6" t="s">
        <v>20</v>
      </c>
      <c r="B6">
        <v>4500</v>
      </c>
      <c r="C6">
        <v>2999.9999999999991</v>
      </c>
      <c r="D6">
        <v>0</v>
      </c>
      <c r="E6">
        <v>1500.0000000000009</v>
      </c>
    </row>
    <row r="8" spans="1:7" x14ac:dyDescent="0.2">
      <c r="A8" t="s">
        <v>25</v>
      </c>
      <c r="B8">
        <f>B6</f>
        <v>4500</v>
      </c>
    </row>
    <row r="9" spans="1:7" x14ac:dyDescent="0.2">
      <c r="A9" t="s">
        <v>26</v>
      </c>
      <c r="B9">
        <f>SUM(C6:E6)</f>
        <v>4500</v>
      </c>
    </row>
    <row r="11" spans="1:7" x14ac:dyDescent="0.2">
      <c r="A11" t="s">
        <v>27</v>
      </c>
      <c r="B11" s="1">
        <f>'Product Analysis'!B18</f>
        <v>2.4916666666666667</v>
      </c>
      <c r="C11" s="1">
        <f>'Product Analysis'!D18</f>
        <v>6.6666666666666874E-2</v>
      </c>
      <c r="D11" s="1">
        <f>'Product Analysis'!F18</f>
        <v>0.47083333333333344</v>
      </c>
      <c r="E11" s="1">
        <f>'Product Analysis'!H18</f>
        <v>-0.25</v>
      </c>
      <c r="G11" s="1"/>
    </row>
    <row r="12" spans="1:7" x14ac:dyDescent="0.2">
      <c r="A12" t="s">
        <v>28</v>
      </c>
      <c r="B12" s="1">
        <f>B11*B6</f>
        <v>11212.5</v>
      </c>
      <c r="C12" s="1">
        <f t="shared" ref="C12:E12" si="0">C11*C6</f>
        <v>200.00000000000057</v>
      </c>
      <c r="D12" s="1">
        <f t="shared" si="0"/>
        <v>0</v>
      </c>
      <c r="E12" s="1">
        <f t="shared" si="0"/>
        <v>-375.00000000000023</v>
      </c>
    </row>
    <row r="13" spans="1:7" x14ac:dyDescent="0.2">
      <c r="B13" s="1"/>
      <c r="C13" s="1"/>
      <c r="D13" s="1"/>
      <c r="E13" s="1"/>
    </row>
    <row r="15" spans="1:7" x14ac:dyDescent="0.2">
      <c r="A15" t="s">
        <v>9</v>
      </c>
      <c r="B15" s="3">
        <f>'Product Analysis'!B22</f>
        <v>17500</v>
      </c>
    </row>
    <row r="17" spans="1:5" x14ac:dyDescent="0.2">
      <c r="A17" t="s">
        <v>29</v>
      </c>
      <c r="B17" s="1">
        <f>SUM(B12:E12)-B15</f>
        <v>-6462.5</v>
      </c>
    </row>
    <row r="18" spans="1:5" ht="16" thickBot="1" x14ac:dyDescent="0.25"/>
    <row r="19" spans="1:5" ht="15" customHeight="1" x14ac:dyDescent="0.2">
      <c r="A19" s="27" t="s">
        <v>79</v>
      </c>
      <c r="B19" s="28"/>
      <c r="C19" s="28"/>
      <c r="D19" s="28"/>
      <c r="E19" s="29"/>
    </row>
    <row r="20" spans="1:5" x14ac:dyDescent="0.2">
      <c r="A20" s="30"/>
      <c r="B20" s="31"/>
      <c r="C20" s="31"/>
      <c r="D20" s="31"/>
      <c r="E20" s="32"/>
    </row>
    <row r="21" spans="1:5" x14ac:dyDescent="0.2">
      <c r="A21" s="30"/>
      <c r="B21" s="31"/>
      <c r="C21" s="31"/>
      <c r="D21" s="31"/>
      <c r="E21" s="32"/>
    </row>
    <row r="22" spans="1:5" x14ac:dyDescent="0.2">
      <c r="A22" s="30"/>
      <c r="B22" s="31"/>
      <c r="C22" s="31"/>
      <c r="D22" s="31"/>
      <c r="E22" s="32"/>
    </row>
    <row r="23" spans="1:5" x14ac:dyDescent="0.2">
      <c r="A23" s="30"/>
      <c r="B23" s="31"/>
      <c r="C23" s="31"/>
      <c r="D23" s="31"/>
      <c r="E23" s="32"/>
    </row>
    <row r="24" spans="1:5" ht="16" thickBot="1" x14ac:dyDescent="0.25">
      <c r="A24" s="33"/>
      <c r="B24" s="34"/>
      <c r="C24" s="34"/>
      <c r="D24" s="34"/>
      <c r="E24" s="35"/>
    </row>
    <row r="25" spans="1:5" x14ac:dyDescent="0.2">
      <c r="A25" s="7"/>
      <c r="B25" s="7"/>
      <c r="C25" s="7"/>
      <c r="D25" s="7"/>
      <c r="E25" s="7"/>
    </row>
    <row r="26" spans="1:5" x14ac:dyDescent="0.2">
      <c r="A26" s="8" t="s">
        <v>55</v>
      </c>
    </row>
    <row r="27" spans="1:5" ht="16" thickBot="1" x14ac:dyDescent="0.25"/>
    <row r="28" spans="1:5" ht="15" customHeight="1" x14ac:dyDescent="0.2">
      <c r="A28" s="18" t="s">
        <v>56</v>
      </c>
      <c r="B28" s="19"/>
      <c r="C28" s="19"/>
      <c r="D28" s="19"/>
      <c r="E28" s="20"/>
    </row>
    <row r="29" spans="1:5" x14ac:dyDescent="0.2">
      <c r="A29" s="21"/>
      <c r="B29" s="22"/>
      <c r="C29" s="22"/>
      <c r="D29" s="22"/>
      <c r="E29" s="23"/>
    </row>
    <row r="30" spans="1:5" ht="16" thickBot="1" x14ac:dyDescent="0.25">
      <c r="A30" s="24"/>
      <c r="B30" s="25"/>
      <c r="C30" s="25"/>
      <c r="D30" s="25"/>
      <c r="E30" s="26"/>
    </row>
    <row r="31" spans="1:5" ht="16" thickBot="1" x14ac:dyDescent="0.25"/>
    <row r="32" spans="1:5" ht="15" customHeight="1" x14ac:dyDescent="0.2">
      <c r="A32" s="18" t="s">
        <v>57</v>
      </c>
      <c r="B32" s="19"/>
      <c r="C32" s="19"/>
      <c r="D32" s="19"/>
      <c r="E32" s="20"/>
    </row>
    <row r="33" spans="1:10" x14ac:dyDescent="0.2">
      <c r="A33" s="21"/>
      <c r="B33" s="22"/>
      <c r="C33" s="22"/>
      <c r="D33" s="22"/>
      <c r="E33" s="23"/>
    </row>
    <row r="34" spans="1:10" x14ac:dyDescent="0.2">
      <c r="A34" s="21"/>
      <c r="B34" s="22"/>
      <c r="C34" s="22"/>
      <c r="D34" s="22"/>
      <c r="E34" s="23"/>
    </row>
    <row r="35" spans="1:10" x14ac:dyDescent="0.2">
      <c r="A35" s="21"/>
      <c r="B35" s="22"/>
      <c r="C35" s="22"/>
      <c r="D35" s="22"/>
      <c r="E35" s="23"/>
    </row>
    <row r="36" spans="1:10" x14ac:dyDescent="0.2">
      <c r="A36" s="21"/>
      <c r="B36" s="22"/>
      <c r="C36" s="22"/>
      <c r="D36" s="22"/>
      <c r="E36" s="23"/>
    </row>
    <row r="37" spans="1:10" x14ac:dyDescent="0.2">
      <c r="A37" s="21"/>
      <c r="B37" s="22"/>
      <c r="C37" s="22"/>
      <c r="D37" s="22"/>
      <c r="E37" s="23"/>
    </row>
    <row r="38" spans="1:10" x14ac:dyDescent="0.2">
      <c r="A38" s="21"/>
      <c r="B38" s="22"/>
      <c r="C38" s="22"/>
      <c r="D38" s="22"/>
      <c r="E38" s="23"/>
      <c r="J38" s="14"/>
    </row>
    <row r="39" spans="1:10" x14ac:dyDescent="0.2">
      <c r="A39" s="21"/>
      <c r="B39" s="22"/>
      <c r="C39" s="22"/>
      <c r="D39" s="22"/>
      <c r="E39" s="23"/>
    </row>
    <row r="40" spans="1:10" x14ac:dyDescent="0.2">
      <c r="A40" s="21"/>
      <c r="B40" s="22"/>
      <c r="C40" s="22"/>
      <c r="D40" s="22"/>
      <c r="E40" s="23"/>
    </row>
    <row r="41" spans="1:10" x14ac:dyDescent="0.2">
      <c r="A41" s="21"/>
      <c r="B41" s="22"/>
      <c r="C41" s="22"/>
      <c r="D41" s="22"/>
      <c r="E41" s="23"/>
    </row>
    <row r="42" spans="1:10" x14ac:dyDescent="0.2">
      <c r="A42" s="21"/>
      <c r="B42" s="22"/>
      <c r="C42" s="22"/>
      <c r="D42" s="22"/>
      <c r="E42" s="23"/>
    </row>
    <row r="43" spans="1:10" x14ac:dyDescent="0.2">
      <c r="A43" s="21"/>
      <c r="B43" s="22"/>
      <c r="C43" s="22"/>
      <c r="D43" s="22"/>
      <c r="E43" s="23"/>
    </row>
    <row r="44" spans="1:10" x14ac:dyDescent="0.2">
      <c r="A44" s="21"/>
      <c r="B44" s="22"/>
      <c r="C44" s="22"/>
      <c r="D44" s="22"/>
      <c r="E44" s="23"/>
    </row>
    <row r="45" spans="1:10" ht="16" thickBot="1" x14ac:dyDescent="0.25">
      <c r="A45" s="24"/>
      <c r="B45" s="25"/>
      <c r="C45" s="25"/>
      <c r="D45" s="25"/>
      <c r="E45" s="26"/>
    </row>
    <row r="46" spans="1:10" x14ac:dyDescent="0.2">
      <c r="A46" s="13"/>
      <c r="B46" s="13"/>
      <c r="C46" s="13"/>
      <c r="D46" s="13"/>
      <c r="E46" s="13"/>
    </row>
    <row r="47" spans="1:10" x14ac:dyDescent="0.2">
      <c r="A47" s="13"/>
      <c r="B47" s="13"/>
      <c r="C47" s="13"/>
      <c r="D47" s="13"/>
      <c r="E47" s="13"/>
    </row>
    <row r="48" spans="1:10" x14ac:dyDescent="0.2">
      <c r="A48" s="13"/>
      <c r="B48" s="13"/>
      <c r="C48" s="13"/>
      <c r="D48" s="13"/>
      <c r="E48" s="13"/>
    </row>
    <row r="49" spans="1:5" x14ac:dyDescent="0.2">
      <c r="A49" s="13"/>
      <c r="B49" s="13"/>
      <c r="C49" s="13"/>
      <c r="D49" s="13"/>
      <c r="E49" s="13"/>
    </row>
    <row r="50" spans="1:5" x14ac:dyDescent="0.2">
      <c r="A50" s="13"/>
      <c r="B50" s="13"/>
      <c r="C50" s="13"/>
      <c r="D50" s="13"/>
      <c r="E50" s="13"/>
    </row>
    <row r="51" spans="1:5" x14ac:dyDescent="0.2">
      <c r="A51" s="13"/>
      <c r="B51" s="13"/>
      <c r="C51" s="13"/>
      <c r="D51" s="13"/>
      <c r="E51" s="13"/>
    </row>
    <row r="52" spans="1:5" x14ac:dyDescent="0.2">
      <c r="A52" s="13"/>
      <c r="B52" s="13"/>
      <c r="C52" s="13"/>
      <c r="D52" s="13"/>
      <c r="E52" s="13"/>
    </row>
  </sheetData>
  <mergeCells count="3">
    <mergeCell ref="A28:E30"/>
    <mergeCell ref="A32:E45"/>
    <mergeCell ref="A19:E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8244E-762E-495E-83EB-034381B96619}">
  <dimension ref="A1:Y19"/>
  <sheetViews>
    <sheetView showGridLines="0" workbookViewId="0">
      <selection activeCell="M25" sqref="M25"/>
    </sheetView>
  </sheetViews>
  <sheetFormatPr baseColWidth="10" defaultColWidth="8.83203125" defaultRowHeight="15" x14ac:dyDescent="0.2"/>
  <cols>
    <col min="1" max="1" width="2.33203125" customWidth="1"/>
    <col min="2" max="2" width="5.33203125" bestFit="1" customWidth="1"/>
    <col min="3" max="3" width="29.6640625" bestFit="1" customWidth="1"/>
    <col min="4" max="4" width="6.1640625" bestFit="1" customWidth="1"/>
    <col min="5" max="5" width="12.6640625" bestFit="1" customWidth="1"/>
    <col min="6" max="8" width="12" bestFit="1" customWidth="1"/>
    <col min="9" max="9" width="12.5" customWidth="1"/>
  </cols>
  <sheetData>
    <row r="1" spans="1:25" x14ac:dyDescent="0.2">
      <c r="A1" s="8" t="s">
        <v>32</v>
      </c>
    </row>
    <row r="2" spans="1:25" x14ac:dyDescent="0.2">
      <c r="A2" s="8" t="s">
        <v>33</v>
      </c>
    </row>
    <row r="3" spans="1:25" x14ac:dyDescent="0.2">
      <c r="A3" s="8" t="s">
        <v>58</v>
      </c>
    </row>
    <row r="6" spans="1:25" ht="16" thickBot="1" x14ac:dyDescent="0.25">
      <c r="A6" t="s">
        <v>34</v>
      </c>
    </row>
    <row r="7" spans="1:25" ht="15" customHeight="1" x14ac:dyDescent="0.2">
      <c r="B7" s="11"/>
      <c r="C7" s="11"/>
      <c r="D7" s="11" t="s">
        <v>37</v>
      </c>
      <c r="E7" s="11" t="s">
        <v>39</v>
      </c>
      <c r="F7" s="11" t="s">
        <v>60</v>
      </c>
      <c r="G7" s="11" t="s">
        <v>62</v>
      </c>
      <c r="H7" s="11" t="s">
        <v>62</v>
      </c>
      <c r="I7" s="42" t="s">
        <v>69</v>
      </c>
      <c r="J7" s="17"/>
      <c r="K7" s="17"/>
      <c r="L7" s="17"/>
      <c r="M7" s="17"/>
      <c r="N7" s="17"/>
      <c r="O7" s="17"/>
      <c r="P7" s="17"/>
      <c r="Q7" s="17"/>
      <c r="R7" s="17"/>
      <c r="S7" s="17"/>
      <c r="T7" s="17"/>
      <c r="U7" s="17"/>
      <c r="V7" s="17"/>
      <c r="W7" s="17"/>
      <c r="X7" s="17"/>
      <c r="Y7" s="17"/>
    </row>
    <row r="8" spans="1:25" ht="16" thickBot="1" x14ac:dyDescent="0.25">
      <c r="B8" s="12" t="s">
        <v>35</v>
      </c>
      <c r="C8" s="12" t="s">
        <v>36</v>
      </c>
      <c r="D8" s="12" t="s">
        <v>38</v>
      </c>
      <c r="E8" s="12" t="s">
        <v>59</v>
      </c>
      <c r="F8" s="12" t="s">
        <v>61</v>
      </c>
      <c r="G8" s="12" t="s">
        <v>63</v>
      </c>
      <c r="H8" s="12" t="s">
        <v>64</v>
      </c>
      <c r="I8" s="43"/>
      <c r="J8" s="16"/>
      <c r="K8" s="16"/>
      <c r="L8" s="16"/>
      <c r="M8" s="16"/>
      <c r="N8" s="16"/>
      <c r="O8" s="16"/>
      <c r="P8" s="16"/>
      <c r="Q8" s="16"/>
      <c r="R8" s="16"/>
      <c r="S8" s="16"/>
      <c r="T8" s="16"/>
      <c r="U8" s="16"/>
      <c r="V8" s="16"/>
      <c r="W8" s="16"/>
      <c r="X8" s="16"/>
      <c r="Y8" s="16"/>
    </row>
    <row r="9" spans="1:25" ht="16" thickBot="1" x14ac:dyDescent="0.25">
      <c r="B9" s="9" t="s">
        <v>41</v>
      </c>
      <c r="C9" s="9" t="s">
        <v>42</v>
      </c>
      <c r="D9" s="9">
        <v>4500</v>
      </c>
      <c r="E9" s="9">
        <v>0</v>
      </c>
      <c r="F9" s="9">
        <v>2.4916666666649689</v>
      </c>
      <c r="G9" s="9">
        <v>1E+30</v>
      </c>
      <c r="H9" s="9">
        <v>0.48333333332993789</v>
      </c>
      <c r="I9" s="39" t="s">
        <v>72</v>
      </c>
      <c r="J9" s="40"/>
      <c r="K9" s="40"/>
      <c r="L9" s="40"/>
      <c r="M9" s="40"/>
      <c r="N9" s="40"/>
      <c r="O9" s="40"/>
      <c r="P9" s="40"/>
      <c r="Q9" s="40"/>
      <c r="R9" s="40"/>
      <c r="S9" s="40"/>
      <c r="T9" s="40"/>
      <c r="U9" s="40"/>
      <c r="V9" s="40"/>
      <c r="W9" s="40"/>
      <c r="X9" s="40"/>
      <c r="Y9" s="41"/>
    </row>
    <row r="10" spans="1:25" ht="30" customHeight="1" thickBot="1" x14ac:dyDescent="0.25">
      <c r="B10" s="9" t="s">
        <v>43</v>
      </c>
      <c r="C10" s="9" t="s">
        <v>44</v>
      </c>
      <c r="D10" s="9">
        <v>2999.9999999999991</v>
      </c>
      <c r="E10" s="9">
        <v>0</v>
      </c>
      <c r="F10" s="9">
        <v>6.6666666669334518E-2</v>
      </c>
      <c r="G10" s="9">
        <v>0.48333333332993789</v>
      </c>
      <c r="H10" s="9">
        <v>0.31666666666933457</v>
      </c>
      <c r="I10" s="36" t="s">
        <v>71</v>
      </c>
      <c r="J10" s="37"/>
      <c r="K10" s="37"/>
      <c r="L10" s="37"/>
      <c r="M10" s="37"/>
      <c r="N10" s="37"/>
      <c r="O10" s="37"/>
      <c r="P10" s="37"/>
      <c r="Q10" s="37"/>
      <c r="R10" s="37"/>
      <c r="S10" s="37"/>
      <c r="T10" s="37"/>
      <c r="U10" s="37"/>
      <c r="V10" s="37"/>
      <c r="W10" s="37"/>
      <c r="X10" s="37"/>
      <c r="Y10" s="38"/>
    </row>
    <row r="11" spans="1:25" ht="45" customHeight="1" thickBot="1" x14ac:dyDescent="0.25">
      <c r="B11" s="9" t="s">
        <v>45</v>
      </c>
      <c r="C11" s="9" t="s">
        <v>46</v>
      </c>
      <c r="D11" s="9">
        <v>0</v>
      </c>
      <c r="E11" s="9">
        <v>-0.24166666666496894</v>
      </c>
      <c r="F11" s="9">
        <v>0.47083333333284827</v>
      </c>
      <c r="G11" s="9">
        <v>0.24166666666496894</v>
      </c>
      <c r="H11" s="9">
        <v>1E+30</v>
      </c>
      <c r="I11" s="36" t="s">
        <v>70</v>
      </c>
      <c r="J11" s="37"/>
      <c r="K11" s="37"/>
      <c r="L11" s="37"/>
      <c r="M11" s="37"/>
      <c r="N11" s="37"/>
      <c r="O11" s="37"/>
      <c r="P11" s="37"/>
      <c r="Q11" s="37"/>
      <c r="R11" s="37"/>
      <c r="S11" s="37"/>
      <c r="T11" s="37"/>
      <c r="U11" s="37"/>
      <c r="V11" s="37"/>
      <c r="W11" s="37"/>
      <c r="X11" s="37"/>
      <c r="Y11" s="38"/>
    </row>
    <row r="12" spans="1:25" ht="30" customHeight="1" thickBot="1" x14ac:dyDescent="0.25">
      <c r="B12" s="10" t="s">
        <v>47</v>
      </c>
      <c r="C12" s="10" t="s">
        <v>48</v>
      </c>
      <c r="D12" s="10">
        <v>1500.0000000000009</v>
      </c>
      <c r="E12" s="10">
        <v>0</v>
      </c>
      <c r="F12" s="10">
        <v>-0.25</v>
      </c>
      <c r="G12" s="10">
        <v>0.31666666666933457</v>
      </c>
      <c r="H12" s="10">
        <v>0.12083333333248447</v>
      </c>
      <c r="I12" s="36" t="s">
        <v>73</v>
      </c>
      <c r="J12" s="37"/>
      <c r="K12" s="37"/>
      <c r="L12" s="37"/>
      <c r="M12" s="37"/>
      <c r="N12" s="37"/>
      <c r="O12" s="37"/>
      <c r="P12" s="37"/>
      <c r="Q12" s="37"/>
      <c r="R12" s="37"/>
      <c r="S12" s="37"/>
      <c r="T12" s="37"/>
      <c r="U12" s="37"/>
      <c r="V12" s="37"/>
      <c r="W12" s="37"/>
      <c r="X12" s="37"/>
      <c r="Y12" s="38"/>
    </row>
    <row r="14" spans="1:25" ht="16" thickBot="1" x14ac:dyDescent="0.25">
      <c r="A14" t="s">
        <v>40</v>
      </c>
    </row>
    <row r="15" spans="1:25" x14ac:dyDescent="0.2">
      <c r="B15" s="11"/>
      <c r="C15" s="11"/>
      <c r="D15" s="11" t="s">
        <v>37</v>
      </c>
      <c r="E15" s="11" t="s">
        <v>65</v>
      </c>
      <c r="F15" s="11" t="s">
        <v>67</v>
      </c>
      <c r="G15" s="11" t="s">
        <v>62</v>
      </c>
      <c r="H15" s="11" t="s">
        <v>62</v>
      </c>
      <c r="I15" s="11" t="s">
        <v>74</v>
      </c>
      <c r="J15" s="11"/>
      <c r="K15" s="11"/>
      <c r="L15" s="11"/>
      <c r="M15" s="11"/>
      <c r="N15" s="11"/>
      <c r="O15" s="11"/>
      <c r="P15" s="11"/>
      <c r="Q15" s="11"/>
      <c r="R15" s="11"/>
      <c r="S15" s="11"/>
      <c r="T15" s="11"/>
      <c r="U15" s="11"/>
      <c r="V15" s="11"/>
      <c r="W15" s="11"/>
      <c r="X15" s="11"/>
      <c r="Y15" s="11"/>
    </row>
    <row r="16" spans="1:25" ht="16" thickBot="1" x14ac:dyDescent="0.25">
      <c r="B16" s="12" t="s">
        <v>35</v>
      </c>
      <c r="C16" s="12" t="s">
        <v>36</v>
      </c>
      <c r="D16" s="12" t="s">
        <v>38</v>
      </c>
      <c r="E16" s="12" t="s">
        <v>66</v>
      </c>
      <c r="F16" s="12" t="s">
        <v>68</v>
      </c>
      <c r="G16" s="12" t="s">
        <v>63</v>
      </c>
      <c r="H16" s="12" t="s">
        <v>64</v>
      </c>
      <c r="I16" s="15" t="s">
        <v>75</v>
      </c>
      <c r="J16" s="15"/>
      <c r="K16" s="15"/>
      <c r="L16" s="15"/>
      <c r="M16" s="15"/>
      <c r="N16" s="15"/>
      <c r="O16" s="15"/>
      <c r="P16" s="15"/>
      <c r="Q16" s="15"/>
      <c r="R16" s="15"/>
      <c r="S16" s="15"/>
      <c r="T16" s="15"/>
      <c r="U16" s="15"/>
      <c r="V16" s="15"/>
      <c r="W16" s="15"/>
      <c r="X16" s="15"/>
      <c r="Y16" s="15"/>
    </row>
    <row r="17" spans="2:25" ht="30" customHeight="1" thickBot="1" x14ac:dyDescent="0.25">
      <c r="B17" s="9" t="s">
        <v>49</v>
      </c>
      <c r="C17" s="9" t="s">
        <v>50</v>
      </c>
      <c r="D17" s="9">
        <v>7499.9999999999991</v>
      </c>
      <c r="E17" s="9">
        <v>0.31666666666933452</v>
      </c>
      <c r="F17" s="9">
        <v>7500</v>
      </c>
      <c r="G17" s="9">
        <v>1500.0000000000011</v>
      </c>
      <c r="H17" s="9">
        <v>2999.9999999999995</v>
      </c>
      <c r="I17" s="36" t="s">
        <v>76</v>
      </c>
      <c r="J17" s="37"/>
      <c r="K17" s="37"/>
      <c r="L17" s="37"/>
      <c r="M17" s="37"/>
      <c r="N17" s="37"/>
      <c r="O17" s="37"/>
      <c r="P17" s="37"/>
      <c r="Q17" s="37"/>
      <c r="R17" s="37"/>
      <c r="S17" s="37"/>
      <c r="T17" s="37"/>
      <c r="U17" s="37"/>
      <c r="V17" s="37"/>
      <c r="W17" s="37"/>
      <c r="X17" s="37"/>
      <c r="Y17" s="38"/>
    </row>
    <row r="18" spans="2:25" ht="30" customHeight="1" thickBot="1" x14ac:dyDescent="0.25">
      <c r="B18" s="9" t="s">
        <v>51</v>
      </c>
      <c r="C18" s="9" t="s">
        <v>52</v>
      </c>
      <c r="D18" s="9">
        <v>9000</v>
      </c>
      <c r="E18" s="9">
        <v>0.96249999999781721</v>
      </c>
      <c r="F18" s="9">
        <v>9000</v>
      </c>
      <c r="G18" s="9">
        <v>5999.9999999999991</v>
      </c>
      <c r="H18" s="9">
        <v>1500.0000000000011</v>
      </c>
      <c r="I18" s="36" t="s">
        <v>77</v>
      </c>
      <c r="J18" s="37"/>
      <c r="K18" s="37"/>
      <c r="L18" s="37"/>
      <c r="M18" s="37"/>
      <c r="N18" s="37"/>
      <c r="O18" s="37"/>
      <c r="P18" s="37"/>
      <c r="Q18" s="37"/>
      <c r="R18" s="37"/>
      <c r="S18" s="37"/>
      <c r="T18" s="37"/>
      <c r="U18" s="37"/>
      <c r="V18" s="37"/>
      <c r="W18" s="37"/>
      <c r="X18" s="37"/>
      <c r="Y18" s="38"/>
    </row>
    <row r="19" spans="2:25" ht="30" customHeight="1" thickBot="1" x14ac:dyDescent="0.25">
      <c r="B19" s="10" t="s">
        <v>53</v>
      </c>
      <c r="C19" s="10" t="s">
        <v>54</v>
      </c>
      <c r="D19" s="10">
        <v>4500</v>
      </c>
      <c r="E19" s="10">
        <v>0.25</v>
      </c>
      <c r="F19" s="10">
        <v>0</v>
      </c>
      <c r="G19" s="10">
        <v>1500.0000000000009</v>
      </c>
      <c r="H19" s="10">
        <v>1E+30</v>
      </c>
      <c r="I19" s="36" t="s">
        <v>78</v>
      </c>
      <c r="J19" s="37"/>
      <c r="K19" s="37"/>
      <c r="L19" s="37"/>
      <c r="M19" s="37"/>
      <c r="N19" s="37"/>
      <c r="O19" s="37"/>
      <c r="P19" s="37"/>
      <c r="Q19" s="37"/>
      <c r="R19" s="37"/>
      <c r="S19" s="37"/>
      <c r="T19" s="37"/>
      <c r="U19" s="37"/>
      <c r="V19" s="37"/>
      <c r="W19" s="37"/>
      <c r="X19" s="37"/>
      <c r="Y19" s="38"/>
    </row>
  </sheetData>
  <mergeCells count="8">
    <mergeCell ref="I17:Y17"/>
    <mergeCell ref="I18:Y18"/>
    <mergeCell ref="I19:Y19"/>
    <mergeCell ref="I9:Y9"/>
    <mergeCell ref="I7:I8"/>
    <mergeCell ref="I10:Y10"/>
    <mergeCell ref="I11:Y11"/>
    <mergeCell ref="I12:Y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329B4-A379-4DB1-86D3-0F80D4418E46}">
  <dimension ref="B1:S34"/>
  <sheetViews>
    <sheetView workbookViewId="0">
      <selection activeCell="D34" sqref="D34"/>
    </sheetView>
  </sheetViews>
  <sheetFormatPr baseColWidth="10" defaultColWidth="8.83203125" defaultRowHeight="15" x14ac:dyDescent="0.2"/>
  <sheetData>
    <row r="1" spans="2:19" ht="16" thickBot="1" x14ac:dyDescent="0.25"/>
    <row r="2" spans="2:19" ht="16" thickBot="1" x14ac:dyDescent="0.25">
      <c r="B2" s="39" t="s">
        <v>80</v>
      </c>
      <c r="C2" s="40"/>
      <c r="D2" s="41"/>
    </row>
    <row r="3" spans="2:19" ht="15" customHeight="1" x14ac:dyDescent="0.2">
      <c r="B3" s="18" t="s">
        <v>81</v>
      </c>
      <c r="C3" s="19"/>
      <c r="D3" s="19"/>
      <c r="E3" s="19"/>
      <c r="F3" s="19"/>
      <c r="G3" s="19"/>
      <c r="H3" s="19"/>
      <c r="I3" s="19"/>
      <c r="J3" s="19"/>
      <c r="K3" s="19"/>
      <c r="L3" s="19"/>
      <c r="M3" s="19"/>
      <c r="N3" s="19"/>
      <c r="O3" s="19"/>
      <c r="P3" s="19"/>
      <c r="Q3" s="19"/>
      <c r="R3" s="19"/>
      <c r="S3" s="20"/>
    </row>
    <row r="4" spans="2:19" x14ac:dyDescent="0.2">
      <c r="B4" s="21"/>
      <c r="C4" s="22"/>
      <c r="D4" s="22"/>
      <c r="E4" s="22"/>
      <c r="F4" s="22"/>
      <c r="G4" s="22"/>
      <c r="H4" s="22"/>
      <c r="I4" s="22"/>
      <c r="J4" s="22"/>
      <c r="K4" s="22"/>
      <c r="L4" s="22"/>
      <c r="M4" s="22"/>
      <c r="N4" s="22"/>
      <c r="O4" s="22"/>
      <c r="P4" s="22"/>
      <c r="Q4" s="22"/>
      <c r="R4" s="22"/>
      <c r="S4" s="23"/>
    </row>
    <row r="5" spans="2:19" x14ac:dyDescent="0.2">
      <c r="B5" s="21"/>
      <c r="C5" s="22"/>
      <c r="D5" s="22"/>
      <c r="E5" s="22"/>
      <c r="F5" s="22"/>
      <c r="G5" s="22"/>
      <c r="H5" s="22"/>
      <c r="I5" s="22"/>
      <c r="J5" s="22"/>
      <c r="K5" s="22"/>
      <c r="L5" s="22"/>
      <c r="M5" s="22"/>
      <c r="N5" s="22"/>
      <c r="O5" s="22"/>
      <c r="P5" s="22"/>
      <c r="Q5" s="22"/>
      <c r="R5" s="22"/>
      <c r="S5" s="23"/>
    </row>
    <row r="6" spans="2:19" x14ac:dyDescent="0.2">
      <c r="B6" s="21"/>
      <c r="C6" s="22"/>
      <c r="D6" s="22"/>
      <c r="E6" s="22"/>
      <c r="F6" s="22"/>
      <c r="G6" s="22"/>
      <c r="H6" s="22"/>
      <c r="I6" s="22"/>
      <c r="J6" s="22"/>
      <c r="K6" s="22"/>
      <c r="L6" s="22"/>
      <c r="M6" s="22"/>
      <c r="N6" s="22"/>
      <c r="O6" s="22"/>
      <c r="P6" s="22"/>
      <c r="Q6" s="22"/>
      <c r="R6" s="22"/>
      <c r="S6" s="23"/>
    </row>
    <row r="7" spans="2:19" x14ac:dyDescent="0.2">
      <c r="B7" s="21"/>
      <c r="C7" s="22"/>
      <c r="D7" s="22"/>
      <c r="E7" s="22"/>
      <c r="F7" s="22"/>
      <c r="G7" s="22"/>
      <c r="H7" s="22"/>
      <c r="I7" s="22"/>
      <c r="J7" s="22"/>
      <c r="K7" s="22"/>
      <c r="L7" s="22"/>
      <c r="M7" s="22"/>
      <c r="N7" s="22"/>
      <c r="O7" s="22"/>
      <c r="P7" s="22"/>
      <c r="Q7" s="22"/>
      <c r="R7" s="22"/>
      <c r="S7" s="23"/>
    </row>
    <row r="8" spans="2:19" x14ac:dyDescent="0.2">
      <c r="B8" s="21"/>
      <c r="C8" s="22"/>
      <c r="D8" s="22"/>
      <c r="E8" s="22"/>
      <c r="F8" s="22"/>
      <c r="G8" s="22"/>
      <c r="H8" s="22"/>
      <c r="I8" s="22"/>
      <c r="J8" s="22"/>
      <c r="K8" s="22"/>
      <c r="L8" s="22"/>
      <c r="M8" s="22"/>
      <c r="N8" s="22"/>
      <c r="O8" s="22"/>
      <c r="P8" s="22"/>
      <c r="Q8" s="22"/>
      <c r="R8" s="22"/>
      <c r="S8" s="23"/>
    </row>
    <row r="9" spans="2:19" x14ac:dyDescent="0.2">
      <c r="B9" s="21"/>
      <c r="C9" s="22"/>
      <c r="D9" s="22"/>
      <c r="E9" s="22"/>
      <c r="F9" s="22"/>
      <c r="G9" s="22"/>
      <c r="H9" s="22"/>
      <c r="I9" s="22"/>
      <c r="J9" s="22"/>
      <c r="K9" s="22"/>
      <c r="L9" s="22"/>
      <c r="M9" s="22"/>
      <c r="N9" s="22"/>
      <c r="O9" s="22"/>
      <c r="P9" s="22"/>
      <c r="Q9" s="22"/>
      <c r="R9" s="22"/>
      <c r="S9" s="23"/>
    </row>
    <row r="10" spans="2:19" x14ac:dyDescent="0.2">
      <c r="B10" s="21"/>
      <c r="C10" s="22"/>
      <c r="D10" s="22"/>
      <c r="E10" s="22"/>
      <c r="F10" s="22"/>
      <c r="G10" s="22"/>
      <c r="H10" s="22"/>
      <c r="I10" s="22"/>
      <c r="J10" s="22"/>
      <c r="K10" s="22"/>
      <c r="L10" s="22"/>
      <c r="M10" s="22"/>
      <c r="N10" s="22"/>
      <c r="O10" s="22"/>
      <c r="P10" s="22"/>
      <c r="Q10" s="22"/>
      <c r="R10" s="22"/>
      <c r="S10" s="23"/>
    </row>
    <row r="11" spans="2:19" x14ac:dyDescent="0.2">
      <c r="B11" s="21"/>
      <c r="C11" s="22"/>
      <c r="D11" s="22"/>
      <c r="E11" s="22"/>
      <c r="F11" s="22"/>
      <c r="G11" s="22"/>
      <c r="H11" s="22"/>
      <c r="I11" s="22"/>
      <c r="J11" s="22"/>
      <c r="K11" s="22"/>
      <c r="L11" s="22"/>
      <c r="M11" s="22"/>
      <c r="N11" s="22"/>
      <c r="O11" s="22"/>
      <c r="P11" s="22"/>
      <c r="Q11" s="22"/>
      <c r="R11" s="22"/>
      <c r="S11" s="23"/>
    </row>
    <row r="12" spans="2:19" x14ac:dyDescent="0.2">
      <c r="B12" s="21"/>
      <c r="C12" s="22"/>
      <c r="D12" s="22"/>
      <c r="E12" s="22"/>
      <c r="F12" s="22"/>
      <c r="G12" s="22"/>
      <c r="H12" s="22"/>
      <c r="I12" s="22"/>
      <c r="J12" s="22"/>
      <c r="K12" s="22"/>
      <c r="L12" s="22"/>
      <c r="M12" s="22"/>
      <c r="N12" s="22"/>
      <c r="O12" s="22"/>
      <c r="P12" s="22"/>
      <c r="Q12" s="22"/>
      <c r="R12" s="22"/>
      <c r="S12" s="23"/>
    </row>
    <row r="13" spans="2:19" x14ac:dyDescent="0.2">
      <c r="B13" s="21"/>
      <c r="C13" s="22"/>
      <c r="D13" s="22"/>
      <c r="E13" s="22"/>
      <c r="F13" s="22"/>
      <c r="G13" s="22"/>
      <c r="H13" s="22"/>
      <c r="I13" s="22"/>
      <c r="J13" s="22"/>
      <c r="K13" s="22"/>
      <c r="L13" s="22"/>
      <c r="M13" s="22"/>
      <c r="N13" s="22"/>
      <c r="O13" s="22"/>
      <c r="P13" s="22"/>
      <c r="Q13" s="22"/>
      <c r="R13" s="22"/>
      <c r="S13" s="23"/>
    </row>
    <row r="14" spans="2:19" ht="16" thickBot="1" x14ac:dyDescent="0.25">
      <c r="B14" s="24"/>
      <c r="C14" s="25"/>
      <c r="D14" s="25"/>
      <c r="E14" s="25"/>
      <c r="F14" s="25"/>
      <c r="G14" s="25"/>
      <c r="H14" s="25"/>
      <c r="I14" s="25"/>
      <c r="J14" s="25"/>
      <c r="K14" s="25"/>
      <c r="L14" s="25"/>
      <c r="M14" s="25"/>
      <c r="N14" s="25"/>
      <c r="O14" s="25"/>
      <c r="P14" s="25"/>
      <c r="Q14" s="25"/>
      <c r="R14" s="25"/>
      <c r="S14" s="26"/>
    </row>
    <row r="15" spans="2:19" ht="16" thickBot="1" x14ac:dyDescent="0.25">
      <c r="B15" s="13"/>
      <c r="C15" s="13"/>
      <c r="D15" s="13"/>
      <c r="E15" s="13"/>
      <c r="F15" s="13"/>
      <c r="G15" s="13"/>
      <c r="H15" s="13"/>
      <c r="I15" s="13"/>
      <c r="J15" s="13"/>
      <c r="K15" s="13"/>
      <c r="L15" s="13"/>
      <c r="M15" s="13"/>
      <c r="N15" s="13"/>
      <c r="O15" s="13"/>
      <c r="P15" s="13"/>
      <c r="Q15" s="13"/>
      <c r="R15" s="13"/>
      <c r="S15" s="13"/>
    </row>
    <row r="16" spans="2:19" ht="15" customHeight="1" thickBot="1" x14ac:dyDescent="0.25">
      <c r="B16" s="18" t="s">
        <v>82</v>
      </c>
      <c r="C16" s="19"/>
      <c r="D16" s="19"/>
      <c r="E16" s="20"/>
      <c r="F16" s="13"/>
      <c r="G16" s="13"/>
      <c r="H16" s="13"/>
      <c r="I16" s="13"/>
      <c r="J16" s="13"/>
      <c r="K16" s="13"/>
      <c r="L16" s="13"/>
      <c r="M16" s="13"/>
      <c r="N16" s="13"/>
      <c r="O16" s="13"/>
      <c r="P16" s="13"/>
      <c r="Q16" s="13"/>
      <c r="R16" s="13"/>
      <c r="S16" s="13"/>
    </row>
    <row r="17" spans="2:19" ht="15" customHeight="1" x14ac:dyDescent="0.2">
      <c r="B17" s="27" t="s">
        <v>83</v>
      </c>
      <c r="C17" s="28"/>
      <c r="D17" s="28"/>
      <c r="E17" s="28"/>
      <c r="F17" s="28"/>
      <c r="G17" s="28"/>
      <c r="H17" s="28"/>
      <c r="I17" s="28"/>
      <c r="J17" s="28"/>
      <c r="K17" s="28"/>
      <c r="L17" s="28"/>
      <c r="M17" s="28"/>
      <c r="N17" s="28"/>
      <c r="O17" s="28"/>
      <c r="P17" s="28"/>
      <c r="Q17" s="28"/>
      <c r="R17" s="28"/>
      <c r="S17" s="29"/>
    </row>
    <row r="18" spans="2:19" x14ac:dyDescent="0.2">
      <c r="B18" s="30"/>
      <c r="C18" s="31"/>
      <c r="D18" s="31"/>
      <c r="E18" s="31"/>
      <c r="F18" s="31"/>
      <c r="G18" s="31"/>
      <c r="H18" s="31"/>
      <c r="I18" s="31"/>
      <c r="J18" s="31"/>
      <c r="K18" s="31"/>
      <c r="L18" s="31"/>
      <c r="M18" s="31"/>
      <c r="N18" s="31"/>
      <c r="O18" s="31"/>
      <c r="P18" s="31"/>
      <c r="Q18" s="31"/>
      <c r="R18" s="31"/>
      <c r="S18" s="32"/>
    </row>
    <row r="19" spans="2:19" x14ac:dyDescent="0.2">
      <c r="B19" s="30"/>
      <c r="C19" s="31"/>
      <c r="D19" s="31"/>
      <c r="E19" s="31"/>
      <c r="F19" s="31"/>
      <c r="G19" s="31"/>
      <c r="H19" s="31"/>
      <c r="I19" s="31"/>
      <c r="J19" s="31"/>
      <c r="K19" s="31"/>
      <c r="L19" s="31"/>
      <c r="M19" s="31"/>
      <c r="N19" s="31"/>
      <c r="O19" s="31"/>
      <c r="P19" s="31"/>
      <c r="Q19" s="31"/>
      <c r="R19" s="31"/>
      <c r="S19" s="32"/>
    </row>
    <row r="20" spans="2:19" x14ac:dyDescent="0.2">
      <c r="B20" s="30"/>
      <c r="C20" s="31"/>
      <c r="D20" s="31"/>
      <c r="E20" s="31"/>
      <c r="F20" s="31"/>
      <c r="G20" s="31"/>
      <c r="H20" s="31"/>
      <c r="I20" s="31"/>
      <c r="J20" s="31"/>
      <c r="K20" s="31"/>
      <c r="L20" s="31"/>
      <c r="M20" s="31"/>
      <c r="N20" s="31"/>
      <c r="O20" s="31"/>
      <c r="P20" s="31"/>
      <c r="Q20" s="31"/>
      <c r="R20" s="31"/>
      <c r="S20" s="32"/>
    </row>
    <row r="21" spans="2:19" x14ac:dyDescent="0.2">
      <c r="B21" s="30"/>
      <c r="C21" s="31"/>
      <c r="D21" s="31"/>
      <c r="E21" s="31"/>
      <c r="F21" s="31"/>
      <c r="G21" s="31"/>
      <c r="H21" s="31"/>
      <c r="I21" s="31"/>
      <c r="J21" s="31"/>
      <c r="K21" s="31"/>
      <c r="L21" s="31"/>
      <c r="M21" s="31"/>
      <c r="N21" s="31"/>
      <c r="O21" s="31"/>
      <c r="P21" s="31"/>
      <c r="Q21" s="31"/>
      <c r="R21" s="31"/>
      <c r="S21" s="32"/>
    </row>
    <row r="22" spans="2:19" x14ac:dyDescent="0.2">
      <c r="B22" s="30"/>
      <c r="C22" s="31"/>
      <c r="D22" s="31"/>
      <c r="E22" s="31"/>
      <c r="F22" s="31"/>
      <c r="G22" s="31"/>
      <c r="H22" s="31"/>
      <c r="I22" s="31"/>
      <c r="J22" s="31"/>
      <c r="K22" s="31"/>
      <c r="L22" s="31"/>
      <c r="M22" s="31"/>
      <c r="N22" s="31"/>
      <c r="O22" s="31"/>
      <c r="P22" s="31"/>
      <c r="Q22" s="31"/>
      <c r="R22" s="31"/>
      <c r="S22" s="32"/>
    </row>
    <row r="23" spans="2:19" ht="16" thickBot="1" x14ac:dyDescent="0.25">
      <c r="B23" s="33"/>
      <c r="C23" s="34"/>
      <c r="D23" s="34"/>
      <c r="E23" s="34"/>
      <c r="F23" s="34"/>
      <c r="G23" s="34"/>
      <c r="H23" s="34"/>
      <c r="I23" s="34"/>
      <c r="J23" s="34"/>
      <c r="K23" s="34"/>
      <c r="L23" s="34"/>
      <c r="M23" s="34"/>
      <c r="N23" s="34"/>
      <c r="O23" s="34"/>
      <c r="P23" s="34"/>
      <c r="Q23" s="34"/>
      <c r="R23" s="34"/>
      <c r="S23" s="35"/>
    </row>
    <row r="24" spans="2:19" ht="16" thickBot="1" x14ac:dyDescent="0.25"/>
    <row r="25" spans="2:19" ht="16" thickBot="1" x14ac:dyDescent="0.25">
      <c r="B25" s="44" t="s">
        <v>84</v>
      </c>
      <c r="C25" s="45"/>
      <c r="D25" s="46"/>
    </row>
    <row r="26" spans="2:19" ht="15" customHeight="1" x14ac:dyDescent="0.2">
      <c r="B26" s="18" t="s">
        <v>85</v>
      </c>
      <c r="C26" s="19"/>
      <c r="D26" s="19"/>
      <c r="E26" s="19"/>
      <c r="F26" s="19"/>
      <c r="G26" s="19"/>
      <c r="H26" s="19"/>
      <c r="I26" s="19"/>
      <c r="J26" s="19"/>
      <c r="K26" s="19"/>
      <c r="L26" s="19"/>
      <c r="M26" s="19"/>
      <c r="N26" s="19"/>
      <c r="O26" s="19"/>
      <c r="P26" s="19"/>
      <c r="Q26" s="19"/>
      <c r="R26" s="19"/>
      <c r="S26" s="20"/>
    </row>
    <row r="27" spans="2:19" x14ac:dyDescent="0.2">
      <c r="B27" s="21"/>
      <c r="C27" s="22"/>
      <c r="D27" s="22"/>
      <c r="E27" s="22"/>
      <c r="F27" s="22"/>
      <c r="G27" s="22"/>
      <c r="H27" s="22"/>
      <c r="I27" s="22"/>
      <c r="J27" s="22"/>
      <c r="K27" s="22"/>
      <c r="L27" s="22"/>
      <c r="M27" s="22"/>
      <c r="N27" s="22"/>
      <c r="O27" s="22"/>
      <c r="P27" s="22"/>
      <c r="Q27" s="22"/>
      <c r="R27" s="22"/>
      <c r="S27" s="23"/>
    </row>
    <row r="28" spans="2:19" x14ac:dyDescent="0.2">
      <c r="B28" s="21"/>
      <c r="C28" s="22"/>
      <c r="D28" s="22"/>
      <c r="E28" s="22"/>
      <c r="F28" s="22"/>
      <c r="G28" s="22"/>
      <c r="H28" s="22"/>
      <c r="I28" s="22"/>
      <c r="J28" s="22"/>
      <c r="K28" s="22"/>
      <c r="L28" s="22"/>
      <c r="M28" s="22"/>
      <c r="N28" s="22"/>
      <c r="O28" s="22"/>
      <c r="P28" s="22"/>
      <c r="Q28" s="22"/>
      <c r="R28" s="22"/>
      <c r="S28" s="23"/>
    </row>
    <row r="29" spans="2:19" x14ac:dyDescent="0.2">
      <c r="B29" s="21"/>
      <c r="C29" s="22"/>
      <c r="D29" s="22"/>
      <c r="E29" s="22"/>
      <c r="F29" s="22"/>
      <c r="G29" s="22"/>
      <c r="H29" s="22"/>
      <c r="I29" s="22"/>
      <c r="J29" s="22"/>
      <c r="K29" s="22"/>
      <c r="L29" s="22"/>
      <c r="M29" s="22"/>
      <c r="N29" s="22"/>
      <c r="O29" s="22"/>
      <c r="P29" s="22"/>
      <c r="Q29" s="22"/>
      <c r="R29" s="22"/>
      <c r="S29" s="23"/>
    </row>
    <row r="30" spans="2:19" x14ac:dyDescent="0.2">
      <c r="B30" s="21"/>
      <c r="C30" s="22"/>
      <c r="D30" s="22"/>
      <c r="E30" s="22"/>
      <c r="F30" s="22"/>
      <c r="G30" s="22"/>
      <c r="H30" s="22"/>
      <c r="I30" s="22"/>
      <c r="J30" s="22"/>
      <c r="K30" s="22"/>
      <c r="L30" s="22"/>
      <c r="M30" s="22"/>
      <c r="N30" s="22"/>
      <c r="O30" s="22"/>
      <c r="P30" s="22"/>
      <c r="Q30" s="22"/>
      <c r="R30" s="22"/>
      <c r="S30" s="23"/>
    </row>
    <row r="31" spans="2:19" x14ac:dyDescent="0.2">
      <c r="B31" s="21"/>
      <c r="C31" s="22"/>
      <c r="D31" s="22"/>
      <c r="E31" s="22"/>
      <c r="F31" s="22"/>
      <c r="G31" s="22"/>
      <c r="H31" s="22"/>
      <c r="I31" s="22"/>
      <c r="J31" s="22"/>
      <c r="K31" s="22"/>
      <c r="L31" s="22"/>
      <c r="M31" s="22"/>
      <c r="N31" s="22"/>
      <c r="O31" s="22"/>
      <c r="P31" s="22"/>
      <c r="Q31" s="22"/>
      <c r="R31" s="22"/>
      <c r="S31" s="23"/>
    </row>
    <row r="32" spans="2:19" ht="16" thickBot="1" x14ac:dyDescent="0.25">
      <c r="B32" s="24"/>
      <c r="C32" s="25"/>
      <c r="D32" s="25"/>
      <c r="E32" s="25"/>
      <c r="F32" s="25"/>
      <c r="G32" s="25"/>
      <c r="H32" s="25"/>
      <c r="I32" s="25"/>
      <c r="J32" s="25"/>
      <c r="K32" s="25"/>
      <c r="L32" s="25"/>
      <c r="M32" s="25"/>
      <c r="N32" s="25"/>
      <c r="O32" s="25"/>
      <c r="P32" s="25"/>
      <c r="Q32" s="25"/>
      <c r="R32" s="25"/>
      <c r="S32" s="26"/>
    </row>
    <row r="33" spans="2:19" x14ac:dyDescent="0.2">
      <c r="B33" s="13"/>
      <c r="C33" s="13"/>
      <c r="D33" s="13"/>
      <c r="E33" s="13"/>
      <c r="F33" s="13"/>
      <c r="G33" s="13"/>
      <c r="H33" s="13"/>
      <c r="I33" s="13"/>
      <c r="J33" s="13"/>
      <c r="K33" s="13"/>
      <c r="L33" s="13"/>
      <c r="M33" s="13"/>
      <c r="N33" s="13"/>
      <c r="O33" s="13"/>
      <c r="P33" s="13"/>
      <c r="Q33" s="13"/>
      <c r="R33" s="13"/>
      <c r="S33" s="13"/>
    </row>
    <row r="34" spans="2:19" x14ac:dyDescent="0.2">
      <c r="B34" s="13"/>
      <c r="C34" s="13"/>
      <c r="D34" s="13"/>
      <c r="E34" s="13"/>
      <c r="F34" s="13"/>
      <c r="G34" s="13"/>
      <c r="H34" s="13"/>
      <c r="I34" s="13"/>
      <c r="J34" s="13"/>
      <c r="K34" s="13"/>
      <c r="L34" s="13"/>
      <c r="M34" s="13"/>
      <c r="N34" s="13"/>
      <c r="O34" s="13"/>
      <c r="P34" s="13"/>
      <c r="Q34" s="13"/>
      <c r="R34" s="13"/>
      <c r="S34" s="13"/>
    </row>
  </sheetData>
  <mergeCells count="6">
    <mergeCell ref="B26:S32"/>
    <mergeCell ref="B17:S23"/>
    <mergeCell ref="B25:D25"/>
    <mergeCell ref="B3:S14"/>
    <mergeCell ref="B2:D2"/>
    <mergeCell ref="B16:E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Product Analysis</vt:lpstr>
      <vt:lpstr>Base Parameter Production</vt:lpstr>
      <vt:lpstr>Sensitivity Report 1</vt:lpstr>
      <vt:lpstr>Final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Schneider</dc:creator>
  <cp:lastModifiedBy>Jalin T. Roberts</cp:lastModifiedBy>
  <dcterms:created xsi:type="dcterms:W3CDTF">2015-06-05T18:17:20Z</dcterms:created>
  <dcterms:modified xsi:type="dcterms:W3CDTF">2024-03-07T15:58:06Z</dcterms:modified>
</cp:coreProperties>
</file>