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R code\p-c\"/>
    </mc:Choice>
  </mc:AlternateContent>
  <xr:revisionPtr revIDLastSave="0" documentId="13_ncr:1_{6818B698-FF90-47FA-A468-A2E7A1E55D5C}" xr6:coauthVersionLast="43" xr6:coauthVersionMax="43" xr10:uidLastSave="{00000000-0000-0000-0000-000000000000}"/>
  <bookViews>
    <workbookView xWindow="-96" yWindow="-96" windowWidth="23232" windowHeight="12552" activeTab="1" xr2:uid="{67DC1211-583C-4BC5-A7D8-4251FB5E6D02}"/>
  </bookViews>
  <sheets>
    <sheet name="Max efforts by min" sheetId="1" r:id="rId1"/>
    <sheet name="By Summit or penultimate clim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I6" i="2" s="1"/>
  <c r="J6" i="2" s="1"/>
  <c r="H7" i="2"/>
  <c r="H8" i="2"/>
  <c r="H9" i="2"/>
  <c r="H10" i="2"/>
  <c r="H11" i="2"/>
  <c r="H12" i="2"/>
  <c r="I12" i="2" s="1"/>
  <c r="J12" i="2" s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I28" i="2" s="1"/>
  <c r="J28" i="2" s="1"/>
  <c r="H29" i="2"/>
  <c r="H30" i="2"/>
  <c r="H31" i="2"/>
  <c r="H32" i="2"/>
  <c r="H33" i="2"/>
  <c r="H34" i="2"/>
  <c r="H35" i="2"/>
  <c r="H36" i="2"/>
  <c r="H37" i="2"/>
  <c r="H38" i="2"/>
  <c r="H39" i="2"/>
  <c r="H40" i="2"/>
  <c r="I40" i="2" s="1"/>
  <c r="J40" i="2" s="1"/>
  <c r="H41" i="2"/>
  <c r="H42" i="2"/>
  <c r="I42" i="2" s="1"/>
  <c r="J42" i="2" s="1"/>
  <c r="H43" i="2"/>
  <c r="H44" i="2"/>
  <c r="H45" i="2"/>
  <c r="H46" i="2"/>
  <c r="I46" i="2" s="1"/>
  <c r="J46" i="2" s="1"/>
  <c r="H47" i="2"/>
  <c r="H48" i="2"/>
  <c r="H49" i="2"/>
  <c r="H50" i="2"/>
  <c r="H51" i="2"/>
  <c r="I51" i="2" s="1"/>
  <c r="J51" i="2" s="1"/>
  <c r="H52" i="2"/>
  <c r="H53" i="2"/>
  <c r="H54" i="2"/>
  <c r="I54" i="2" s="1"/>
  <c r="J54" i="2" s="1"/>
  <c r="H55" i="2"/>
  <c r="I55" i="2" s="1"/>
  <c r="J55" i="2" s="1"/>
  <c r="H56" i="2"/>
  <c r="H57" i="2"/>
  <c r="H58" i="2"/>
  <c r="H2" i="2"/>
  <c r="I2" i="2" s="1"/>
  <c r="J2" i="2" s="1"/>
  <c r="I38" i="2"/>
  <c r="J38" i="2" s="1"/>
  <c r="I10" i="2"/>
  <c r="J10" i="2" s="1"/>
  <c r="I47" i="2"/>
  <c r="J47" i="2" s="1"/>
  <c r="I53" i="2"/>
  <c r="J53" i="2" s="1"/>
  <c r="I11" i="2"/>
  <c r="J11" i="2" s="1"/>
  <c r="I13" i="2"/>
  <c r="J13" i="2" s="1"/>
  <c r="I19" i="2"/>
  <c r="J19" i="2" s="1"/>
  <c r="I21" i="2"/>
  <c r="J21" i="2" s="1"/>
  <c r="I27" i="2"/>
  <c r="J27" i="2" s="1"/>
  <c r="I29" i="2"/>
  <c r="J29" i="2" s="1"/>
  <c r="I35" i="2"/>
  <c r="J35" i="2" s="1"/>
  <c r="I37" i="2"/>
  <c r="J37" i="2" s="1"/>
  <c r="I3" i="2"/>
  <c r="J3" i="2" s="1"/>
  <c r="I4" i="2"/>
  <c r="J4" i="2" s="1"/>
  <c r="I5" i="2"/>
  <c r="J5" i="2" s="1"/>
  <c r="I7" i="2"/>
  <c r="J7" i="2" s="1"/>
  <c r="I39" i="2"/>
  <c r="J39" i="2" s="1"/>
  <c r="I41" i="2"/>
  <c r="J41" i="2" s="1"/>
  <c r="I43" i="2"/>
  <c r="J43" i="2" s="1"/>
  <c r="I44" i="2"/>
  <c r="J44" i="2" s="1"/>
  <c r="I45" i="2"/>
  <c r="J45" i="2" s="1"/>
  <c r="I48" i="2"/>
  <c r="J48" i="2" s="1"/>
  <c r="I49" i="2"/>
  <c r="J49" i="2" s="1"/>
  <c r="I50" i="2"/>
  <c r="J50" i="2" s="1"/>
  <c r="I52" i="2"/>
  <c r="J52" i="2" s="1"/>
  <c r="I8" i="2"/>
  <c r="J8" i="2" s="1"/>
  <c r="I9" i="2"/>
  <c r="J9" i="2" s="1"/>
  <c r="I56" i="2"/>
  <c r="J56" i="2" s="1"/>
  <c r="I57" i="2"/>
  <c r="J57" i="2" s="1"/>
  <c r="I58" i="2"/>
  <c r="J58" i="2" s="1"/>
  <c r="I14" i="2"/>
  <c r="J14" i="2" s="1"/>
  <c r="I15" i="2"/>
  <c r="J15" i="2" s="1"/>
  <c r="I16" i="2"/>
  <c r="J16" i="2" s="1"/>
  <c r="I17" i="2"/>
  <c r="J17" i="2" s="1"/>
  <c r="I18" i="2"/>
  <c r="J18" i="2" s="1"/>
  <c r="I20" i="2"/>
  <c r="J20" i="2" s="1"/>
  <c r="I22" i="2"/>
  <c r="J22" i="2" s="1"/>
  <c r="I23" i="2"/>
  <c r="J23" i="2" s="1"/>
  <c r="I24" i="2"/>
  <c r="J24" i="2" s="1"/>
  <c r="I25" i="2"/>
  <c r="J25" i="2" s="1"/>
  <c r="I26" i="2"/>
  <c r="J26" i="2" s="1"/>
  <c r="I30" i="2"/>
  <c r="J30" i="2" s="1"/>
  <c r="I31" i="2"/>
  <c r="J31" i="2" s="1"/>
  <c r="I32" i="2"/>
  <c r="J32" i="2" s="1"/>
  <c r="I33" i="2"/>
  <c r="J33" i="2" s="1"/>
  <c r="I34" i="2"/>
  <c r="J34" i="2" s="1"/>
  <c r="I36" i="2"/>
  <c r="J36" i="2" s="1"/>
  <c r="F58" i="2"/>
  <c r="F36" i="2"/>
  <c r="F57" i="2"/>
  <c r="F35" i="2"/>
  <c r="F56" i="2"/>
  <c r="F34" i="2"/>
  <c r="F55" i="2"/>
  <c r="F33" i="2"/>
  <c r="F9" i="2"/>
  <c r="F32" i="2"/>
  <c r="F54" i="2"/>
  <c r="F31" i="2"/>
  <c r="F8" i="2"/>
  <c r="F30" i="2"/>
  <c r="F53" i="2"/>
  <c r="F29" i="2"/>
  <c r="F7" i="2"/>
  <c r="F28" i="2"/>
  <c r="F52" i="2"/>
  <c r="F27" i="2"/>
  <c r="F51" i="2"/>
  <c r="F6" i="2"/>
  <c r="F26" i="2"/>
  <c r="M2" i="2" l="1"/>
  <c r="F25" i="2" l="1"/>
  <c r="F5" i="2"/>
  <c r="F24" i="2"/>
  <c r="F50" i="2"/>
  <c r="F23" i="2"/>
  <c r="F4" i="2"/>
  <c r="F22" i="2"/>
  <c r="F3" i="2"/>
  <c r="F21" i="2"/>
  <c r="F49" i="2"/>
  <c r="F20" i="2"/>
  <c r="F48" i="2"/>
  <c r="F19" i="2"/>
  <c r="F47" i="2"/>
  <c r="F46" i="2"/>
  <c r="F10" i="2"/>
  <c r="F45" i="2"/>
  <c r="F18" i="2"/>
  <c r="F2" i="2"/>
  <c r="F44" i="2"/>
  <c r="F17" i="2"/>
  <c r="F16" i="2"/>
  <c r="F43" i="2"/>
  <c r="F15" i="2"/>
  <c r="F42" i="2"/>
  <c r="F14" i="2"/>
  <c r="F41" i="2"/>
  <c r="F13" i="2"/>
  <c r="F40" i="2"/>
  <c r="F12" i="2"/>
  <c r="F39" i="2"/>
  <c r="M3" i="2" s="1"/>
  <c r="F11" i="2"/>
  <c r="M4" i="2" s="1"/>
  <c r="P116" i="1" l="1"/>
  <c r="O116" i="1"/>
  <c r="N116" i="1"/>
  <c r="M116" i="1"/>
  <c r="L116" i="1"/>
  <c r="K116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K133" i="1"/>
  <c r="K132" i="1"/>
  <c r="K131" i="1"/>
  <c r="K130" i="1"/>
  <c r="K129" i="1"/>
  <c r="D141" i="1"/>
  <c r="E141" i="1"/>
  <c r="F141" i="1"/>
  <c r="G141" i="1"/>
  <c r="H141" i="1"/>
  <c r="C141" i="1"/>
  <c r="K108" i="1"/>
  <c r="L108" i="1"/>
  <c r="M108" i="1"/>
  <c r="N108" i="1"/>
  <c r="O108" i="1"/>
  <c r="P108" i="1"/>
  <c r="K109" i="1"/>
  <c r="L109" i="1"/>
  <c r="M109" i="1"/>
  <c r="N109" i="1"/>
  <c r="O109" i="1"/>
  <c r="P109" i="1"/>
  <c r="K110" i="1"/>
  <c r="L110" i="1"/>
  <c r="M110" i="1"/>
  <c r="N110" i="1"/>
  <c r="O110" i="1"/>
  <c r="K111" i="1"/>
  <c r="L111" i="1"/>
  <c r="M111" i="1"/>
  <c r="N111" i="1"/>
  <c r="O111" i="1"/>
  <c r="P111" i="1"/>
  <c r="K112" i="1"/>
  <c r="L112" i="1"/>
  <c r="M112" i="1"/>
  <c r="N112" i="1"/>
  <c r="O112" i="1"/>
  <c r="P112" i="1"/>
  <c r="K113" i="1"/>
  <c r="L113" i="1"/>
  <c r="M113" i="1"/>
  <c r="N113" i="1"/>
  <c r="O113" i="1"/>
  <c r="P113" i="1"/>
  <c r="K114" i="1"/>
  <c r="L114" i="1"/>
  <c r="M114" i="1"/>
  <c r="N114" i="1"/>
  <c r="O114" i="1"/>
  <c r="P114" i="1"/>
  <c r="K115" i="1"/>
  <c r="L115" i="1"/>
  <c r="M115" i="1"/>
  <c r="N115" i="1"/>
  <c r="O115" i="1"/>
  <c r="P115" i="1"/>
  <c r="K117" i="1"/>
  <c r="L117" i="1"/>
  <c r="M117" i="1"/>
  <c r="N117" i="1"/>
  <c r="O117" i="1"/>
  <c r="P117" i="1"/>
  <c r="K118" i="1"/>
  <c r="L118" i="1"/>
  <c r="M118" i="1"/>
  <c r="N118" i="1"/>
  <c r="O118" i="1"/>
  <c r="P118" i="1"/>
  <c r="K119" i="1"/>
  <c r="L119" i="1"/>
  <c r="M119" i="1"/>
  <c r="N119" i="1"/>
  <c r="O119" i="1"/>
  <c r="P119" i="1"/>
  <c r="K120" i="1"/>
  <c r="L120" i="1"/>
  <c r="M120" i="1"/>
  <c r="N120" i="1"/>
  <c r="O120" i="1"/>
  <c r="P120" i="1"/>
  <c r="K121" i="1"/>
  <c r="L121" i="1"/>
  <c r="M121" i="1"/>
  <c r="N121" i="1"/>
  <c r="O121" i="1"/>
  <c r="P121" i="1"/>
  <c r="K122" i="1"/>
  <c r="L122" i="1"/>
  <c r="M122" i="1"/>
  <c r="N122" i="1"/>
  <c r="O122" i="1"/>
  <c r="P122" i="1"/>
  <c r="K123" i="1"/>
  <c r="L123" i="1"/>
  <c r="M123" i="1"/>
  <c r="N123" i="1"/>
  <c r="O123" i="1"/>
  <c r="P123" i="1"/>
  <c r="K124" i="1"/>
  <c r="L124" i="1"/>
  <c r="M124" i="1"/>
  <c r="N124" i="1"/>
  <c r="O124" i="1"/>
  <c r="P124" i="1"/>
  <c r="L107" i="1"/>
  <c r="M107" i="1"/>
  <c r="N107" i="1"/>
  <c r="O107" i="1"/>
  <c r="P107" i="1"/>
  <c r="K107" i="1"/>
  <c r="D134" i="1"/>
  <c r="D142" i="1" s="1"/>
  <c r="E134" i="1"/>
  <c r="E142" i="1" s="1"/>
  <c r="F134" i="1"/>
  <c r="F142" i="1" s="1"/>
  <c r="G134" i="1"/>
  <c r="G142" i="1" s="1"/>
  <c r="H134" i="1"/>
  <c r="H142" i="1" s="1"/>
  <c r="C134" i="1"/>
  <c r="C142" i="1" s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L99" i="1"/>
  <c r="M99" i="1"/>
  <c r="N99" i="1"/>
  <c r="O99" i="1"/>
  <c r="P99" i="1"/>
  <c r="K100" i="1"/>
  <c r="L100" i="1"/>
  <c r="M100" i="1"/>
  <c r="N100" i="1"/>
  <c r="O100" i="1"/>
  <c r="P100" i="1"/>
  <c r="K101" i="1"/>
  <c r="L101" i="1"/>
  <c r="M101" i="1"/>
  <c r="N101" i="1"/>
  <c r="O101" i="1"/>
  <c r="P101" i="1"/>
  <c r="K102" i="1"/>
  <c r="L102" i="1"/>
  <c r="M102" i="1"/>
  <c r="N102" i="1"/>
  <c r="O102" i="1"/>
  <c r="P102" i="1"/>
  <c r="K103" i="1"/>
  <c r="L103" i="1"/>
  <c r="M103" i="1"/>
  <c r="N103" i="1"/>
  <c r="O103" i="1"/>
  <c r="P103" i="1"/>
  <c r="K104" i="1"/>
  <c r="L104" i="1"/>
  <c r="M104" i="1"/>
  <c r="N104" i="1"/>
  <c r="O104" i="1"/>
  <c r="P104" i="1"/>
  <c r="K105" i="1"/>
  <c r="L105" i="1"/>
  <c r="M105" i="1"/>
  <c r="N105" i="1"/>
  <c r="O105" i="1"/>
  <c r="P105" i="1"/>
  <c r="K106" i="1"/>
  <c r="L106" i="1"/>
  <c r="M106" i="1"/>
  <c r="N106" i="1"/>
  <c r="O106" i="1"/>
  <c r="P106" i="1"/>
  <c r="L90" i="1"/>
  <c r="M90" i="1"/>
  <c r="N90" i="1"/>
  <c r="O90" i="1"/>
  <c r="P90" i="1"/>
  <c r="K90" i="1"/>
  <c r="D133" i="1"/>
  <c r="E133" i="1"/>
  <c r="F133" i="1"/>
  <c r="G133" i="1"/>
  <c r="H133" i="1"/>
  <c r="C133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O134" i="1" l="1"/>
  <c r="N134" i="1"/>
  <c r="M134" i="1"/>
  <c r="K134" i="1"/>
  <c r="P134" i="1"/>
  <c r="L134" i="1"/>
  <c r="E143" i="1"/>
  <c r="D143" i="1"/>
  <c r="C143" i="1"/>
  <c r="F143" i="1"/>
  <c r="G143" i="1"/>
  <c r="K89" i="1" l="1"/>
  <c r="L89" i="1"/>
  <c r="M89" i="1"/>
  <c r="N89" i="1"/>
  <c r="O89" i="1"/>
  <c r="P89" i="1"/>
  <c r="D132" i="1"/>
  <c r="D140" i="1" s="1"/>
  <c r="E132" i="1"/>
  <c r="E140" i="1" s="1"/>
  <c r="F132" i="1"/>
  <c r="F140" i="1" s="1"/>
  <c r="G132" i="1"/>
  <c r="G140" i="1" s="1"/>
  <c r="H132" i="1"/>
  <c r="H140" i="1" s="1"/>
  <c r="C132" i="1"/>
  <c r="C140" i="1" s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L69" i="1"/>
  <c r="M69" i="1"/>
  <c r="N69" i="1"/>
  <c r="O69" i="1"/>
  <c r="P69" i="1"/>
  <c r="K69" i="1"/>
  <c r="D131" i="1"/>
  <c r="D139" i="1" s="1"/>
  <c r="E131" i="1"/>
  <c r="E139" i="1" s="1"/>
  <c r="F131" i="1"/>
  <c r="F139" i="1" s="1"/>
  <c r="G131" i="1"/>
  <c r="G139" i="1" s="1"/>
  <c r="H131" i="1"/>
  <c r="H139" i="1" s="1"/>
  <c r="C131" i="1"/>
  <c r="C139" i="1" s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L53" i="1"/>
  <c r="M53" i="1"/>
  <c r="N53" i="1"/>
  <c r="O53" i="1"/>
  <c r="P53" i="1"/>
  <c r="K53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L26" i="1"/>
  <c r="M26" i="1"/>
  <c r="N26" i="1"/>
  <c r="O26" i="1"/>
  <c r="P26" i="1"/>
  <c r="K26" i="1"/>
  <c r="D130" i="1"/>
  <c r="D138" i="1" s="1"/>
  <c r="E130" i="1"/>
  <c r="E138" i="1" s="1"/>
  <c r="F130" i="1"/>
  <c r="F138" i="1" s="1"/>
  <c r="G130" i="1"/>
  <c r="G138" i="1" s="1"/>
  <c r="H130" i="1"/>
  <c r="H138" i="1" s="1"/>
  <c r="C130" i="1"/>
  <c r="C138" i="1" s="1"/>
  <c r="D129" i="1"/>
  <c r="D137" i="1" s="1"/>
  <c r="E129" i="1"/>
  <c r="E137" i="1" s="1"/>
  <c r="F129" i="1"/>
  <c r="F137" i="1" s="1"/>
  <c r="G129" i="1"/>
  <c r="G137" i="1" s="1"/>
  <c r="H129" i="1"/>
  <c r="H137" i="1" s="1"/>
  <c r="C129" i="1"/>
  <c r="C137" i="1" s="1"/>
</calcChain>
</file>

<file path=xl/sharedStrings.xml><?xml version="1.0" encoding="utf-8"?>
<sst xmlns="http://schemas.openxmlformats.org/spreadsheetml/2006/main" count="572" uniqueCount="212">
  <si>
    <t>Thomas de Gendt</t>
  </si>
  <si>
    <t>St8 TDF</t>
  </si>
  <si>
    <t>x5min</t>
  </si>
  <si>
    <t>x10min</t>
  </si>
  <si>
    <t>x45min</t>
  </si>
  <si>
    <t>x20min</t>
  </si>
  <si>
    <t>x2.5min</t>
  </si>
  <si>
    <t>Valverde</t>
  </si>
  <si>
    <t>UAE Hatta Dam</t>
  </si>
  <si>
    <t>x1min</t>
  </si>
  <si>
    <t>UAE Hafeet</t>
  </si>
  <si>
    <t>Woods</t>
  </si>
  <si>
    <t>San Sebastian</t>
  </si>
  <si>
    <t>MSR</t>
  </si>
  <si>
    <t>Vallter 2000 Catalonia</t>
  </si>
  <si>
    <t>Montjuic Catalonia</t>
  </si>
  <si>
    <t>Tour of Flanders</t>
  </si>
  <si>
    <t>Occitanie St1</t>
  </si>
  <si>
    <t>Occitanie St3</t>
  </si>
  <si>
    <t>Occitanie St4</t>
  </si>
  <si>
    <t>3x big climbs, summit</t>
  </si>
  <si>
    <t>cat 4 climbs</t>
  </si>
  <si>
    <t>steep cat 2 summit</t>
  </si>
  <si>
    <t>TDF TTT</t>
  </si>
  <si>
    <t>NA</t>
  </si>
  <si>
    <t>TDF St3</t>
  </si>
  <si>
    <t>cat 3 climbs</t>
  </si>
  <si>
    <t>flattish</t>
  </si>
  <si>
    <t>Planche BF TDF St6</t>
  </si>
  <si>
    <t>cat 1 summit</t>
  </si>
  <si>
    <t>Il lombardia 2018</t>
  </si>
  <si>
    <t>Milan Torino 2018</t>
  </si>
  <si>
    <t>cat 2 summit</t>
  </si>
  <si>
    <t>cat1/2 climbs</t>
  </si>
  <si>
    <t>World Champs 2018</t>
  </si>
  <si>
    <t>cat 2 climbs</t>
  </si>
  <si>
    <t>Alfacar Vuelta St4</t>
  </si>
  <si>
    <t>Vuelta St2</t>
  </si>
  <si>
    <t>cat 3 summit</t>
  </si>
  <si>
    <t>Mur Bretagne TDF St6</t>
  </si>
  <si>
    <t>Fleche 2018</t>
  </si>
  <si>
    <t>sharp finish</t>
  </si>
  <si>
    <t>Liege 2018</t>
  </si>
  <si>
    <t>La Molina Catalonia 2018</t>
  </si>
  <si>
    <t>La Molina Catalonia 2019</t>
  </si>
  <si>
    <t>2 big climbs</t>
  </si>
  <si>
    <t>Strade Bianche</t>
  </si>
  <si>
    <t>Occitanie 2018 St3</t>
  </si>
  <si>
    <t>1km steep</t>
  </si>
  <si>
    <t>8km steep</t>
  </si>
  <si>
    <t>4km steep</t>
  </si>
  <si>
    <t>2km steep</t>
  </si>
  <si>
    <t>15km HC</t>
  </si>
  <si>
    <t>TDF St18</t>
  </si>
  <si>
    <t>TDF St14</t>
  </si>
  <si>
    <t>HC</t>
  </si>
  <si>
    <t>TDF St13</t>
  </si>
  <si>
    <t>ITT</t>
  </si>
  <si>
    <t>Cat 1s</t>
  </si>
  <si>
    <t>TDF St12</t>
  </si>
  <si>
    <t>TDF St8</t>
  </si>
  <si>
    <t>TDF St6</t>
  </si>
  <si>
    <t>intermediate</t>
  </si>
  <si>
    <t>Daup St7</t>
  </si>
  <si>
    <t>multi big climbs</t>
  </si>
  <si>
    <t>Daup St6</t>
  </si>
  <si>
    <t>Daup St2</t>
  </si>
  <si>
    <t>Romandie St5</t>
  </si>
  <si>
    <t>Romandie St4</t>
  </si>
  <si>
    <t>Romandie St1</t>
  </si>
  <si>
    <t>Liege 2019</t>
  </si>
  <si>
    <t>Catalonia St7</t>
  </si>
  <si>
    <t>Catalonia St4</t>
  </si>
  <si>
    <t>Catalonia St3</t>
  </si>
  <si>
    <t>Sun Tour St4</t>
  </si>
  <si>
    <t>cat 3 near finish</t>
  </si>
  <si>
    <t>cat 3 finish</t>
  </si>
  <si>
    <t>Sun Tour St2</t>
  </si>
  <si>
    <t>TDU Wilunga</t>
  </si>
  <si>
    <t>TDU St4</t>
  </si>
  <si>
    <t>Tre Valli Varesine</t>
  </si>
  <si>
    <t>Giro Emilia</t>
  </si>
  <si>
    <t>Vuelta St20</t>
  </si>
  <si>
    <t>MAX</t>
  </si>
  <si>
    <t>Ciccone</t>
  </si>
  <si>
    <t>HC summit</t>
  </si>
  <si>
    <t>Iseran TDF 19</t>
  </si>
  <si>
    <t>Val Thorens TDF 19</t>
  </si>
  <si>
    <t>Galibier TDF 19</t>
  </si>
  <si>
    <t>Foix TDF 19</t>
  </si>
  <si>
    <t>Tourmalet TDF 19</t>
  </si>
  <si>
    <t>Giro St16</t>
  </si>
  <si>
    <t>Giro St17</t>
  </si>
  <si>
    <t>Mortirolo</t>
  </si>
  <si>
    <t>Giro St15</t>
  </si>
  <si>
    <t>Giro St14</t>
  </si>
  <si>
    <t>Giro St13</t>
  </si>
  <si>
    <t>P-N Turni</t>
  </si>
  <si>
    <t>P-N St4</t>
  </si>
  <si>
    <t>Haig</t>
  </si>
  <si>
    <t>Dauph St8</t>
  </si>
  <si>
    <t>Dauph St7</t>
  </si>
  <si>
    <t>Dauph St6</t>
  </si>
  <si>
    <t>P-N St8</t>
  </si>
  <si>
    <t>P-N St7</t>
  </si>
  <si>
    <t>P-N St6</t>
  </si>
  <si>
    <t>P-N St5</t>
  </si>
  <si>
    <t>Ruta Sol St4</t>
  </si>
  <si>
    <t>Ruta Sol St3</t>
  </si>
  <si>
    <t>Ruta Sol St2</t>
  </si>
  <si>
    <t>Ruta Sol St1</t>
  </si>
  <si>
    <t>Valencia St4</t>
  </si>
  <si>
    <t>Valencia St3</t>
  </si>
  <si>
    <t>Utah St6</t>
  </si>
  <si>
    <t>Utah St5</t>
  </si>
  <si>
    <t>Barguil</t>
  </si>
  <si>
    <t>French Natl RR</t>
  </si>
  <si>
    <t>Drome</t>
  </si>
  <si>
    <t>Wallonie</t>
  </si>
  <si>
    <t>Coppa Sabatini</t>
  </si>
  <si>
    <t>Giro Toscana</t>
  </si>
  <si>
    <t>Deutch St4</t>
  </si>
  <si>
    <t>Deutch St3</t>
  </si>
  <si>
    <t>Deutch St2</t>
  </si>
  <si>
    <t>TDF St19 2018</t>
  </si>
  <si>
    <t>TDF St17 2018</t>
  </si>
  <si>
    <t>short 3 massive climbs</t>
  </si>
  <si>
    <t>Reichenbach</t>
  </si>
  <si>
    <t>TTT</t>
  </si>
  <si>
    <t>Romandie Torgon</t>
  </si>
  <si>
    <t>Fleche 2019</t>
  </si>
  <si>
    <t>TOP5</t>
  </si>
  <si>
    <t>UAE Jebel Jais</t>
  </si>
  <si>
    <t>UAE Jebel Hafeet</t>
  </si>
  <si>
    <t>Giro St 19 2018</t>
  </si>
  <si>
    <t>Giro St 15 2018</t>
  </si>
  <si>
    <t>Giro St 9 2018</t>
  </si>
  <si>
    <t>Giro St 8 2018</t>
  </si>
  <si>
    <t>Planche de BF TDF St6</t>
  </si>
  <si>
    <t>stage</t>
  </si>
  <si>
    <t>rider</t>
  </si>
  <si>
    <t>climb</t>
  </si>
  <si>
    <t>Planche BF</t>
  </si>
  <si>
    <t>time</t>
  </si>
  <si>
    <t>position</t>
  </si>
  <si>
    <t>summit</t>
  </si>
  <si>
    <t>watts_kg</t>
  </si>
  <si>
    <t>Cheveres</t>
  </si>
  <si>
    <t>penultimate</t>
  </si>
  <si>
    <t>Hospice France</t>
  </si>
  <si>
    <t>Port de Bales</t>
  </si>
  <si>
    <t>final</t>
  </si>
  <si>
    <t>Fleche Wallone 2019</t>
  </si>
  <si>
    <t>Mur du Huy</t>
  </si>
  <si>
    <t>d'Ereffe</t>
  </si>
  <si>
    <t>Cote Aubignac</t>
  </si>
  <si>
    <t>Montjuic</t>
  </si>
  <si>
    <t>La Molina</t>
  </si>
  <si>
    <t>Catalonia St2</t>
  </si>
  <si>
    <t>Alt de Romanya</t>
  </si>
  <si>
    <t>Sant Feliu</t>
  </si>
  <si>
    <t>Milano Sanremo</t>
  </si>
  <si>
    <t>Poggio</t>
  </si>
  <si>
    <t>Cipressa</t>
  </si>
  <si>
    <t>Jebel Hafeet</t>
  </si>
  <si>
    <t>UAE St3</t>
  </si>
  <si>
    <t>UAE St4</t>
  </si>
  <si>
    <t>Hatta Dam finish</t>
  </si>
  <si>
    <t>Hill 2</t>
  </si>
  <si>
    <t>Ermita Santa Lucia</t>
  </si>
  <si>
    <t>Irta</t>
  </si>
  <si>
    <t>Salto de la Mora</t>
  </si>
  <si>
    <t>Sot de Chera</t>
  </si>
  <si>
    <t>San Salvador</t>
  </si>
  <si>
    <t>Son Bernadinet</t>
  </si>
  <si>
    <t>Trofeo Ses Salines</t>
  </si>
  <si>
    <t>Trofeo de Tramuntana</t>
  </si>
  <si>
    <t>Puig Major</t>
  </si>
  <si>
    <t>Bleda</t>
  </si>
  <si>
    <t>Il Lombardia</t>
  </si>
  <si>
    <t>Civiglio</t>
  </si>
  <si>
    <t>Sormano</t>
  </si>
  <si>
    <t>Milano Torino</t>
  </si>
  <si>
    <t>Superga</t>
  </si>
  <si>
    <t>Gramart</t>
  </si>
  <si>
    <t>Igls</t>
  </si>
  <si>
    <t>TDF 2019 St19</t>
  </si>
  <si>
    <t>Galibier</t>
  </si>
  <si>
    <t>Izoard</t>
  </si>
  <si>
    <t>TDF 2019 St15</t>
  </si>
  <si>
    <t>Prat Albis</t>
  </si>
  <si>
    <t>Peguere</t>
  </si>
  <si>
    <t>TDF 2019 St14</t>
  </si>
  <si>
    <t>Tourmalet</t>
  </si>
  <si>
    <t>Soulor</t>
  </si>
  <si>
    <t>Ancizan</t>
  </si>
  <si>
    <t>Peyresourde</t>
  </si>
  <si>
    <t>TDF 2019 St12</t>
  </si>
  <si>
    <t>TDF 2019 St6</t>
  </si>
  <si>
    <t>order</t>
  </si>
  <si>
    <t>TDF 2018 St19</t>
  </si>
  <si>
    <t>Aubisque</t>
  </si>
  <si>
    <t>Portet</t>
  </si>
  <si>
    <t>TDF 2018 St17</t>
  </si>
  <si>
    <t>d'Azet</t>
  </si>
  <si>
    <t>Portillion</t>
  </si>
  <si>
    <t>Mente</t>
  </si>
  <si>
    <t>TDF 2018 St16</t>
  </si>
  <si>
    <t>Vallter 2000</t>
  </si>
  <si>
    <t>Beixeira</t>
  </si>
  <si>
    <t>Pipay</t>
  </si>
  <si>
    <t>Marcieu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</si>
</sst>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Maximum Efforts by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Valverde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efforts by min'!$C$128:$H$128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45</c:v>
                </c:pt>
              </c:numCache>
            </c:numRef>
          </c:xVal>
          <c:yVal>
            <c:numRef>
              <c:f>'Max efforts by min'!$K$129:$P$129</c:f>
              <c:numCache>
                <c:formatCode>0.0</c:formatCode>
                <c:ptCount val="6"/>
                <c:pt idx="0">
                  <c:v>10.067499999999999</c:v>
                </c:pt>
                <c:pt idx="1">
                  <c:v>7.996666666666667</c:v>
                </c:pt>
                <c:pt idx="2">
                  <c:v>6.8999999999999995</c:v>
                </c:pt>
                <c:pt idx="3">
                  <c:v>6.5050000000000008</c:v>
                </c:pt>
                <c:pt idx="4">
                  <c:v>6.126666666666666</c:v>
                </c:pt>
                <c:pt idx="5">
                  <c:v>5.373333333333334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C5-42F9-81DD-A17CFCDC6FCB}"/>
            </c:ext>
          </c:extLst>
        </c:ser>
        <c:ser>
          <c:idx val="1"/>
          <c:order val="1"/>
          <c:tx>
            <c:v>Woods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'Max efforts by min'!$C$128:$H$128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45</c:v>
                </c:pt>
              </c:numCache>
            </c:numRef>
          </c:xVal>
          <c:yVal>
            <c:numRef>
              <c:f>'Max efforts by min'!$K$130:$P$130</c:f>
              <c:numCache>
                <c:formatCode>0.0</c:formatCode>
                <c:ptCount val="6"/>
                <c:pt idx="0">
                  <c:v>9.0466666666666669</c:v>
                </c:pt>
                <c:pt idx="1">
                  <c:v>7.7824999999999998</c:v>
                </c:pt>
                <c:pt idx="2">
                  <c:v>7.1466666666666674</c:v>
                </c:pt>
                <c:pt idx="3">
                  <c:v>6.57</c:v>
                </c:pt>
                <c:pt idx="4">
                  <c:v>5.9749999999999996</c:v>
                </c:pt>
                <c:pt idx="5">
                  <c:v>5.4966666666666661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C5-42F9-81DD-A17CFCDC6FCB}"/>
            </c:ext>
          </c:extLst>
        </c:ser>
        <c:ser>
          <c:idx val="2"/>
          <c:order val="2"/>
          <c:tx>
            <c:v>Ciccone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'Max efforts by min'!$C$128:$H$128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45</c:v>
                </c:pt>
              </c:numCache>
            </c:numRef>
          </c:xVal>
          <c:yVal>
            <c:numRef>
              <c:f>'Max efforts by min'!$K$131:$P$131</c:f>
              <c:numCache>
                <c:formatCode>0.0</c:formatCode>
                <c:ptCount val="6"/>
                <c:pt idx="0">
                  <c:v>9.2866666666666671</c:v>
                </c:pt>
                <c:pt idx="1">
                  <c:v>8.1733333333333338</c:v>
                </c:pt>
                <c:pt idx="2">
                  <c:v>7.2700000000000005</c:v>
                </c:pt>
                <c:pt idx="3">
                  <c:v>6.6933333333333325</c:v>
                </c:pt>
                <c:pt idx="4">
                  <c:v>6.3599999999999994</c:v>
                </c:pt>
                <c:pt idx="5">
                  <c:v>5.913333333333334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C5-42F9-81DD-A17CFCDC6FCB}"/>
            </c:ext>
          </c:extLst>
        </c:ser>
        <c:ser>
          <c:idx val="3"/>
          <c:order val="3"/>
          <c:tx>
            <c:v>Haig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'Max efforts by min'!$C$128:$H$128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45</c:v>
                </c:pt>
              </c:numCache>
            </c:numRef>
          </c:xVal>
          <c:yVal>
            <c:numRef>
              <c:f>'Max efforts by min'!$K$132:$P$132</c:f>
              <c:numCache>
                <c:formatCode>0.0</c:formatCode>
                <c:ptCount val="6"/>
                <c:pt idx="0">
                  <c:v>8.58</c:v>
                </c:pt>
                <c:pt idx="1">
                  <c:v>7.57</c:v>
                </c:pt>
                <c:pt idx="2">
                  <c:v>6.7933333333333339</c:v>
                </c:pt>
                <c:pt idx="3">
                  <c:v>6.4033333333333333</c:v>
                </c:pt>
                <c:pt idx="4">
                  <c:v>5.9366666666666665</c:v>
                </c:pt>
                <c:pt idx="5">
                  <c:v>5.4033333333333333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C5-42F9-81DD-A17CFCDC6FCB}"/>
            </c:ext>
          </c:extLst>
        </c:ser>
        <c:ser>
          <c:idx val="4"/>
          <c:order val="4"/>
          <c:tx>
            <c:v>Barguil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'Max efforts by min'!$C$128:$H$128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45</c:v>
                </c:pt>
              </c:numCache>
            </c:numRef>
          </c:xVal>
          <c:yVal>
            <c:numRef>
              <c:f>'Max efforts by min'!$K$133:$P$133</c:f>
              <c:numCache>
                <c:formatCode>0.0</c:formatCode>
                <c:ptCount val="6"/>
                <c:pt idx="0">
                  <c:v>9.9166666666666661</c:v>
                </c:pt>
                <c:pt idx="1">
                  <c:v>7.6833333333333327</c:v>
                </c:pt>
                <c:pt idx="2">
                  <c:v>6.8</c:v>
                </c:pt>
                <c:pt idx="3">
                  <c:v>6.1766666666666667</c:v>
                </c:pt>
                <c:pt idx="4">
                  <c:v>6.0233333333333334</c:v>
                </c:pt>
                <c:pt idx="5">
                  <c:v>5.55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CC5-42F9-81DD-A17CFCDC6FCB}"/>
            </c:ext>
          </c:extLst>
        </c:ser>
        <c:ser>
          <c:idx val="5"/>
          <c:order val="5"/>
          <c:tx>
            <c:v>Reichenbach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'Max efforts by min'!$C$128:$H$128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45</c:v>
                </c:pt>
              </c:numCache>
            </c:numRef>
          </c:xVal>
          <c:yVal>
            <c:numRef>
              <c:f>'Max efforts by min'!$K$134:$P$134</c:f>
              <c:numCache>
                <c:formatCode>0.0</c:formatCode>
                <c:ptCount val="6"/>
                <c:pt idx="0">
                  <c:v>9.086666666666666</c:v>
                </c:pt>
                <c:pt idx="1">
                  <c:v>7.5</c:v>
                </c:pt>
                <c:pt idx="2">
                  <c:v>6.8466666666666667</c:v>
                </c:pt>
                <c:pt idx="3">
                  <c:v>6.5433333333333339</c:v>
                </c:pt>
                <c:pt idx="4">
                  <c:v>6.1333333333333329</c:v>
                </c:pt>
                <c:pt idx="5">
                  <c:v>5.8033333333333337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CC5-42F9-81DD-A17CFCDC6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72112"/>
        <c:axId val="417262600"/>
      </c:scatterChart>
      <c:valAx>
        <c:axId val="41727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62600"/>
        <c:crosses val="autoZero"/>
        <c:crossBetween val="midCat"/>
      </c:valAx>
      <c:valAx>
        <c:axId val="417262600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7211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Penultimate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'By Summit or penultimate climbs'!$E$28:$E$50</c:f>
              <c:numCache>
                <c:formatCode>General</c:formatCode>
                <c:ptCount val="23"/>
                <c:pt idx="0">
                  <c:v>33</c:v>
                </c:pt>
                <c:pt idx="1">
                  <c:v>30</c:v>
                </c:pt>
                <c:pt idx="2">
                  <c:v>12</c:v>
                </c:pt>
                <c:pt idx="3">
                  <c:v>52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  <c:pt idx="10">
                  <c:v>18</c:v>
                </c:pt>
                <c:pt idx="11">
                  <c:v>28</c:v>
                </c:pt>
                <c:pt idx="12">
                  <c:v>10</c:v>
                </c:pt>
                <c:pt idx="13">
                  <c:v>3</c:v>
                </c:pt>
                <c:pt idx="14">
                  <c:v>4</c:v>
                </c:pt>
                <c:pt idx="15">
                  <c:v>24</c:v>
                </c:pt>
                <c:pt idx="16">
                  <c:v>3</c:v>
                </c:pt>
                <c:pt idx="17">
                  <c:v>4</c:v>
                </c:pt>
                <c:pt idx="18">
                  <c:v>24</c:v>
                </c:pt>
                <c:pt idx="19">
                  <c:v>9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</c:numCache>
            </c:numRef>
          </c:xVal>
          <c:yVal>
            <c:numRef>
              <c:f>'By Summit or penultimate climbs'!$F$28:$F$50</c:f>
              <c:numCache>
                <c:formatCode>0.00</c:formatCode>
                <c:ptCount val="23"/>
                <c:pt idx="0">
                  <c:v>5.5483870967741939</c:v>
                </c:pt>
                <c:pt idx="1">
                  <c:v>5.0483870967741939</c:v>
                </c:pt>
                <c:pt idx="2">
                  <c:v>5.9516129032258061</c:v>
                </c:pt>
                <c:pt idx="3">
                  <c:v>5.209677419354839</c:v>
                </c:pt>
                <c:pt idx="4">
                  <c:v>6.032258064516129</c:v>
                </c:pt>
                <c:pt idx="5">
                  <c:v>5.354838709677419</c:v>
                </c:pt>
                <c:pt idx="6">
                  <c:v>4.8730158730158726</c:v>
                </c:pt>
                <c:pt idx="7">
                  <c:v>4.5079365079365079</c:v>
                </c:pt>
                <c:pt idx="8">
                  <c:v>5.3015873015873014</c:v>
                </c:pt>
                <c:pt idx="9">
                  <c:v>5.53125</c:v>
                </c:pt>
                <c:pt idx="10">
                  <c:v>5.73</c:v>
                </c:pt>
                <c:pt idx="11">
                  <c:v>5.3968253968253972</c:v>
                </c:pt>
                <c:pt idx="12">
                  <c:v>6.0634920634920633</c:v>
                </c:pt>
                <c:pt idx="13">
                  <c:v>7.8888888888888893</c:v>
                </c:pt>
                <c:pt idx="14">
                  <c:v>7.3015873015873014</c:v>
                </c:pt>
                <c:pt idx="15">
                  <c:v>5.6507936507936511</c:v>
                </c:pt>
                <c:pt idx="16">
                  <c:v>5.3492063492063489</c:v>
                </c:pt>
                <c:pt idx="17">
                  <c:v>5.4603174603174605</c:v>
                </c:pt>
                <c:pt idx="18">
                  <c:v>6.1428571428571432</c:v>
                </c:pt>
                <c:pt idx="19">
                  <c:v>6.8412698412698409</c:v>
                </c:pt>
                <c:pt idx="20">
                  <c:v>5.4444444444444446</c:v>
                </c:pt>
                <c:pt idx="21">
                  <c:v>6.1587301587301591</c:v>
                </c:pt>
                <c:pt idx="22">
                  <c:v>6.5714285714285712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13-47C8-9C7B-83FDE5E40A42}"/>
            </c:ext>
          </c:extLst>
        </c:ser>
        <c:ser>
          <c:idx val="2"/>
          <c:order val="1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222912777035138E-2"/>
                  <c:y val="-0.328109943769611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'By Summit or penultimate climbs'!$E$38:$E$58</c:f>
              <c:numCache>
                <c:formatCode>General</c:formatCode>
                <c:ptCount val="21"/>
                <c:pt idx="0">
                  <c:v>18</c:v>
                </c:pt>
                <c:pt idx="1">
                  <c:v>28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24</c:v>
                </c:pt>
                <c:pt idx="6">
                  <c:v>3</c:v>
                </c:pt>
                <c:pt idx="7">
                  <c:v>4</c:v>
                </c:pt>
                <c:pt idx="8">
                  <c:v>24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14</c:v>
                </c:pt>
                <c:pt idx="13">
                  <c:v>30</c:v>
                </c:pt>
                <c:pt idx="14">
                  <c:v>52</c:v>
                </c:pt>
                <c:pt idx="15">
                  <c:v>17</c:v>
                </c:pt>
                <c:pt idx="16">
                  <c:v>54</c:v>
                </c:pt>
                <c:pt idx="17">
                  <c:v>24</c:v>
                </c:pt>
                <c:pt idx="18">
                  <c:v>35</c:v>
                </c:pt>
                <c:pt idx="19">
                  <c:v>49</c:v>
                </c:pt>
                <c:pt idx="20">
                  <c:v>54</c:v>
                </c:pt>
              </c:numCache>
            </c:numRef>
          </c:xVal>
          <c:yVal>
            <c:numRef>
              <c:f>'By Summit or penultimate climbs'!$F$38:$F$58</c:f>
              <c:numCache>
                <c:formatCode>0.00</c:formatCode>
                <c:ptCount val="21"/>
                <c:pt idx="0">
                  <c:v>5.73</c:v>
                </c:pt>
                <c:pt idx="1">
                  <c:v>5.3968253968253972</c:v>
                </c:pt>
                <c:pt idx="2">
                  <c:v>6.0634920634920633</c:v>
                </c:pt>
                <c:pt idx="3">
                  <c:v>7.8888888888888893</c:v>
                </c:pt>
                <c:pt idx="4">
                  <c:v>7.3015873015873014</c:v>
                </c:pt>
                <c:pt idx="5">
                  <c:v>5.6507936507936511</c:v>
                </c:pt>
                <c:pt idx="6">
                  <c:v>5.3492063492063489</c:v>
                </c:pt>
                <c:pt idx="7">
                  <c:v>5.4603174603174605</c:v>
                </c:pt>
                <c:pt idx="8">
                  <c:v>6.1428571428571432</c:v>
                </c:pt>
                <c:pt idx="9">
                  <c:v>6.8412698412698409</c:v>
                </c:pt>
                <c:pt idx="10">
                  <c:v>5.4444444444444446</c:v>
                </c:pt>
                <c:pt idx="11">
                  <c:v>6.1587301587301591</c:v>
                </c:pt>
                <c:pt idx="12">
                  <c:v>6.5714285714285712</c:v>
                </c:pt>
                <c:pt idx="13">
                  <c:v>5.903225806451613</c:v>
                </c:pt>
                <c:pt idx="14">
                  <c:v>5.5483870967741939</c:v>
                </c:pt>
                <c:pt idx="15">
                  <c:v>6.0483870967741939</c:v>
                </c:pt>
                <c:pt idx="16">
                  <c:v>5.419354838709677</c:v>
                </c:pt>
                <c:pt idx="17">
                  <c:v>5.5238095238095237</c:v>
                </c:pt>
                <c:pt idx="18">
                  <c:v>5.3174603174603172</c:v>
                </c:pt>
                <c:pt idx="19">
                  <c:v>5.4444444444444446</c:v>
                </c:pt>
                <c:pt idx="20">
                  <c:v>5.40625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3-47C8-9C7B-83FDE5E40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738992"/>
        <c:axId val="455739320"/>
      </c:scatterChart>
      <c:valAx>
        <c:axId val="45573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39320"/>
        <c:crosses val="autoZero"/>
        <c:crossBetween val="midCat"/>
      </c:valAx>
      <c:valAx>
        <c:axId val="45573932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3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312420</xdr:colOff>
      <xdr:row>59</xdr:row>
      <xdr:rowOff>179070</xdr:rowOff>
    </xdr:from>
    <xdr:to>
      <xdr:col>26</xdr:col>
      <xdr:colOff>95250</xdr:colOff>
      <xdr:row>90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AE5846-122A-4D24-ABB9-F0FF1ACFB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431223</xdr:colOff>
      <xdr:row>5</xdr:row>
      <xdr:rowOff>14200</xdr:rowOff>
    </xdr:from>
    <xdr:to>
      <xdr:col>18</xdr:col>
      <xdr:colOff>277091</xdr:colOff>
      <xdr:row>25</xdr:row>
      <xdr:rowOff>171103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F913C-5724-4FBC-8734-3F01367A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D4E-6FF6-4D54-8D86-0E15C1447D23}">
  <dimension ref="A1:P146"/>
  <sheetViews>
    <sheetView topLeftCell="A108" zoomScale="60" zoomScaleNormal="60" workbookViewId="0">
      <selection activeCell="E139" sqref="E139"/>
    </sheetView>
  </sheetViews>
  <sheetFormatPr defaultRowHeight="14.4" x14ac:dyDescent="0.55000000000000004"/>
  <sheetData>
    <row r="1" spans="1:16" x14ac:dyDescent="0.55000000000000004">
      <c r="C1" t="s">
        <v>9</v>
      </c>
      <c r="D1" t="s">
        <v>6</v>
      </c>
      <c r="E1" t="s">
        <v>2</v>
      </c>
      <c r="F1" t="s">
        <v>3</v>
      </c>
      <c r="G1" t="s">
        <v>5</v>
      </c>
      <c r="H1" t="s">
        <v>4</v>
      </c>
    </row>
    <row r="2" spans="1:16" x14ac:dyDescent="0.55000000000000004">
      <c r="A2" t="s">
        <v>0</v>
      </c>
      <c r="B2" t="s">
        <v>1</v>
      </c>
      <c r="C2">
        <v>8.0399999999999991</v>
      </c>
      <c r="D2">
        <v>7.23</v>
      </c>
      <c r="E2">
        <v>6.54</v>
      </c>
      <c r="F2">
        <v>6.19</v>
      </c>
      <c r="G2">
        <v>5.49</v>
      </c>
      <c r="H2">
        <v>5.1100000000000003</v>
      </c>
    </row>
    <row r="3" spans="1:16" x14ac:dyDescent="0.55000000000000004">
      <c r="A3" t="s">
        <v>7</v>
      </c>
      <c r="B3" t="s">
        <v>8</v>
      </c>
      <c r="C3">
        <v>9.2200000000000006</v>
      </c>
      <c r="D3">
        <v>6.7</v>
      </c>
      <c r="E3">
        <v>5.83</v>
      </c>
      <c r="F3">
        <v>5.38</v>
      </c>
      <c r="G3">
        <v>4.68</v>
      </c>
      <c r="H3">
        <v>3.94</v>
      </c>
      <c r="K3">
        <f t="shared" ref="K3:K25" si="0">RANK(C3,C$3:C$26,0)</f>
        <v>5</v>
      </c>
      <c r="L3">
        <f t="shared" ref="L3:L25" si="1">RANK(D3,D$3:D$26,0)</f>
        <v>20</v>
      </c>
      <c r="M3">
        <f t="shared" ref="M3:M25" si="2">RANK(E3,E$3:E$26,0)</f>
        <v>23</v>
      </c>
      <c r="N3">
        <f t="shared" ref="N3:N25" si="3">RANK(F3,F$3:F$26,0)</f>
        <v>22</v>
      </c>
      <c r="O3">
        <f t="shared" ref="O3:O25" si="4">RANK(G3,G$3:G$26,0)</f>
        <v>22</v>
      </c>
      <c r="P3">
        <f t="shared" ref="P3:P25" si="5">RANK(H3,H$3:H$26,0)</f>
        <v>22</v>
      </c>
    </row>
    <row r="4" spans="1:16" x14ac:dyDescent="0.55000000000000004">
      <c r="A4" t="s">
        <v>7</v>
      </c>
      <c r="B4" t="s">
        <v>10</v>
      </c>
      <c r="C4">
        <v>8.6</v>
      </c>
      <c r="D4">
        <v>7.05</v>
      </c>
      <c r="E4">
        <v>6.54</v>
      </c>
      <c r="F4">
        <v>6.48</v>
      </c>
      <c r="G4">
        <v>6.29</v>
      </c>
      <c r="H4">
        <v>5.43</v>
      </c>
      <c r="K4">
        <f t="shared" si="0"/>
        <v>10</v>
      </c>
      <c r="L4">
        <f t="shared" si="1"/>
        <v>9</v>
      </c>
      <c r="M4">
        <f t="shared" si="2"/>
        <v>11</v>
      </c>
      <c r="N4">
        <f t="shared" si="3"/>
        <v>2</v>
      </c>
      <c r="O4">
        <f t="shared" si="4"/>
        <v>1</v>
      </c>
      <c r="P4">
        <f t="shared" si="5"/>
        <v>1</v>
      </c>
    </row>
    <row r="5" spans="1:16" x14ac:dyDescent="0.55000000000000004">
      <c r="A5" t="s">
        <v>7</v>
      </c>
      <c r="B5" t="s">
        <v>13</v>
      </c>
      <c r="C5">
        <v>9.8000000000000007</v>
      </c>
      <c r="D5">
        <v>7.4</v>
      </c>
      <c r="E5">
        <v>6.75</v>
      </c>
      <c r="F5">
        <v>5.98</v>
      </c>
      <c r="G5">
        <v>5.03</v>
      </c>
      <c r="H5">
        <v>4.8</v>
      </c>
      <c r="K5">
        <f t="shared" si="0"/>
        <v>3</v>
      </c>
      <c r="L5">
        <f t="shared" si="1"/>
        <v>8</v>
      </c>
      <c r="M5">
        <f t="shared" si="2"/>
        <v>5</v>
      </c>
      <c r="N5">
        <f t="shared" si="3"/>
        <v>11</v>
      </c>
      <c r="O5">
        <f t="shared" si="4"/>
        <v>14</v>
      </c>
      <c r="P5">
        <f t="shared" si="5"/>
        <v>12</v>
      </c>
    </row>
    <row r="6" spans="1:16" x14ac:dyDescent="0.55000000000000004">
      <c r="A6" t="s">
        <v>7</v>
      </c>
      <c r="B6" t="s">
        <v>14</v>
      </c>
      <c r="C6">
        <v>7.4</v>
      </c>
      <c r="D6">
        <v>6.86</v>
      </c>
      <c r="E6">
        <v>6.62</v>
      </c>
      <c r="F6">
        <v>6.4</v>
      </c>
      <c r="G6">
        <v>6.06</v>
      </c>
      <c r="H6">
        <v>4.84</v>
      </c>
      <c r="K6">
        <f t="shared" si="0"/>
        <v>18</v>
      </c>
      <c r="L6">
        <f t="shared" si="1"/>
        <v>13</v>
      </c>
      <c r="M6">
        <f t="shared" si="2"/>
        <v>9</v>
      </c>
      <c r="N6">
        <f t="shared" si="3"/>
        <v>3</v>
      </c>
      <c r="O6">
        <f t="shared" si="4"/>
        <v>2</v>
      </c>
      <c r="P6">
        <f t="shared" si="5"/>
        <v>11</v>
      </c>
    </row>
    <row r="7" spans="1:16" x14ac:dyDescent="0.55000000000000004">
      <c r="A7" t="s">
        <v>7</v>
      </c>
      <c r="B7" t="s">
        <v>44</v>
      </c>
      <c r="C7">
        <v>10.35</v>
      </c>
      <c r="D7">
        <v>6.8</v>
      </c>
      <c r="E7">
        <v>6.25</v>
      </c>
      <c r="F7">
        <v>5.64</v>
      </c>
      <c r="G7">
        <v>4.8499999999999996</v>
      </c>
      <c r="H7">
        <v>4.4000000000000004</v>
      </c>
      <c r="K7">
        <f t="shared" si="0"/>
        <v>1</v>
      </c>
      <c r="L7">
        <f t="shared" si="1"/>
        <v>16</v>
      </c>
      <c r="M7">
        <f t="shared" si="2"/>
        <v>16</v>
      </c>
      <c r="N7">
        <f t="shared" si="3"/>
        <v>18</v>
      </c>
      <c r="O7">
        <f t="shared" si="4"/>
        <v>18</v>
      </c>
      <c r="P7">
        <f t="shared" si="5"/>
        <v>19</v>
      </c>
    </row>
    <row r="8" spans="1:16" x14ac:dyDescent="0.55000000000000004">
      <c r="A8" t="s">
        <v>7</v>
      </c>
      <c r="B8" t="s">
        <v>15</v>
      </c>
      <c r="C8">
        <v>8.9499999999999993</v>
      </c>
      <c r="D8">
        <v>7.5</v>
      </c>
      <c r="E8">
        <v>6.76</v>
      </c>
      <c r="F8">
        <v>5.88</v>
      </c>
      <c r="G8">
        <v>5.23</v>
      </c>
      <c r="H8">
        <v>4.95</v>
      </c>
      <c r="K8">
        <f t="shared" si="0"/>
        <v>7</v>
      </c>
      <c r="L8">
        <f t="shared" si="1"/>
        <v>7</v>
      </c>
      <c r="M8">
        <f t="shared" si="2"/>
        <v>4</v>
      </c>
      <c r="N8">
        <f t="shared" si="3"/>
        <v>15</v>
      </c>
      <c r="O8">
        <f t="shared" si="4"/>
        <v>11</v>
      </c>
      <c r="P8">
        <f t="shared" si="5"/>
        <v>6</v>
      </c>
    </row>
    <row r="9" spans="1:16" x14ac:dyDescent="0.55000000000000004">
      <c r="A9" t="s">
        <v>7</v>
      </c>
      <c r="B9" t="s">
        <v>16</v>
      </c>
      <c r="C9">
        <v>8.4</v>
      </c>
      <c r="D9">
        <v>7</v>
      </c>
      <c r="E9">
        <v>6.03</v>
      </c>
      <c r="F9">
        <v>5.4</v>
      </c>
      <c r="G9">
        <v>4.84</v>
      </c>
      <c r="H9">
        <v>4.5</v>
      </c>
      <c r="K9">
        <f t="shared" si="0"/>
        <v>13</v>
      </c>
      <c r="L9">
        <f t="shared" si="1"/>
        <v>11</v>
      </c>
      <c r="M9">
        <f t="shared" si="2"/>
        <v>22</v>
      </c>
      <c r="N9">
        <f t="shared" si="3"/>
        <v>21</v>
      </c>
      <c r="O9">
        <f t="shared" si="4"/>
        <v>19</v>
      </c>
      <c r="P9">
        <f t="shared" si="5"/>
        <v>16</v>
      </c>
    </row>
    <row r="10" spans="1:16" x14ac:dyDescent="0.55000000000000004">
      <c r="A10" t="s">
        <v>7</v>
      </c>
      <c r="B10" t="s">
        <v>17</v>
      </c>
      <c r="C10">
        <v>9.1</v>
      </c>
      <c r="D10">
        <v>6.8</v>
      </c>
      <c r="E10">
        <v>6.3</v>
      </c>
      <c r="F10">
        <v>6.18</v>
      </c>
      <c r="G10">
        <v>4.96</v>
      </c>
      <c r="H10">
        <v>4.62</v>
      </c>
      <c r="I10" t="s">
        <v>22</v>
      </c>
      <c r="K10">
        <f t="shared" si="0"/>
        <v>6</v>
      </c>
      <c r="L10">
        <f t="shared" si="1"/>
        <v>16</v>
      </c>
      <c r="M10">
        <f t="shared" si="2"/>
        <v>15</v>
      </c>
      <c r="N10">
        <f t="shared" si="3"/>
        <v>6</v>
      </c>
      <c r="O10">
        <f t="shared" si="4"/>
        <v>16</v>
      </c>
      <c r="P10">
        <f t="shared" si="5"/>
        <v>14</v>
      </c>
    </row>
    <row r="11" spans="1:16" x14ac:dyDescent="0.55000000000000004">
      <c r="A11" t="s">
        <v>7</v>
      </c>
      <c r="B11" t="s">
        <v>18</v>
      </c>
      <c r="C11">
        <v>7.08</v>
      </c>
      <c r="D11">
        <v>6.26</v>
      </c>
      <c r="E11">
        <v>6.12</v>
      </c>
      <c r="F11">
        <v>5.97</v>
      </c>
      <c r="G11">
        <v>5.51</v>
      </c>
      <c r="H11">
        <v>4.9400000000000004</v>
      </c>
      <c r="I11" t="s">
        <v>20</v>
      </c>
      <c r="K11">
        <f t="shared" si="0"/>
        <v>22</v>
      </c>
      <c r="L11">
        <f t="shared" si="1"/>
        <v>24</v>
      </c>
      <c r="M11">
        <f t="shared" si="2"/>
        <v>21</v>
      </c>
      <c r="N11">
        <f t="shared" si="3"/>
        <v>12</v>
      </c>
      <c r="O11">
        <f t="shared" si="4"/>
        <v>9</v>
      </c>
      <c r="P11">
        <f t="shared" si="5"/>
        <v>8</v>
      </c>
    </row>
    <row r="12" spans="1:16" x14ac:dyDescent="0.55000000000000004">
      <c r="A12" t="s">
        <v>7</v>
      </c>
      <c r="B12" t="s">
        <v>19</v>
      </c>
      <c r="C12">
        <v>8.11</v>
      </c>
      <c r="D12">
        <v>6.79</v>
      </c>
      <c r="E12">
        <v>5.67</v>
      </c>
      <c r="F12">
        <v>4.9400000000000004</v>
      </c>
      <c r="G12">
        <v>4.3</v>
      </c>
      <c r="H12">
        <v>3.84</v>
      </c>
      <c r="I12" t="s">
        <v>21</v>
      </c>
      <c r="K12">
        <f t="shared" si="0"/>
        <v>17</v>
      </c>
      <c r="L12">
        <f t="shared" si="1"/>
        <v>19</v>
      </c>
      <c r="M12">
        <f t="shared" si="2"/>
        <v>24</v>
      </c>
      <c r="N12">
        <f t="shared" si="3"/>
        <v>24</v>
      </c>
      <c r="O12">
        <f t="shared" si="4"/>
        <v>24</v>
      </c>
      <c r="P12">
        <f t="shared" si="5"/>
        <v>23</v>
      </c>
    </row>
    <row r="13" spans="1:16" x14ac:dyDescent="0.55000000000000004">
      <c r="A13" t="s">
        <v>7</v>
      </c>
      <c r="B13" t="s">
        <v>23</v>
      </c>
      <c r="C13">
        <v>7.4</v>
      </c>
      <c r="D13">
        <v>6.48</v>
      </c>
      <c r="E13">
        <v>6.13</v>
      </c>
      <c r="F13">
        <v>5.6</v>
      </c>
      <c r="G13">
        <v>5.5</v>
      </c>
      <c r="H13" t="s">
        <v>24</v>
      </c>
      <c r="I13" t="s">
        <v>27</v>
      </c>
      <c r="K13">
        <f t="shared" si="0"/>
        <v>18</v>
      </c>
      <c r="L13">
        <f t="shared" si="1"/>
        <v>23</v>
      </c>
      <c r="M13">
        <f t="shared" si="2"/>
        <v>20</v>
      </c>
      <c r="N13">
        <f t="shared" si="3"/>
        <v>19</v>
      </c>
      <c r="O13">
        <f t="shared" si="4"/>
        <v>10</v>
      </c>
    </row>
    <row r="14" spans="1:16" x14ac:dyDescent="0.55000000000000004">
      <c r="A14" t="s">
        <v>7</v>
      </c>
      <c r="B14" t="s">
        <v>25</v>
      </c>
      <c r="C14">
        <v>8.1300000000000008</v>
      </c>
      <c r="D14">
        <v>7.7</v>
      </c>
      <c r="E14">
        <v>6.18</v>
      </c>
      <c r="F14">
        <v>5.23</v>
      </c>
      <c r="G14">
        <v>4.68</v>
      </c>
      <c r="H14">
        <v>4.43</v>
      </c>
      <c r="I14" t="s">
        <v>26</v>
      </c>
      <c r="K14">
        <f t="shared" si="0"/>
        <v>15</v>
      </c>
      <c r="L14">
        <f t="shared" si="1"/>
        <v>4</v>
      </c>
      <c r="M14">
        <f t="shared" si="2"/>
        <v>19</v>
      </c>
      <c r="N14">
        <f t="shared" si="3"/>
        <v>23</v>
      </c>
      <c r="O14">
        <f t="shared" si="4"/>
        <v>22</v>
      </c>
      <c r="P14">
        <f t="shared" si="5"/>
        <v>18</v>
      </c>
    </row>
    <row r="15" spans="1:16" x14ac:dyDescent="0.55000000000000004">
      <c r="A15" t="s">
        <v>7</v>
      </c>
      <c r="B15" t="s">
        <v>28</v>
      </c>
      <c r="C15">
        <v>6.94</v>
      </c>
      <c r="D15">
        <v>6.62</v>
      </c>
      <c r="E15">
        <v>6.25</v>
      </c>
      <c r="F15">
        <v>6</v>
      </c>
      <c r="G15">
        <v>5.68</v>
      </c>
      <c r="H15">
        <v>4.88</v>
      </c>
      <c r="I15" t="s">
        <v>29</v>
      </c>
      <c r="K15">
        <f t="shared" si="0"/>
        <v>23</v>
      </c>
      <c r="L15">
        <f t="shared" si="1"/>
        <v>21</v>
      </c>
      <c r="M15">
        <f t="shared" si="2"/>
        <v>16</v>
      </c>
      <c r="N15">
        <f t="shared" si="3"/>
        <v>9</v>
      </c>
      <c r="O15">
        <f t="shared" si="4"/>
        <v>7</v>
      </c>
      <c r="P15">
        <f t="shared" si="5"/>
        <v>9</v>
      </c>
    </row>
    <row r="16" spans="1:16" x14ac:dyDescent="0.55000000000000004">
      <c r="A16" t="s">
        <v>7</v>
      </c>
      <c r="B16" t="s">
        <v>30</v>
      </c>
      <c r="C16">
        <v>7.28</v>
      </c>
      <c r="D16">
        <v>6.81</v>
      </c>
      <c r="E16">
        <v>6.56</v>
      </c>
      <c r="F16">
        <v>6.29</v>
      </c>
      <c r="G16">
        <v>6.03</v>
      </c>
      <c r="H16">
        <v>4.9800000000000004</v>
      </c>
      <c r="I16" t="s">
        <v>33</v>
      </c>
      <c r="K16">
        <f t="shared" si="0"/>
        <v>20</v>
      </c>
      <c r="L16">
        <f t="shared" si="1"/>
        <v>15</v>
      </c>
      <c r="M16">
        <f t="shared" si="2"/>
        <v>10</v>
      </c>
      <c r="N16">
        <f t="shared" si="3"/>
        <v>5</v>
      </c>
      <c r="O16">
        <f t="shared" si="4"/>
        <v>3</v>
      </c>
      <c r="P16">
        <f t="shared" si="5"/>
        <v>5</v>
      </c>
    </row>
    <row r="17" spans="1:16" x14ac:dyDescent="0.55000000000000004">
      <c r="A17" t="s">
        <v>7</v>
      </c>
      <c r="B17" t="s">
        <v>31</v>
      </c>
      <c r="C17">
        <v>8.52</v>
      </c>
      <c r="D17">
        <v>7.78</v>
      </c>
      <c r="E17">
        <v>7</v>
      </c>
      <c r="F17">
        <v>6.74</v>
      </c>
      <c r="G17">
        <v>5.85</v>
      </c>
      <c r="H17">
        <v>5.3</v>
      </c>
      <c r="I17" t="s">
        <v>32</v>
      </c>
      <c r="K17">
        <f t="shared" si="0"/>
        <v>12</v>
      </c>
      <c r="L17">
        <f t="shared" si="1"/>
        <v>2</v>
      </c>
      <c r="M17">
        <f t="shared" si="2"/>
        <v>1</v>
      </c>
      <c r="N17">
        <f t="shared" si="3"/>
        <v>1</v>
      </c>
      <c r="O17">
        <f t="shared" si="4"/>
        <v>4</v>
      </c>
      <c r="P17">
        <f t="shared" si="5"/>
        <v>3</v>
      </c>
    </row>
    <row r="18" spans="1:16" x14ac:dyDescent="0.55000000000000004">
      <c r="A18" t="s">
        <v>7</v>
      </c>
      <c r="B18" t="s">
        <v>34</v>
      </c>
      <c r="C18" t="s">
        <v>24</v>
      </c>
      <c r="D18">
        <v>7.02</v>
      </c>
      <c r="E18">
        <v>6.88</v>
      </c>
      <c r="F18">
        <v>6.4</v>
      </c>
      <c r="G18">
        <v>5.22</v>
      </c>
      <c r="H18">
        <v>4.67</v>
      </c>
      <c r="I18" t="s">
        <v>35</v>
      </c>
      <c r="L18">
        <f t="shared" si="1"/>
        <v>10</v>
      </c>
      <c r="M18">
        <f t="shared" si="2"/>
        <v>2</v>
      </c>
      <c r="N18">
        <f t="shared" si="3"/>
        <v>3</v>
      </c>
      <c r="O18">
        <f t="shared" si="4"/>
        <v>12</v>
      </c>
      <c r="P18">
        <f t="shared" si="5"/>
        <v>13</v>
      </c>
    </row>
    <row r="19" spans="1:16" x14ac:dyDescent="0.55000000000000004">
      <c r="A19" t="s">
        <v>7</v>
      </c>
      <c r="B19" t="s">
        <v>36</v>
      </c>
      <c r="C19">
        <v>8.75</v>
      </c>
      <c r="D19">
        <v>6.51</v>
      </c>
      <c r="E19">
        <v>6.25</v>
      </c>
      <c r="F19">
        <v>5.92</v>
      </c>
      <c r="G19">
        <v>5.78</v>
      </c>
      <c r="H19">
        <v>5.0199999999999996</v>
      </c>
      <c r="I19" t="s">
        <v>29</v>
      </c>
      <c r="K19">
        <f t="shared" si="0"/>
        <v>8</v>
      </c>
      <c r="L19">
        <f t="shared" si="1"/>
        <v>22</v>
      </c>
      <c r="M19">
        <f t="shared" si="2"/>
        <v>16</v>
      </c>
      <c r="N19">
        <f t="shared" si="3"/>
        <v>14</v>
      </c>
      <c r="O19">
        <f t="shared" si="4"/>
        <v>6</v>
      </c>
      <c r="P19">
        <f t="shared" si="5"/>
        <v>4</v>
      </c>
    </row>
    <row r="20" spans="1:16" x14ac:dyDescent="0.55000000000000004">
      <c r="A20" t="s">
        <v>7</v>
      </c>
      <c r="B20" t="s">
        <v>37</v>
      </c>
      <c r="C20">
        <v>10.32</v>
      </c>
      <c r="D20">
        <v>7.7</v>
      </c>
      <c r="E20">
        <v>6.7</v>
      </c>
      <c r="F20">
        <v>6</v>
      </c>
      <c r="G20">
        <v>5</v>
      </c>
      <c r="H20">
        <v>4.25</v>
      </c>
      <c r="I20" t="s">
        <v>38</v>
      </c>
      <c r="K20">
        <f t="shared" si="0"/>
        <v>2</v>
      </c>
      <c r="L20">
        <f t="shared" si="1"/>
        <v>4</v>
      </c>
      <c r="M20">
        <f t="shared" si="2"/>
        <v>7</v>
      </c>
      <c r="N20">
        <f t="shared" si="3"/>
        <v>9</v>
      </c>
      <c r="O20">
        <f t="shared" si="4"/>
        <v>15</v>
      </c>
      <c r="P20">
        <f t="shared" si="5"/>
        <v>21</v>
      </c>
    </row>
    <row r="21" spans="1:16" x14ac:dyDescent="0.55000000000000004">
      <c r="A21" t="s">
        <v>7</v>
      </c>
      <c r="B21" t="s">
        <v>39</v>
      </c>
      <c r="C21">
        <v>8.5500000000000007</v>
      </c>
      <c r="D21">
        <v>7.6</v>
      </c>
      <c r="E21">
        <v>6.63</v>
      </c>
      <c r="F21">
        <v>5.86</v>
      </c>
      <c r="G21">
        <v>4.7</v>
      </c>
      <c r="H21">
        <v>4.33</v>
      </c>
      <c r="I21" t="s">
        <v>38</v>
      </c>
      <c r="K21">
        <f t="shared" si="0"/>
        <v>11</v>
      </c>
      <c r="L21">
        <f t="shared" si="1"/>
        <v>6</v>
      </c>
      <c r="M21">
        <f t="shared" si="2"/>
        <v>8</v>
      </c>
      <c r="N21">
        <f t="shared" si="3"/>
        <v>16</v>
      </c>
      <c r="O21">
        <f t="shared" si="4"/>
        <v>21</v>
      </c>
      <c r="P21">
        <f t="shared" si="5"/>
        <v>20</v>
      </c>
    </row>
    <row r="22" spans="1:16" x14ac:dyDescent="0.55000000000000004">
      <c r="A22" t="s">
        <v>7</v>
      </c>
      <c r="B22" t="s">
        <v>40</v>
      </c>
      <c r="C22">
        <v>9.8000000000000007</v>
      </c>
      <c r="D22">
        <v>8.5</v>
      </c>
      <c r="E22">
        <v>6.82</v>
      </c>
      <c r="F22">
        <v>5.72</v>
      </c>
      <c r="G22">
        <v>4.82</v>
      </c>
      <c r="H22">
        <v>4.5</v>
      </c>
      <c r="I22" t="s">
        <v>41</v>
      </c>
      <c r="K22">
        <f t="shared" si="0"/>
        <v>3</v>
      </c>
      <c r="L22">
        <f t="shared" si="1"/>
        <v>1</v>
      </c>
      <c r="M22">
        <f t="shared" si="2"/>
        <v>3</v>
      </c>
      <c r="N22">
        <f t="shared" si="3"/>
        <v>17</v>
      </c>
      <c r="O22">
        <f t="shared" si="4"/>
        <v>20</v>
      </c>
      <c r="P22">
        <f t="shared" si="5"/>
        <v>16</v>
      </c>
    </row>
    <row r="23" spans="1:16" x14ac:dyDescent="0.55000000000000004">
      <c r="A23" t="s">
        <v>7</v>
      </c>
      <c r="B23" t="s">
        <v>42</v>
      </c>
      <c r="C23">
        <v>8.75</v>
      </c>
      <c r="D23">
        <v>7.71</v>
      </c>
      <c r="E23">
        <v>6.75</v>
      </c>
      <c r="F23">
        <v>5.93</v>
      </c>
      <c r="G23">
        <v>4.92</v>
      </c>
      <c r="H23">
        <v>4.55</v>
      </c>
      <c r="K23">
        <f t="shared" si="0"/>
        <v>8</v>
      </c>
      <c r="L23">
        <f t="shared" si="1"/>
        <v>3</v>
      </c>
      <c r="M23">
        <f t="shared" si="2"/>
        <v>5</v>
      </c>
      <c r="N23">
        <f t="shared" si="3"/>
        <v>13</v>
      </c>
      <c r="O23">
        <f t="shared" si="4"/>
        <v>17</v>
      </c>
      <c r="P23">
        <f t="shared" si="5"/>
        <v>15</v>
      </c>
    </row>
    <row r="24" spans="1:16" x14ac:dyDescent="0.55000000000000004">
      <c r="A24" t="s">
        <v>7</v>
      </c>
      <c r="B24" t="s">
        <v>43</v>
      </c>
      <c r="C24">
        <v>8.1300000000000008</v>
      </c>
      <c r="D24">
        <v>6.8</v>
      </c>
      <c r="E24">
        <v>6.33</v>
      </c>
      <c r="F24">
        <v>6.02</v>
      </c>
      <c r="G24">
        <v>5.81</v>
      </c>
      <c r="H24">
        <v>4.95</v>
      </c>
      <c r="I24" t="s">
        <v>45</v>
      </c>
      <c r="K24">
        <f t="shared" si="0"/>
        <v>15</v>
      </c>
      <c r="L24">
        <f t="shared" si="1"/>
        <v>16</v>
      </c>
      <c r="M24">
        <f t="shared" si="2"/>
        <v>14</v>
      </c>
      <c r="N24">
        <f t="shared" si="3"/>
        <v>8</v>
      </c>
      <c r="O24">
        <f t="shared" si="4"/>
        <v>5</v>
      </c>
      <c r="P24">
        <f t="shared" si="5"/>
        <v>6</v>
      </c>
    </row>
    <row r="25" spans="1:16" x14ac:dyDescent="0.55000000000000004">
      <c r="A25" t="s">
        <v>7</v>
      </c>
      <c r="B25" t="s">
        <v>46</v>
      </c>
      <c r="C25">
        <v>8.33</v>
      </c>
      <c r="D25">
        <v>6.84</v>
      </c>
      <c r="E25">
        <v>6.37</v>
      </c>
      <c r="F25">
        <v>5.43</v>
      </c>
      <c r="G25">
        <v>5.0599999999999996</v>
      </c>
      <c r="H25">
        <v>4.8600000000000003</v>
      </c>
      <c r="K25">
        <f t="shared" si="0"/>
        <v>14</v>
      </c>
      <c r="L25">
        <f t="shared" si="1"/>
        <v>14</v>
      </c>
      <c r="M25">
        <f t="shared" si="2"/>
        <v>13</v>
      </c>
      <c r="N25">
        <f t="shared" si="3"/>
        <v>20</v>
      </c>
      <c r="O25">
        <f t="shared" si="4"/>
        <v>13</v>
      </c>
      <c r="P25">
        <f t="shared" si="5"/>
        <v>10</v>
      </c>
    </row>
    <row r="26" spans="1:16" x14ac:dyDescent="0.55000000000000004">
      <c r="A26" t="s">
        <v>7</v>
      </c>
      <c r="B26" t="s">
        <v>47</v>
      </c>
      <c r="C26">
        <v>7.25</v>
      </c>
      <c r="D26">
        <v>6.97</v>
      </c>
      <c r="E26">
        <v>6.48</v>
      </c>
      <c r="F26">
        <v>6.17</v>
      </c>
      <c r="G26">
        <v>5.63</v>
      </c>
      <c r="H26">
        <v>5.39</v>
      </c>
      <c r="I26" t="s">
        <v>29</v>
      </c>
      <c r="K26">
        <f>RANK(C26,C$3:C$26,0)</f>
        <v>21</v>
      </c>
      <c r="L26">
        <f t="shared" ref="L26:P26" si="6">RANK(D26,D$3:D$26,0)</f>
        <v>12</v>
      </c>
      <c r="M26">
        <f t="shared" si="6"/>
        <v>12</v>
      </c>
      <c r="N26">
        <f t="shared" si="6"/>
        <v>7</v>
      </c>
      <c r="O26">
        <f t="shared" si="6"/>
        <v>8</v>
      </c>
      <c r="P26">
        <f t="shared" si="6"/>
        <v>2</v>
      </c>
    </row>
    <row r="27" spans="1:16" x14ac:dyDescent="0.55000000000000004">
      <c r="A27" t="s">
        <v>11</v>
      </c>
      <c r="B27" t="s">
        <v>12</v>
      </c>
      <c r="C27">
        <v>8.9</v>
      </c>
      <c r="D27">
        <v>7.25</v>
      </c>
      <c r="E27">
        <v>6.92</v>
      </c>
      <c r="F27">
        <v>6.08</v>
      </c>
      <c r="G27">
        <v>5.1100000000000003</v>
      </c>
      <c r="H27">
        <v>3.98</v>
      </c>
      <c r="K27">
        <f t="shared" ref="K27:K52" si="7">RANK(C27,C$27:C$53,0)</f>
        <v>2</v>
      </c>
      <c r="L27">
        <f t="shared" ref="L27:L52" si="8">RANK(D27,D$27:D$53,0)</f>
        <v>10</v>
      </c>
      <c r="M27">
        <f t="shared" ref="M27:M52" si="9">RANK(E27,E$27:E$53,0)</f>
        <v>6</v>
      </c>
      <c r="N27">
        <f t="shared" ref="N27:N52" si="10">RANK(F27,F$27:F$53,0)</f>
        <v>11</v>
      </c>
      <c r="O27">
        <f t="shared" ref="O27:O52" si="11">RANK(G27,G$27:G$53,0)</f>
        <v>19</v>
      </c>
      <c r="P27">
        <f t="shared" ref="P27:P52" si="12">RANK(H27,H$27:H$53,0)</f>
        <v>24</v>
      </c>
    </row>
    <row r="28" spans="1:16" x14ac:dyDescent="0.55000000000000004">
      <c r="A28" t="s">
        <v>11</v>
      </c>
      <c r="B28" t="s">
        <v>53</v>
      </c>
      <c r="C28">
        <v>7.87</v>
      </c>
      <c r="D28">
        <v>6.94</v>
      </c>
      <c r="E28">
        <v>6.33</v>
      </c>
      <c r="F28">
        <v>5.7</v>
      </c>
      <c r="G28">
        <v>5.3</v>
      </c>
      <c r="H28">
        <v>4.79</v>
      </c>
      <c r="I28" t="s">
        <v>55</v>
      </c>
      <c r="K28">
        <f t="shared" si="7"/>
        <v>10</v>
      </c>
      <c r="L28">
        <f t="shared" si="8"/>
        <v>16</v>
      </c>
      <c r="M28">
        <f t="shared" si="9"/>
        <v>17</v>
      </c>
      <c r="N28">
        <f t="shared" si="10"/>
        <v>19</v>
      </c>
      <c r="O28">
        <f t="shared" si="11"/>
        <v>12</v>
      </c>
      <c r="P28">
        <f t="shared" si="12"/>
        <v>11</v>
      </c>
    </row>
    <row r="29" spans="1:16" x14ac:dyDescent="0.55000000000000004">
      <c r="A29" t="s">
        <v>11</v>
      </c>
      <c r="B29" t="s">
        <v>54</v>
      </c>
      <c r="C29">
        <v>6.86</v>
      </c>
      <c r="D29">
        <v>6.52</v>
      </c>
      <c r="E29">
        <v>6.14</v>
      </c>
      <c r="F29">
        <v>5.86</v>
      </c>
      <c r="G29">
        <v>5.59</v>
      </c>
      <c r="H29">
        <v>5.28</v>
      </c>
      <c r="I29" t="s">
        <v>55</v>
      </c>
      <c r="K29">
        <f t="shared" si="7"/>
        <v>24</v>
      </c>
      <c r="L29">
        <f t="shared" si="8"/>
        <v>22</v>
      </c>
      <c r="M29">
        <f t="shared" si="9"/>
        <v>20</v>
      </c>
      <c r="N29">
        <f t="shared" si="10"/>
        <v>15</v>
      </c>
      <c r="O29">
        <f t="shared" si="11"/>
        <v>7</v>
      </c>
      <c r="P29">
        <f t="shared" si="12"/>
        <v>4</v>
      </c>
    </row>
    <row r="30" spans="1:16" x14ac:dyDescent="0.55000000000000004">
      <c r="A30" t="s">
        <v>11</v>
      </c>
      <c r="B30" t="s">
        <v>56</v>
      </c>
      <c r="C30">
        <v>6.43</v>
      </c>
      <c r="D30">
        <v>6.14</v>
      </c>
      <c r="E30">
        <v>5.62</v>
      </c>
      <c r="F30">
        <v>5.52</v>
      </c>
      <c r="G30">
        <v>5.19</v>
      </c>
      <c r="H30" t="s">
        <v>24</v>
      </c>
      <c r="I30" t="s">
        <v>57</v>
      </c>
      <c r="K30">
        <f t="shared" si="7"/>
        <v>27</v>
      </c>
      <c r="L30">
        <f t="shared" si="8"/>
        <v>26</v>
      </c>
      <c r="M30">
        <f t="shared" si="9"/>
        <v>25</v>
      </c>
      <c r="N30">
        <f t="shared" si="10"/>
        <v>22</v>
      </c>
      <c r="O30">
        <f t="shared" si="11"/>
        <v>14</v>
      </c>
    </row>
    <row r="31" spans="1:16" x14ac:dyDescent="0.55000000000000004">
      <c r="A31" t="s">
        <v>11</v>
      </c>
      <c r="B31" t="s">
        <v>59</v>
      </c>
      <c r="C31">
        <v>7.03</v>
      </c>
      <c r="D31">
        <v>6.06</v>
      </c>
      <c r="E31">
        <v>5.71</v>
      </c>
      <c r="F31">
        <v>5.37</v>
      </c>
      <c r="G31">
        <v>4.97</v>
      </c>
      <c r="H31">
        <v>4.5999999999999996</v>
      </c>
      <c r="I31" t="s">
        <v>58</v>
      </c>
      <c r="K31">
        <f t="shared" si="7"/>
        <v>22</v>
      </c>
      <c r="L31">
        <f t="shared" si="8"/>
        <v>27</v>
      </c>
      <c r="M31">
        <f t="shared" si="9"/>
        <v>24</v>
      </c>
      <c r="N31">
        <f t="shared" si="10"/>
        <v>24</v>
      </c>
      <c r="O31">
        <f t="shared" si="11"/>
        <v>22</v>
      </c>
      <c r="P31">
        <f t="shared" si="12"/>
        <v>17</v>
      </c>
    </row>
    <row r="32" spans="1:16" x14ac:dyDescent="0.55000000000000004">
      <c r="A32" t="s">
        <v>11</v>
      </c>
      <c r="B32" t="s">
        <v>60</v>
      </c>
      <c r="C32">
        <v>6.83</v>
      </c>
      <c r="D32">
        <v>6.62</v>
      </c>
      <c r="E32">
        <v>5.77</v>
      </c>
      <c r="F32">
        <v>5.7</v>
      </c>
      <c r="G32">
        <v>4.84</v>
      </c>
      <c r="H32">
        <v>4.46</v>
      </c>
      <c r="I32" t="s">
        <v>62</v>
      </c>
      <c r="K32">
        <f t="shared" si="7"/>
        <v>25</v>
      </c>
      <c r="L32">
        <f t="shared" si="8"/>
        <v>21</v>
      </c>
      <c r="M32">
        <f t="shared" si="9"/>
        <v>22</v>
      </c>
      <c r="N32">
        <f t="shared" si="10"/>
        <v>19</v>
      </c>
      <c r="O32">
        <f t="shared" si="11"/>
        <v>23</v>
      </c>
      <c r="P32">
        <f t="shared" si="12"/>
        <v>18</v>
      </c>
    </row>
    <row r="33" spans="1:16" x14ac:dyDescent="0.55000000000000004">
      <c r="A33" t="s">
        <v>11</v>
      </c>
      <c r="B33" t="s">
        <v>61</v>
      </c>
      <c r="C33">
        <v>7.57</v>
      </c>
      <c r="D33">
        <v>7.62</v>
      </c>
      <c r="E33">
        <v>6.32</v>
      </c>
      <c r="F33">
        <v>6.02</v>
      </c>
      <c r="G33">
        <v>5.89</v>
      </c>
      <c r="H33">
        <v>4.8099999999999996</v>
      </c>
      <c r="I33" t="s">
        <v>29</v>
      </c>
      <c r="K33">
        <f t="shared" si="7"/>
        <v>14</v>
      </c>
      <c r="L33">
        <f t="shared" si="8"/>
        <v>3</v>
      </c>
      <c r="M33">
        <f t="shared" si="9"/>
        <v>18</v>
      </c>
      <c r="N33">
        <f t="shared" si="10"/>
        <v>13</v>
      </c>
      <c r="O33">
        <f t="shared" si="11"/>
        <v>6</v>
      </c>
      <c r="P33">
        <f t="shared" si="12"/>
        <v>10</v>
      </c>
    </row>
    <row r="34" spans="1:16" x14ac:dyDescent="0.55000000000000004">
      <c r="A34" t="s">
        <v>11</v>
      </c>
      <c r="B34" t="s">
        <v>25</v>
      </c>
      <c r="C34">
        <v>8.81</v>
      </c>
      <c r="D34">
        <v>7.92</v>
      </c>
      <c r="E34">
        <v>6.4</v>
      </c>
      <c r="F34">
        <v>5.03</v>
      </c>
      <c r="G34">
        <v>4.83</v>
      </c>
      <c r="H34">
        <v>4.3499999999999996</v>
      </c>
      <c r="I34" t="s">
        <v>62</v>
      </c>
      <c r="K34">
        <f t="shared" si="7"/>
        <v>3</v>
      </c>
      <c r="L34">
        <f t="shared" si="8"/>
        <v>2</v>
      </c>
      <c r="M34">
        <f t="shared" si="9"/>
        <v>16</v>
      </c>
      <c r="N34">
        <f t="shared" si="10"/>
        <v>26</v>
      </c>
      <c r="O34">
        <f t="shared" si="11"/>
        <v>24</v>
      </c>
      <c r="P34">
        <f t="shared" si="12"/>
        <v>20</v>
      </c>
    </row>
    <row r="35" spans="1:16" x14ac:dyDescent="0.55000000000000004">
      <c r="A35" t="s">
        <v>11</v>
      </c>
      <c r="B35" t="s">
        <v>63</v>
      </c>
      <c r="C35">
        <v>7.57</v>
      </c>
      <c r="D35">
        <v>6.65</v>
      </c>
      <c r="E35">
        <v>6.22</v>
      </c>
      <c r="F35">
        <v>5.62</v>
      </c>
      <c r="G35">
        <v>5.54</v>
      </c>
      <c r="H35">
        <v>5.49</v>
      </c>
      <c r="I35" t="s">
        <v>64</v>
      </c>
      <c r="K35">
        <f t="shared" si="7"/>
        <v>14</v>
      </c>
      <c r="L35">
        <f t="shared" si="8"/>
        <v>19</v>
      </c>
      <c r="M35">
        <f t="shared" si="9"/>
        <v>19</v>
      </c>
      <c r="N35">
        <f t="shared" si="10"/>
        <v>21</v>
      </c>
      <c r="O35">
        <f t="shared" si="11"/>
        <v>10</v>
      </c>
      <c r="P35">
        <f t="shared" si="12"/>
        <v>2</v>
      </c>
    </row>
    <row r="36" spans="1:16" x14ac:dyDescent="0.55000000000000004">
      <c r="A36" t="s">
        <v>11</v>
      </c>
      <c r="B36" t="s">
        <v>65</v>
      </c>
      <c r="C36">
        <v>7.33</v>
      </c>
      <c r="D36">
        <v>6.73</v>
      </c>
      <c r="E36">
        <v>5.48</v>
      </c>
      <c r="F36">
        <v>5.33</v>
      </c>
      <c r="G36">
        <v>5.13</v>
      </c>
      <c r="H36">
        <v>4.37</v>
      </c>
      <c r="K36">
        <f t="shared" si="7"/>
        <v>19</v>
      </c>
      <c r="L36">
        <f t="shared" si="8"/>
        <v>18</v>
      </c>
      <c r="M36">
        <f t="shared" si="9"/>
        <v>27</v>
      </c>
      <c r="N36">
        <f t="shared" si="10"/>
        <v>25</v>
      </c>
      <c r="O36">
        <f t="shared" si="11"/>
        <v>18</v>
      </c>
      <c r="P36">
        <f t="shared" si="12"/>
        <v>19</v>
      </c>
    </row>
    <row r="37" spans="1:16" x14ac:dyDescent="0.55000000000000004">
      <c r="A37" t="s">
        <v>11</v>
      </c>
      <c r="B37" t="s">
        <v>66</v>
      </c>
      <c r="C37">
        <v>7.86</v>
      </c>
      <c r="D37">
        <v>7.32</v>
      </c>
      <c r="E37">
        <v>6.87</v>
      </c>
      <c r="F37">
        <v>6.54</v>
      </c>
      <c r="G37">
        <v>5.38</v>
      </c>
      <c r="H37">
        <v>4.7300000000000004</v>
      </c>
      <c r="K37">
        <f t="shared" si="7"/>
        <v>12</v>
      </c>
      <c r="L37">
        <f t="shared" si="8"/>
        <v>7</v>
      </c>
      <c r="M37">
        <f t="shared" si="9"/>
        <v>7</v>
      </c>
      <c r="N37">
        <f t="shared" si="10"/>
        <v>2</v>
      </c>
      <c r="O37">
        <f t="shared" si="11"/>
        <v>11</v>
      </c>
      <c r="P37">
        <f t="shared" si="12"/>
        <v>13</v>
      </c>
    </row>
    <row r="38" spans="1:16" x14ac:dyDescent="0.55000000000000004">
      <c r="A38" t="s">
        <v>11</v>
      </c>
      <c r="B38" t="s">
        <v>67</v>
      </c>
      <c r="C38">
        <v>7.08</v>
      </c>
      <c r="D38">
        <v>6.22</v>
      </c>
      <c r="E38">
        <v>5.75</v>
      </c>
      <c r="F38">
        <v>5.48</v>
      </c>
      <c r="G38" t="s">
        <v>24</v>
      </c>
      <c r="H38" t="s">
        <v>24</v>
      </c>
      <c r="I38" t="s">
        <v>57</v>
      </c>
      <c r="K38">
        <f t="shared" si="7"/>
        <v>21</v>
      </c>
      <c r="L38">
        <f t="shared" si="8"/>
        <v>24</v>
      </c>
      <c r="M38">
        <f t="shared" si="9"/>
        <v>23</v>
      </c>
      <c r="N38">
        <f t="shared" si="10"/>
        <v>23</v>
      </c>
    </row>
    <row r="39" spans="1:16" x14ac:dyDescent="0.55000000000000004">
      <c r="A39" t="s">
        <v>11</v>
      </c>
      <c r="B39" t="s">
        <v>68</v>
      </c>
      <c r="C39">
        <v>7.54</v>
      </c>
      <c r="D39">
        <v>7.2</v>
      </c>
      <c r="E39">
        <v>6.75</v>
      </c>
      <c r="F39">
        <v>6.08</v>
      </c>
      <c r="G39">
        <v>5.95</v>
      </c>
      <c r="H39">
        <v>5.46</v>
      </c>
      <c r="I39" t="s">
        <v>29</v>
      </c>
      <c r="K39">
        <f t="shared" si="7"/>
        <v>16</v>
      </c>
      <c r="L39">
        <f t="shared" si="8"/>
        <v>12</v>
      </c>
      <c r="M39">
        <f t="shared" si="9"/>
        <v>10</v>
      </c>
      <c r="N39">
        <f t="shared" si="10"/>
        <v>11</v>
      </c>
      <c r="O39">
        <f t="shared" si="11"/>
        <v>3</v>
      </c>
      <c r="P39">
        <f t="shared" si="12"/>
        <v>3</v>
      </c>
    </row>
    <row r="40" spans="1:16" x14ac:dyDescent="0.55000000000000004">
      <c r="A40" t="s">
        <v>11</v>
      </c>
      <c r="B40" t="s">
        <v>69</v>
      </c>
      <c r="C40">
        <v>7.87</v>
      </c>
      <c r="D40">
        <v>7.62</v>
      </c>
      <c r="E40">
        <v>6.68</v>
      </c>
      <c r="F40">
        <v>6.14</v>
      </c>
      <c r="G40">
        <v>5.14</v>
      </c>
      <c r="H40">
        <v>4.7300000000000004</v>
      </c>
      <c r="K40">
        <f t="shared" si="7"/>
        <v>10</v>
      </c>
      <c r="L40">
        <f t="shared" si="8"/>
        <v>3</v>
      </c>
      <c r="M40">
        <f t="shared" si="9"/>
        <v>12</v>
      </c>
      <c r="N40">
        <f t="shared" si="10"/>
        <v>9</v>
      </c>
      <c r="O40">
        <f t="shared" si="11"/>
        <v>17</v>
      </c>
      <c r="P40">
        <f t="shared" si="12"/>
        <v>13</v>
      </c>
    </row>
    <row r="41" spans="1:16" x14ac:dyDescent="0.55000000000000004">
      <c r="A41" t="s">
        <v>11</v>
      </c>
      <c r="B41" t="s">
        <v>70</v>
      </c>
      <c r="C41">
        <v>8.11</v>
      </c>
      <c r="D41">
        <v>7.97</v>
      </c>
      <c r="E41">
        <v>7</v>
      </c>
      <c r="F41">
        <v>6.33</v>
      </c>
      <c r="G41">
        <v>5.59</v>
      </c>
      <c r="H41">
        <v>4.83</v>
      </c>
      <c r="K41">
        <f t="shared" si="7"/>
        <v>7</v>
      </c>
      <c r="L41">
        <f t="shared" si="8"/>
        <v>1</v>
      </c>
      <c r="M41">
        <f t="shared" si="9"/>
        <v>4</v>
      </c>
      <c r="N41">
        <f t="shared" si="10"/>
        <v>7</v>
      </c>
      <c r="O41">
        <f t="shared" si="11"/>
        <v>7</v>
      </c>
      <c r="P41">
        <f t="shared" si="12"/>
        <v>9</v>
      </c>
    </row>
    <row r="42" spans="1:16" x14ac:dyDescent="0.55000000000000004">
      <c r="A42" t="s">
        <v>11</v>
      </c>
      <c r="B42" t="s">
        <v>71</v>
      </c>
      <c r="C42">
        <v>9.43</v>
      </c>
      <c r="D42">
        <v>7.06</v>
      </c>
      <c r="E42">
        <v>6.56</v>
      </c>
      <c r="F42">
        <v>5.84</v>
      </c>
      <c r="G42">
        <v>5.16</v>
      </c>
      <c r="H42">
        <v>4.8899999999999997</v>
      </c>
      <c r="K42">
        <f t="shared" si="7"/>
        <v>1</v>
      </c>
      <c r="L42">
        <f t="shared" si="8"/>
        <v>15</v>
      </c>
      <c r="M42">
        <f t="shared" si="9"/>
        <v>14</v>
      </c>
      <c r="N42">
        <f t="shared" si="10"/>
        <v>18</v>
      </c>
      <c r="O42">
        <f t="shared" si="11"/>
        <v>16</v>
      </c>
      <c r="P42">
        <f t="shared" si="12"/>
        <v>8</v>
      </c>
    </row>
    <row r="43" spans="1:16" x14ac:dyDescent="0.55000000000000004">
      <c r="A43" t="s">
        <v>11</v>
      </c>
      <c r="B43" t="s">
        <v>72</v>
      </c>
      <c r="C43">
        <v>7.67</v>
      </c>
      <c r="D43">
        <v>6.65</v>
      </c>
      <c r="E43">
        <v>6.48</v>
      </c>
      <c r="F43">
        <v>6.3</v>
      </c>
      <c r="G43">
        <v>5.95</v>
      </c>
      <c r="H43">
        <v>4.62</v>
      </c>
      <c r="I43" t="s">
        <v>29</v>
      </c>
      <c r="K43">
        <f t="shared" si="7"/>
        <v>13</v>
      </c>
      <c r="L43">
        <f t="shared" si="8"/>
        <v>19</v>
      </c>
      <c r="M43">
        <f t="shared" si="9"/>
        <v>15</v>
      </c>
      <c r="N43">
        <f t="shared" si="10"/>
        <v>8</v>
      </c>
      <c r="O43">
        <f t="shared" si="11"/>
        <v>3</v>
      </c>
      <c r="P43">
        <f t="shared" si="12"/>
        <v>16</v>
      </c>
    </row>
    <row r="44" spans="1:16" x14ac:dyDescent="0.55000000000000004">
      <c r="A44" t="s">
        <v>11</v>
      </c>
      <c r="B44" t="s">
        <v>73</v>
      </c>
      <c r="C44">
        <v>7</v>
      </c>
      <c r="D44">
        <v>6.15</v>
      </c>
      <c r="E44">
        <v>5.95</v>
      </c>
      <c r="F44">
        <v>5.85</v>
      </c>
      <c r="G44">
        <v>5.59</v>
      </c>
      <c r="H44">
        <v>5.16</v>
      </c>
      <c r="I44" t="s">
        <v>29</v>
      </c>
      <c r="K44">
        <f t="shared" si="7"/>
        <v>23</v>
      </c>
      <c r="L44">
        <f t="shared" si="8"/>
        <v>25</v>
      </c>
      <c r="M44">
        <f t="shared" si="9"/>
        <v>21</v>
      </c>
      <c r="N44">
        <f t="shared" si="10"/>
        <v>17</v>
      </c>
      <c r="O44">
        <f t="shared" si="11"/>
        <v>7</v>
      </c>
      <c r="P44">
        <f t="shared" si="12"/>
        <v>6</v>
      </c>
    </row>
    <row r="45" spans="1:16" x14ac:dyDescent="0.55000000000000004">
      <c r="A45" t="s">
        <v>11</v>
      </c>
      <c r="B45" t="s">
        <v>74</v>
      </c>
      <c r="C45">
        <v>8</v>
      </c>
      <c r="D45">
        <v>7.3</v>
      </c>
      <c r="E45">
        <v>7.07</v>
      </c>
      <c r="F45">
        <v>5.92</v>
      </c>
      <c r="G45">
        <v>4.76</v>
      </c>
      <c r="H45">
        <v>4.2699999999999996</v>
      </c>
      <c r="I45" t="s">
        <v>75</v>
      </c>
      <c r="K45">
        <f t="shared" si="7"/>
        <v>8</v>
      </c>
      <c r="L45">
        <f t="shared" si="8"/>
        <v>8</v>
      </c>
      <c r="M45">
        <f t="shared" si="9"/>
        <v>3</v>
      </c>
      <c r="N45">
        <f t="shared" si="10"/>
        <v>14</v>
      </c>
      <c r="O45">
        <f t="shared" si="11"/>
        <v>25</v>
      </c>
      <c r="P45">
        <f t="shared" si="12"/>
        <v>22</v>
      </c>
    </row>
    <row r="46" spans="1:16" x14ac:dyDescent="0.55000000000000004">
      <c r="A46" t="s">
        <v>11</v>
      </c>
      <c r="B46" t="s">
        <v>77</v>
      </c>
      <c r="C46">
        <v>8.17</v>
      </c>
      <c r="D46">
        <v>7.27</v>
      </c>
      <c r="E46">
        <v>7.08</v>
      </c>
      <c r="F46">
        <v>6.76</v>
      </c>
      <c r="G46">
        <v>5.9</v>
      </c>
      <c r="H46">
        <v>5.24</v>
      </c>
      <c r="I46" t="s">
        <v>76</v>
      </c>
      <c r="K46">
        <f t="shared" si="7"/>
        <v>6</v>
      </c>
      <c r="L46">
        <f t="shared" si="8"/>
        <v>9</v>
      </c>
      <c r="M46">
        <f t="shared" si="9"/>
        <v>2</v>
      </c>
      <c r="N46">
        <f t="shared" si="10"/>
        <v>1</v>
      </c>
      <c r="O46">
        <f t="shared" si="11"/>
        <v>5</v>
      </c>
      <c r="P46">
        <f t="shared" si="12"/>
        <v>5</v>
      </c>
    </row>
    <row r="47" spans="1:16" x14ac:dyDescent="0.55000000000000004">
      <c r="A47" t="s">
        <v>11</v>
      </c>
      <c r="B47" t="s">
        <v>78</v>
      </c>
      <c r="C47">
        <v>8.33</v>
      </c>
      <c r="D47">
        <v>7.13</v>
      </c>
      <c r="E47">
        <v>6.78</v>
      </c>
      <c r="F47">
        <v>6.35</v>
      </c>
      <c r="G47">
        <v>5.0999999999999996</v>
      </c>
      <c r="H47">
        <v>4.3499999999999996</v>
      </c>
      <c r="I47" t="s">
        <v>32</v>
      </c>
      <c r="K47">
        <f t="shared" si="7"/>
        <v>5</v>
      </c>
      <c r="L47">
        <f t="shared" si="8"/>
        <v>13</v>
      </c>
      <c r="M47">
        <f t="shared" si="9"/>
        <v>9</v>
      </c>
      <c r="N47">
        <f t="shared" si="10"/>
        <v>6</v>
      </c>
      <c r="O47">
        <f t="shared" si="11"/>
        <v>20</v>
      </c>
      <c r="P47">
        <f t="shared" si="12"/>
        <v>20</v>
      </c>
    </row>
    <row r="48" spans="1:16" x14ac:dyDescent="0.55000000000000004">
      <c r="A48" t="s">
        <v>11</v>
      </c>
      <c r="B48" t="s">
        <v>79</v>
      </c>
      <c r="C48">
        <v>7.54</v>
      </c>
      <c r="D48">
        <v>7.22</v>
      </c>
      <c r="E48">
        <v>6.94</v>
      </c>
      <c r="F48">
        <v>6.11</v>
      </c>
      <c r="G48">
        <v>5.05</v>
      </c>
      <c r="H48">
        <v>4.1399999999999997</v>
      </c>
      <c r="K48">
        <f t="shared" si="7"/>
        <v>16</v>
      </c>
      <c r="L48">
        <f t="shared" si="8"/>
        <v>11</v>
      </c>
      <c r="M48">
        <f t="shared" si="9"/>
        <v>5</v>
      </c>
      <c r="N48">
        <f t="shared" si="10"/>
        <v>10</v>
      </c>
      <c r="O48">
        <f t="shared" si="11"/>
        <v>21</v>
      </c>
      <c r="P48">
        <f t="shared" si="12"/>
        <v>23</v>
      </c>
    </row>
    <row r="49" spans="1:16" x14ac:dyDescent="0.55000000000000004">
      <c r="A49" t="s">
        <v>11</v>
      </c>
      <c r="B49" t="s">
        <v>30</v>
      </c>
      <c r="C49">
        <v>7.51</v>
      </c>
      <c r="D49">
        <v>7.1</v>
      </c>
      <c r="E49">
        <v>6.73</v>
      </c>
      <c r="F49">
        <v>6.41</v>
      </c>
      <c r="G49">
        <v>6.03</v>
      </c>
      <c r="H49">
        <v>5.0599999999999996</v>
      </c>
      <c r="K49">
        <f t="shared" si="7"/>
        <v>18</v>
      </c>
      <c r="L49">
        <f t="shared" si="8"/>
        <v>14</v>
      </c>
      <c r="M49">
        <f t="shared" si="9"/>
        <v>11</v>
      </c>
      <c r="N49">
        <f t="shared" si="10"/>
        <v>3</v>
      </c>
      <c r="O49">
        <f t="shared" si="11"/>
        <v>1</v>
      </c>
      <c r="P49">
        <f t="shared" si="12"/>
        <v>7</v>
      </c>
    </row>
    <row r="50" spans="1:16" x14ac:dyDescent="0.55000000000000004">
      <c r="A50" t="s">
        <v>11</v>
      </c>
      <c r="B50" t="s">
        <v>80</v>
      </c>
      <c r="C50">
        <v>6.56</v>
      </c>
      <c r="D50">
        <v>6.37</v>
      </c>
      <c r="E50">
        <v>5.6</v>
      </c>
      <c r="F50">
        <v>4.93</v>
      </c>
      <c r="G50">
        <v>4.49</v>
      </c>
      <c r="H50">
        <v>3.83</v>
      </c>
      <c r="K50">
        <f t="shared" si="7"/>
        <v>26</v>
      </c>
      <c r="L50">
        <f t="shared" si="8"/>
        <v>23</v>
      </c>
      <c r="M50">
        <f t="shared" si="9"/>
        <v>26</v>
      </c>
      <c r="N50">
        <f t="shared" si="10"/>
        <v>27</v>
      </c>
      <c r="O50">
        <f t="shared" si="11"/>
        <v>26</v>
      </c>
      <c r="P50">
        <f t="shared" si="12"/>
        <v>25</v>
      </c>
    </row>
    <row r="51" spans="1:16" x14ac:dyDescent="0.55000000000000004">
      <c r="A51" t="s">
        <v>11</v>
      </c>
      <c r="B51" t="s">
        <v>81</v>
      </c>
      <c r="C51">
        <v>8.67</v>
      </c>
      <c r="D51">
        <v>7.49</v>
      </c>
      <c r="E51">
        <v>7.29</v>
      </c>
      <c r="F51">
        <v>5.86</v>
      </c>
      <c r="G51">
        <v>5.27</v>
      </c>
      <c r="H51">
        <v>4.78</v>
      </c>
      <c r="K51">
        <f t="shared" si="7"/>
        <v>4</v>
      </c>
      <c r="L51">
        <f t="shared" si="8"/>
        <v>5</v>
      </c>
      <c r="M51">
        <f t="shared" si="9"/>
        <v>1</v>
      </c>
      <c r="N51">
        <f t="shared" si="10"/>
        <v>15</v>
      </c>
      <c r="O51">
        <f t="shared" si="11"/>
        <v>13</v>
      </c>
      <c r="P51">
        <f t="shared" si="12"/>
        <v>12</v>
      </c>
    </row>
    <row r="52" spans="1:16" x14ac:dyDescent="0.55000000000000004">
      <c r="A52" t="s">
        <v>11</v>
      </c>
      <c r="B52" t="s">
        <v>34</v>
      </c>
      <c r="C52">
        <v>7.21</v>
      </c>
      <c r="D52">
        <v>6.86</v>
      </c>
      <c r="E52">
        <v>6.79</v>
      </c>
      <c r="F52">
        <v>6.36</v>
      </c>
      <c r="G52">
        <v>5.17</v>
      </c>
      <c r="H52">
        <v>4.67</v>
      </c>
      <c r="K52">
        <f t="shared" si="7"/>
        <v>20</v>
      </c>
      <c r="L52">
        <f t="shared" si="8"/>
        <v>17</v>
      </c>
      <c r="M52">
        <f t="shared" si="9"/>
        <v>8</v>
      </c>
      <c r="N52">
        <f t="shared" si="10"/>
        <v>5</v>
      </c>
      <c r="O52">
        <f t="shared" si="11"/>
        <v>15</v>
      </c>
      <c r="P52">
        <f t="shared" si="12"/>
        <v>15</v>
      </c>
    </row>
    <row r="53" spans="1:16" x14ac:dyDescent="0.55000000000000004">
      <c r="A53" t="s">
        <v>11</v>
      </c>
      <c r="B53" t="s">
        <v>82</v>
      </c>
      <c r="C53">
        <v>7.94</v>
      </c>
      <c r="D53">
        <v>7.33</v>
      </c>
      <c r="E53">
        <v>6.68</v>
      </c>
      <c r="F53">
        <v>6.38</v>
      </c>
      <c r="G53">
        <v>5.97</v>
      </c>
      <c r="H53">
        <v>5.54</v>
      </c>
      <c r="I53" t="s">
        <v>64</v>
      </c>
      <c r="K53">
        <f>RANK(C53,C$27:C$53,0)</f>
        <v>9</v>
      </c>
      <c r="L53">
        <f t="shared" ref="L53:P53" si="13">RANK(D53,D$27:D$53,0)</f>
        <v>6</v>
      </c>
      <c r="M53">
        <f t="shared" si="13"/>
        <v>12</v>
      </c>
      <c r="N53">
        <f t="shared" si="13"/>
        <v>4</v>
      </c>
      <c r="O53">
        <f t="shared" si="13"/>
        <v>2</v>
      </c>
      <c r="P53">
        <f t="shared" si="13"/>
        <v>1</v>
      </c>
    </row>
    <row r="54" spans="1:16" x14ac:dyDescent="0.55000000000000004">
      <c r="A54" t="s">
        <v>84</v>
      </c>
      <c r="B54" t="s">
        <v>87</v>
      </c>
      <c r="C54">
        <v>7.45</v>
      </c>
      <c r="D54">
        <v>7.25</v>
      </c>
      <c r="E54">
        <v>6.83</v>
      </c>
      <c r="F54">
        <v>6.65</v>
      </c>
      <c r="G54">
        <v>6.23</v>
      </c>
      <c r="H54">
        <v>5.87</v>
      </c>
      <c r="I54" t="s">
        <v>85</v>
      </c>
      <c r="K54">
        <f t="shared" ref="K54:K68" si="14">RANK(C54,C$54:C$69,0)</f>
        <v>16</v>
      </c>
      <c r="L54">
        <f t="shared" ref="L54:L68" si="15">RANK(D54,D$54:D$69,0)</f>
        <v>11</v>
      </c>
      <c r="M54">
        <f t="shared" ref="M54:M68" si="16">RANK(E54,E$54:E$69,0)</f>
        <v>13</v>
      </c>
      <c r="N54">
        <f t="shared" ref="N54:N68" si="17">RANK(F54,F$54:F$69,0)</f>
        <v>2</v>
      </c>
      <c r="O54">
        <f t="shared" ref="O54:O68" si="18">RANK(G54,G$54:G$69,0)</f>
        <v>5</v>
      </c>
      <c r="P54">
        <f t="shared" ref="P54:P68" si="19">RANK(H54,H$54:H$69,0)</f>
        <v>2</v>
      </c>
    </row>
    <row r="55" spans="1:16" x14ac:dyDescent="0.55000000000000004">
      <c r="A55" t="s">
        <v>84</v>
      </c>
      <c r="B55" t="s">
        <v>86</v>
      </c>
      <c r="C55">
        <v>8.4</v>
      </c>
      <c r="D55">
        <v>7.72</v>
      </c>
      <c r="E55">
        <v>6.87</v>
      </c>
      <c r="F55">
        <v>6.2</v>
      </c>
      <c r="G55">
        <v>5.77</v>
      </c>
      <c r="H55">
        <v>5.53</v>
      </c>
      <c r="I55" t="s">
        <v>85</v>
      </c>
      <c r="K55">
        <f t="shared" si="14"/>
        <v>8</v>
      </c>
      <c r="L55">
        <f t="shared" si="15"/>
        <v>5</v>
      </c>
      <c r="M55">
        <f t="shared" si="16"/>
        <v>11</v>
      </c>
      <c r="N55">
        <f t="shared" si="17"/>
        <v>15</v>
      </c>
      <c r="O55">
        <f t="shared" si="18"/>
        <v>14</v>
      </c>
      <c r="P55">
        <f t="shared" si="19"/>
        <v>9</v>
      </c>
    </row>
    <row r="56" spans="1:16" x14ac:dyDescent="0.55000000000000004">
      <c r="A56" t="s">
        <v>84</v>
      </c>
      <c r="B56" t="s">
        <v>88</v>
      </c>
      <c r="C56">
        <v>8.17</v>
      </c>
      <c r="D56">
        <v>7.63</v>
      </c>
      <c r="E56">
        <v>7.07</v>
      </c>
      <c r="F56">
        <v>6.5</v>
      </c>
      <c r="G56">
        <v>5.88</v>
      </c>
      <c r="H56">
        <v>5.38</v>
      </c>
      <c r="I56" t="s">
        <v>64</v>
      </c>
      <c r="K56">
        <f t="shared" si="14"/>
        <v>11</v>
      </c>
      <c r="L56">
        <f t="shared" si="15"/>
        <v>6</v>
      </c>
      <c r="M56">
        <f t="shared" si="16"/>
        <v>5</v>
      </c>
      <c r="N56">
        <f t="shared" si="17"/>
        <v>10</v>
      </c>
      <c r="O56">
        <f t="shared" si="18"/>
        <v>13</v>
      </c>
      <c r="P56">
        <f t="shared" si="19"/>
        <v>13</v>
      </c>
    </row>
    <row r="57" spans="1:16" x14ac:dyDescent="0.55000000000000004">
      <c r="A57" t="s">
        <v>84</v>
      </c>
      <c r="B57" t="s">
        <v>89</v>
      </c>
      <c r="C57">
        <v>8.25</v>
      </c>
      <c r="D57">
        <v>7.19</v>
      </c>
      <c r="E57">
        <v>6.83</v>
      </c>
      <c r="F57">
        <v>6.54</v>
      </c>
      <c r="G57">
        <v>6.25</v>
      </c>
      <c r="H57">
        <v>5.42</v>
      </c>
      <c r="I57" t="s">
        <v>29</v>
      </c>
      <c r="K57">
        <f t="shared" si="14"/>
        <v>9</v>
      </c>
      <c r="L57">
        <f t="shared" si="15"/>
        <v>12</v>
      </c>
      <c r="M57">
        <f t="shared" si="16"/>
        <v>13</v>
      </c>
      <c r="N57">
        <f t="shared" si="17"/>
        <v>8</v>
      </c>
      <c r="O57">
        <f t="shared" si="18"/>
        <v>4</v>
      </c>
      <c r="P57">
        <f t="shared" si="19"/>
        <v>12</v>
      </c>
    </row>
    <row r="58" spans="1:16" x14ac:dyDescent="0.55000000000000004">
      <c r="A58" t="s">
        <v>84</v>
      </c>
      <c r="B58" t="s">
        <v>90</v>
      </c>
      <c r="C58">
        <v>8.6999999999999993</v>
      </c>
      <c r="D58">
        <v>8.58</v>
      </c>
      <c r="E58">
        <v>7.33</v>
      </c>
      <c r="F58">
        <v>6.32</v>
      </c>
      <c r="G58">
        <v>5.98</v>
      </c>
      <c r="H58">
        <v>5.67</v>
      </c>
      <c r="I58" t="s">
        <v>85</v>
      </c>
      <c r="K58">
        <f t="shared" si="14"/>
        <v>5</v>
      </c>
      <c r="L58">
        <f t="shared" si="15"/>
        <v>1</v>
      </c>
      <c r="M58">
        <f t="shared" si="16"/>
        <v>1</v>
      </c>
      <c r="N58">
        <f t="shared" si="17"/>
        <v>14</v>
      </c>
      <c r="O58">
        <f t="shared" si="18"/>
        <v>11</v>
      </c>
      <c r="P58">
        <f t="shared" si="19"/>
        <v>5</v>
      </c>
    </row>
    <row r="59" spans="1:16" x14ac:dyDescent="0.55000000000000004">
      <c r="A59" t="s">
        <v>84</v>
      </c>
      <c r="B59" t="s">
        <v>28</v>
      </c>
      <c r="C59">
        <v>10.02</v>
      </c>
      <c r="D59">
        <v>7.8</v>
      </c>
      <c r="E59">
        <v>6.85</v>
      </c>
      <c r="F59">
        <v>6.63</v>
      </c>
      <c r="G59">
        <v>6.2</v>
      </c>
      <c r="H59">
        <v>5.5</v>
      </c>
      <c r="I59" t="s">
        <v>29</v>
      </c>
      <c r="K59">
        <f t="shared" si="14"/>
        <v>1</v>
      </c>
      <c r="L59">
        <f t="shared" si="15"/>
        <v>4</v>
      </c>
      <c r="M59">
        <f t="shared" si="16"/>
        <v>12</v>
      </c>
      <c r="N59">
        <f t="shared" si="17"/>
        <v>4</v>
      </c>
      <c r="O59">
        <f t="shared" si="18"/>
        <v>6</v>
      </c>
      <c r="P59">
        <f t="shared" si="19"/>
        <v>10</v>
      </c>
    </row>
    <row r="60" spans="1:16" x14ac:dyDescent="0.55000000000000004">
      <c r="A60" t="s">
        <v>84</v>
      </c>
      <c r="B60" t="s">
        <v>91</v>
      </c>
      <c r="C60">
        <v>9.02</v>
      </c>
      <c r="D60">
        <v>8.02</v>
      </c>
      <c r="E60">
        <v>6.91</v>
      </c>
      <c r="F60">
        <v>6.6</v>
      </c>
      <c r="G60">
        <v>6.33</v>
      </c>
      <c r="H60">
        <v>6.12</v>
      </c>
      <c r="I60" t="s">
        <v>93</v>
      </c>
      <c r="K60">
        <f t="shared" si="14"/>
        <v>2</v>
      </c>
      <c r="L60">
        <f t="shared" si="15"/>
        <v>2</v>
      </c>
      <c r="M60">
        <f t="shared" si="16"/>
        <v>10</v>
      </c>
      <c r="N60">
        <f t="shared" si="17"/>
        <v>6</v>
      </c>
      <c r="O60">
        <f t="shared" si="18"/>
        <v>2</v>
      </c>
      <c r="P60">
        <f t="shared" si="19"/>
        <v>1</v>
      </c>
    </row>
    <row r="61" spans="1:16" x14ac:dyDescent="0.55000000000000004">
      <c r="A61" t="s">
        <v>84</v>
      </c>
      <c r="B61" t="s">
        <v>92</v>
      </c>
      <c r="C61">
        <v>8</v>
      </c>
      <c r="D61">
        <v>7.4</v>
      </c>
      <c r="E61">
        <v>6.97</v>
      </c>
      <c r="F61">
        <v>6.17</v>
      </c>
      <c r="G61">
        <v>5.57</v>
      </c>
      <c r="H61">
        <v>5.18</v>
      </c>
      <c r="I61" t="s">
        <v>32</v>
      </c>
      <c r="K61">
        <f t="shared" si="14"/>
        <v>13</v>
      </c>
      <c r="L61">
        <f t="shared" si="15"/>
        <v>9</v>
      </c>
      <c r="M61">
        <f t="shared" si="16"/>
        <v>7</v>
      </c>
      <c r="N61">
        <f t="shared" si="17"/>
        <v>16</v>
      </c>
      <c r="O61">
        <f t="shared" si="18"/>
        <v>15</v>
      </c>
      <c r="P61">
        <f t="shared" si="19"/>
        <v>15</v>
      </c>
    </row>
    <row r="62" spans="1:16" x14ac:dyDescent="0.55000000000000004">
      <c r="A62" t="s">
        <v>84</v>
      </c>
      <c r="B62" t="s">
        <v>94</v>
      </c>
      <c r="C62">
        <v>8.6</v>
      </c>
      <c r="D62">
        <v>7.5</v>
      </c>
      <c r="E62">
        <v>7.15</v>
      </c>
      <c r="F62">
        <v>6.53</v>
      </c>
      <c r="G62">
        <v>6.2</v>
      </c>
      <c r="H62">
        <v>5.38</v>
      </c>
      <c r="K62">
        <f t="shared" si="14"/>
        <v>6</v>
      </c>
      <c r="L62">
        <f t="shared" si="15"/>
        <v>7</v>
      </c>
      <c r="M62">
        <f t="shared" si="16"/>
        <v>4</v>
      </c>
      <c r="N62">
        <f t="shared" si="17"/>
        <v>9</v>
      </c>
      <c r="O62">
        <f t="shared" si="18"/>
        <v>6</v>
      </c>
      <c r="P62">
        <f t="shared" si="19"/>
        <v>13</v>
      </c>
    </row>
    <row r="63" spans="1:16" x14ac:dyDescent="0.55000000000000004">
      <c r="A63" t="s">
        <v>84</v>
      </c>
      <c r="B63" t="s">
        <v>95</v>
      </c>
      <c r="C63">
        <v>8.7799999999999994</v>
      </c>
      <c r="D63">
        <v>7.92</v>
      </c>
      <c r="E63">
        <v>7.2</v>
      </c>
      <c r="F63">
        <v>6.78</v>
      </c>
      <c r="G63">
        <v>5.97</v>
      </c>
      <c r="H63">
        <v>5.65</v>
      </c>
      <c r="K63">
        <f t="shared" si="14"/>
        <v>4</v>
      </c>
      <c r="L63">
        <f t="shared" si="15"/>
        <v>3</v>
      </c>
      <c r="M63">
        <f t="shared" si="16"/>
        <v>3</v>
      </c>
      <c r="N63">
        <f t="shared" si="17"/>
        <v>1</v>
      </c>
      <c r="O63">
        <f t="shared" si="18"/>
        <v>12</v>
      </c>
      <c r="P63">
        <f t="shared" si="19"/>
        <v>6</v>
      </c>
    </row>
    <row r="64" spans="1:16" x14ac:dyDescent="0.55000000000000004">
      <c r="A64" t="s">
        <v>84</v>
      </c>
      <c r="B64" t="s">
        <v>96</v>
      </c>
      <c r="C64">
        <v>8.23</v>
      </c>
      <c r="D64">
        <v>7.02</v>
      </c>
      <c r="E64">
        <v>6.55</v>
      </c>
      <c r="F64">
        <v>6.47</v>
      </c>
      <c r="G64">
        <v>6.28</v>
      </c>
      <c r="H64">
        <v>5.6</v>
      </c>
      <c r="K64">
        <f t="shared" si="14"/>
        <v>10</v>
      </c>
      <c r="L64">
        <f t="shared" si="15"/>
        <v>15</v>
      </c>
      <c r="M64">
        <f t="shared" si="16"/>
        <v>15</v>
      </c>
      <c r="N64">
        <f t="shared" si="17"/>
        <v>11</v>
      </c>
      <c r="O64">
        <f t="shared" si="18"/>
        <v>3</v>
      </c>
      <c r="P64">
        <f t="shared" si="19"/>
        <v>8</v>
      </c>
    </row>
    <row r="65" spans="1:16" x14ac:dyDescent="0.55000000000000004">
      <c r="A65" t="s">
        <v>84</v>
      </c>
      <c r="B65" t="s">
        <v>97</v>
      </c>
      <c r="C65">
        <v>8.0299999999999994</v>
      </c>
      <c r="D65">
        <v>7.3</v>
      </c>
      <c r="E65">
        <v>6.93</v>
      </c>
      <c r="F65">
        <v>6.58</v>
      </c>
      <c r="G65">
        <v>6.17</v>
      </c>
      <c r="H65">
        <v>5.68</v>
      </c>
      <c r="I65" t="s">
        <v>85</v>
      </c>
      <c r="K65">
        <f t="shared" si="14"/>
        <v>12</v>
      </c>
      <c r="L65">
        <f t="shared" si="15"/>
        <v>10</v>
      </c>
      <c r="M65">
        <f t="shared" si="16"/>
        <v>8</v>
      </c>
      <c r="N65">
        <f t="shared" si="17"/>
        <v>7</v>
      </c>
      <c r="O65">
        <f t="shared" si="18"/>
        <v>8</v>
      </c>
      <c r="P65">
        <f t="shared" si="19"/>
        <v>4</v>
      </c>
    </row>
    <row r="66" spans="1:16" x14ac:dyDescent="0.55000000000000004">
      <c r="A66" t="s">
        <v>84</v>
      </c>
      <c r="B66" t="s">
        <v>98</v>
      </c>
      <c r="C66">
        <v>8.82</v>
      </c>
      <c r="D66">
        <v>7.42</v>
      </c>
      <c r="E66">
        <v>7.28</v>
      </c>
      <c r="F66">
        <v>6.65</v>
      </c>
      <c r="G66">
        <v>6.12</v>
      </c>
      <c r="H66">
        <v>5.65</v>
      </c>
      <c r="I66" t="s">
        <v>62</v>
      </c>
      <c r="K66">
        <f t="shared" si="14"/>
        <v>3</v>
      </c>
      <c r="L66">
        <f t="shared" si="15"/>
        <v>8</v>
      </c>
      <c r="M66">
        <f t="shared" si="16"/>
        <v>2</v>
      </c>
      <c r="N66">
        <f t="shared" si="17"/>
        <v>2</v>
      </c>
      <c r="O66">
        <f t="shared" si="18"/>
        <v>9</v>
      </c>
      <c r="P66">
        <f t="shared" si="19"/>
        <v>6</v>
      </c>
    </row>
    <row r="67" spans="1:16" x14ac:dyDescent="0.55000000000000004">
      <c r="A67" t="s">
        <v>84</v>
      </c>
      <c r="B67" t="s">
        <v>71</v>
      </c>
      <c r="C67">
        <v>8</v>
      </c>
      <c r="D67">
        <v>7.07</v>
      </c>
      <c r="E67">
        <v>7</v>
      </c>
      <c r="F67">
        <v>6.43</v>
      </c>
      <c r="G67">
        <v>5.57</v>
      </c>
      <c r="H67">
        <v>5.15</v>
      </c>
      <c r="K67">
        <f t="shared" si="14"/>
        <v>13</v>
      </c>
      <c r="L67">
        <f t="shared" si="15"/>
        <v>14</v>
      </c>
      <c r="M67">
        <f t="shared" si="16"/>
        <v>6</v>
      </c>
      <c r="N67">
        <f t="shared" si="17"/>
        <v>12</v>
      </c>
      <c r="O67">
        <f t="shared" si="18"/>
        <v>15</v>
      </c>
      <c r="P67">
        <f t="shared" si="19"/>
        <v>16</v>
      </c>
    </row>
    <row r="68" spans="1:16" x14ac:dyDescent="0.55000000000000004">
      <c r="A68" t="s">
        <v>84</v>
      </c>
      <c r="B68" t="s">
        <v>72</v>
      </c>
      <c r="C68">
        <v>8.6</v>
      </c>
      <c r="D68">
        <v>7.1</v>
      </c>
      <c r="E68">
        <v>6.93</v>
      </c>
      <c r="F68">
        <v>6.63</v>
      </c>
      <c r="G68">
        <v>6.47</v>
      </c>
      <c r="H68">
        <v>5.47</v>
      </c>
      <c r="I68" t="s">
        <v>29</v>
      </c>
      <c r="K68">
        <f t="shared" si="14"/>
        <v>6</v>
      </c>
      <c r="L68">
        <f t="shared" si="15"/>
        <v>13</v>
      </c>
      <c r="M68">
        <f t="shared" si="16"/>
        <v>8</v>
      </c>
      <c r="N68">
        <f t="shared" si="17"/>
        <v>4</v>
      </c>
      <c r="O68">
        <f t="shared" si="18"/>
        <v>1</v>
      </c>
      <c r="P68">
        <f t="shared" si="19"/>
        <v>11</v>
      </c>
    </row>
    <row r="69" spans="1:16" x14ac:dyDescent="0.55000000000000004">
      <c r="A69" t="s">
        <v>84</v>
      </c>
      <c r="B69" t="s">
        <v>73</v>
      </c>
      <c r="C69">
        <v>7.65</v>
      </c>
      <c r="D69">
        <v>6.67</v>
      </c>
      <c r="E69">
        <v>6.53</v>
      </c>
      <c r="F69">
        <v>6.42</v>
      </c>
      <c r="G69">
        <v>6.1</v>
      </c>
      <c r="H69">
        <v>5.75</v>
      </c>
      <c r="I69" t="s">
        <v>29</v>
      </c>
      <c r="K69">
        <f>RANK(C69,C$54:C$69,0)</f>
        <v>15</v>
      </c>
      <c r="L69">
        <f t="shared" ref="L69:P69" si="20">RANK(D69,D$54:D$69,0)</f>
        <v>16</v>
      </c>
      <c r="M69">
        <f t="shared" si="20"/>
        <v>16</v>
      </c>
      <c r="N69">
        <f t="shared" si="20"/>
        <v>13</v>
      </c>
      <c r="O69">
        <f t="shared" si="20"/>
        <v>10</v>
      </c>
      <c r="P69">
        <f t="shared" si="20"/>
        <v>3</v>
      </c>
    </row>
    <row r="70" spans="1:16" x14ac:dyDescent="0.55000000000000004">
      <c r="A70" t="s">
        <v>99</v>
      </c>
      <c r="B70" t="s">
        <v>90</v>
      </c>
      <c r="C70">
        <v>6.81</v>
      </c>
      <c r="D70">
        <v>6.61</v>
      </c>
      <c r="E70">
        <v>6.1</v>
      </c>
      <c r="F70">
        <v>5.86</v>
      </c>
      <c r="G70">
        <v>5.53</v>
      </c>
      <c r="H70">
        <v>5.16</v>
      </c>
      <c r="I70" t="s">
        <v>85</v>
      </c>
      <c r="K70">
        <f t="shared" ref="K70:K88" si="21">RANK(C70,C$70:C$89,0)</f>
        <v>15</v>
      </c>
      <c r="L70">
        <f t="shared" ref="L70:L88" si="22">RANK(D70,D$70:D$89,0)</f>
        <v>12</v>
      </c>
      <c r="M70">
        <f t="shared" ref="M70:M88" si="23">RANK(E70,E$70:E$89,0)</f>
        <v>15</v>
      </c>
      <c r="N70">
        <f t="shared" ref="N70:N88" si="24">RANK(F70,F$70:F$89,0)</f>
        <v>11</v>
      </c>
      <c r="O70">
        <f t="shared" ref="O70:O88" si="25">RANK(G70,G$70:G$89,0)</f>
        <v>8</v>
      </c>
      <c r="P70">
        <f t="shared" ref="P70:P88" si="26">RANK(H70,H$70:H$89,0)</f>
        <v>4</v>
      </c>
    </row>
    <row r="71" spans="1:16" x14ac:dyDescent="0.55000000000000004">
      <c r="A71" t="s">
        <v>99</v>
      </c>
      <c r="B71" t="s">
        <v>28</v>
      </c>
      <c r="C71">
        <v>6.76</v>
      </c>
      <c r="D71">
        <v>6.26</v>
      </c>
      <c r="E71">
        <v>6.11</v>
      </c>
      <c r="F71">
        <v>5.9</v>
      </c>
      <c r="G71">
        <v>5.24</v>
      </c>
      <c r="H71">
        <v>4.4400000000000004</v>
      </c>
      <c r="I71" t="s">
        <v>29</v>
      </c>
      <c r="K71">
        <f t="shared" si="21"/>
        <v>17</v>
      </c>
      <c r="L71">
        <f t="shared" si="22"/>
        <v>18</v>
      </c>
      <c r="M71">
        <f t="shared" si="23"/>
        <v>13</v>
      </c>
      <c r="N71">
        <f t="shared" si="24"/>
        <v>10</v>
      </c>
      <c r="O71">
        <f t="shared" si="25"/>
        <v>12</v>
      </c>
      <c r="P71">
        <f t="shared" si="26"/>
        <v>12</v>
      </c>
    </row>
    <row r="72" spans="1:16" x14ac:dyDescent="0.55000000000000004">
      <c r="A72" t="s">
        <v>99</v>
      </c>
      <c r="B72" t="s">
        <v>100</v>
      </c>
      <c r="C72">
        <v>7.5</v>
      </c>
      <c r="D72">
        <v>6.8</v>
      </c>
      <c r="E72">
        <v>6.36</v>
      </c>
      <c r="F72">
        <v>6.26</v>
      </c>
      <c r="G72">
        <v>5.97</v>
      </c>
      <c r="H72">
        <v>5.03</v>
      </c>
      <c r="K72">
        <f t="shared" si="21"/>
        <v>10</v>
      </c>
      <c r="L72">
        <f t="shared" si="22"/>
        <v>8</v>
      </c>
      <c r="M72">
        <f t="shared" si="23"/>
        <v>8</v>
      </c>
      <c r="N72">
        <f t="shared" si="24"/>
        <v>3</v>
      </c>
      <c r="O72">
        <f t="shared" si="25"/>
        <v>2</v>
      </c>
      <c r="P72">
        <f t="shared" si="26"/>
        <v>5</v>
      </c>
    </row>
    <row r="73" spans="1:16" x14ac:dyDescent="0.55000000000000004">
      <c r="A73" t="s">
        <v>99</v>
      </c>
      <c r="B73" t="s">
        <v>101</v>
      </c>
      <c r="C73">
        <v>6.99</v>
      </c>
      <c r="D73">
        <v>6.63</v>
      </c>
      <c r="E73">
        <v>6.26</v>
      </c>
      <c r="F73">
        <v>6.03</v>
      </c>
      <c r="G73">
        <v>5.84</v>
      </c>
      <c r="H73">
        <v>5.46</v>
      </c>
      <c r="I73" t="s">
        <v>64</v>
      </c>
      <c r="K73">
        <f t="shared" si="21"/>
        <v>14</v>
      </c>
      <c r="L73">
        <f t="shared" si="22"/>
        <v>11</v>
      </c>
      <c r="M73">
        <f t="shared" si="23"/>
        <v>10</v>
      </c>
      <c r="N73">
        <f t="shared" si="24"/>
        <v>7</v>
      </c>
      <c r="O73">
        <f t="shared" si="25"/>
        <v>3</v>
      </c>
      <c r="P73">
        <f t="shared" si="26"/>
        <v>1</v>
      </c>
    </row>
    <row r="74" spans="1:16" x14ac:dyDescent="0.55000000000000004">
      <c r="A74" t="s">
        <v>99</v>
      </c>
      <c r="B74" t="s">
        <v>102</v>
      </c>
      <c r="C74">
        <v>7.46</v>
      </c>
      <c r="D74">
        <v>6.8</v>
      </c>
      <c r="E74">
        <v>5.84</v>
      </c>
      <c r="F74">
        <v>5.6</v>
      </c>
      <c r="G74">
        <v>5.53</v>
      </c>
      <c r="H74">
        <v>4.54</v>
      </c>
      <c r="K74">
        <f t="shared" si="21"/>
        <v>11</v>
      </c>
      <c r="L74">
        <f t="shared" si="22"/>
        <v>8</v>
      </c>
      <c r="M74">
        <f t="shared" si="23"/>
        <v>16</v>
      </c>
      <c r="N74">
        <f t="shared" si="24"/>
        <v>15</v>
      </c>
      <c r="O74">
        <f t="shared" si="25"/>
        <v>8</v>
      </c>
      <c r="P74">
        <f t="shared" si="26"/>
        <v>11</v>
      </c>
    </row>
    <row r="75" spans="1:16" x14ac:dyDescent="0.55000000000000004">
      <c r="A75" t="s">
        <v>99</v>
      </c>
      <c r="B75" t="s">
        <v>103</v>
      </c>
      <c r="C75">
        <v>6.8</v>
      </c>
      <c r="D75">
        <v>6.48</v>
      </c>
      <c r="E75">
        <v>6.4</v>
      </c>
      <c r="F75">
        <v>6.15</v>
      </c>
      <c r="G75">
        <v>5.54</v>
      </c>
      <c r="H75">
        <v>4.9400000000000004</v>
      </c>
      <c r="K75">
        <f t="shared" si="21"/>
        <v>16</v>
      </c>
      <c r="L75">
        <f t="shared" si="22"/>
        <v>15</v>
      </c>
      <c r="M75">
        <f t="shared" si="23"/>
        <v>5</v>
      </c>
      <c r="N75">
        <f t="shared" si="24"/>
        <v>4</v>
      </c>
      <c r="O75">
        <f t="shared" si="25"/>
        <v>7</v>
      </c>
      <c r="P75">
        <f t="shared" si="26"/>
        <v>6</v>
      </c>
    </row>
    <row r="76" spans="1:16" x14ac:dyDescent="0.55000000000000004">
      <c r="A76" t="s">
        <v>99</v>
      </c>
      <c r="B76" t="s">
        <v>105</v>
      </c>
      <c r="C76">
        <v>7.81</v>
      </c>
      <c r="D76">
        <v>6.93</v>
      </c>
      <c r="E76">
        <v>5.79</v>
      </c>
      <c r="F76">
        <v>5.66</v>
      </c>
      <c r="G76">
        <v>5.13</v>
      </c>
      <c r="H76">
        <v>4.3600000000000003</v>
      </c>
      <c r="K76">
        <f t="shared" si="21"/>
        <v>7</v>
      </c>
      <c r="L76">
        <f t="shared" si="22"/>
        <v>5</v>
      </c>
      <c r="M76">
        <f t="shared" si="23"/>
        <v>18</v>
      </c>
      <c r="N76">
        <f t="shared" si="24"/>
        <v>14</v>
      </c>
      <c r="O76">
        <f t="shared" si="25"/>
        <v>16</v>
      </c>
      <c r="P76">
        <f t="shared" si="26"/>
        <v>14</v>
      </c>
    </row>
    <row r="77" spans="1:16" x14ac:dyDescent="0.55000000000000004">
      <c r="A77" t="s">
        <v>99</v>
      </c>
      <c r="B77" t="s">
        <v>106</v>
      </c>
      <c r="C77">
        <v>8.14</v>
      </c>
      <c r="D77">
        <v>6.73</v>
      </c>
      <c r="E77">
        <v>6.39</v>
      </c>
      <c r="F77">
        <v>6.09</v>
      </c>
      <c r="G77">
        <v>6</v>
      </c>
      <c r="H77" t="s">
        <v>24</v>
      </c>
      <c r="I77" t="s">
        <v>57</v>
      </c>
      <c r="K77">
        <f t="shared" si="21"/>
        <v>5</v>
      </c>
      <c r="L77">
        <f t="shared" si="22"/>
        <v>10</v>
      </c>
      <c r="M77">
        <f t="shared" si="23"/>
        <v>6</v>
      </c>
      <c r="N77">
        <f t="shared" si="24"/>
        <v>6</v>
      </c>
      <c r="O77">
        <f t="shared" si="25"/>
        <v>1</v>
      </c>
    </row>
    <row r="78" spans="1:16" x14ac:dyDescent="0.55000000000000004">
      <c r="A78" t="s">
        <v>99</v>
      </c>
      <c r="B78" t="s">
        <v>98</v>
      </c>
      <c r="C78">
        <v>7.3</v>
      </c>
      <c r="D78">
        <v>6.44</v>
      </c>
      <c r="E78">
        <v>6.17</v>
      </c>
      <c r="F78">
        <v>5.84</v>
      </c>
      <c r="G78">
        <v>5.27</v>
      </c>
      <c r="H78">
        <v>4.82</v>
      </c>
      <c r="K78">
        <f t="shared" si="21"/>
        <v>12</v>
      </c>
      <c r="L78">
        <f t="shared" si="22"/>
        <v>16</v>
      </c>
      <c r="M78">
        <f t="shared" si="23"/>
        <v>12</v>
      </c>
      <c r="N78">
        <f t="shared" si="24"/>
        <v>12</v>
      </c>
      <c r="O78">
        <f t="shared" si="25"/>
        <v>11</v>
      </c>
      <c r="P78">
        <f t="shared" si="26"/>
        <v>8</v>
      </c>
    </row>
    <row r="79" spans="1:16" x14ac:dyDescent="0.55000000000000004">
      <c r="A79" t="s">
        <v>99</v>
      </c>
      <c r="B79" t="s">
        <v>107</v>
      </c>
      <c r="C79">
        <v>7.6</v>
      </c>
      <c r="D79">
        <v>6.86</v>
      </c>
      <c r="E79">
        <v>6.39</v>
      </c>
      <c r="F79">
        <v>6</v>
      </c>
      <c r="G79">
        <v>5.79</v>
      </c>
      <c r="H79">
        <v>5.36</v>
      </c>
      <c r="K79">
        <f t="shared" si="21"/>
        <v>9</v>
      </c>
      <c r="L79">
        <f t="shared" si="22"/>
        <v>6</v>
      </c>
      <c r="M79">
        <f t="shared" si="23"/>
        <v>6</v>
      </c>
      <c r="N79">
        <f t="shared" si="24"/>
        <v>8</v>
      </c>
      <c r="O79">
        <f t="shared" si="25"/>
        <v>4</v>
      </c>
      <c r="P79">
        <f t="shared" si="26"/>
        <v>3</v>
      </c>
    </row>
    <row r="80" spans="1:16" x14ac:dyDescent="0.55000000000000004">
      <c r="A80" t="s">
        <v>99</v>
      </c>
      <c r="B80" t="s">
        <v>108</v>
      </c>
      <c r="C80">
        <v>7.25</v>
      </c>
      <c r="D80">
        <v>6.81</v>
      </c>
      <c r="E80">
        <v>6.43</v>
      </c>
      <c r="F80">
        <v>6.31</v>
      </c>
      <c r="G80">
        <v>5.68</v>
      </c>
      <c r="H80" t="s">
        <v>24</v>
      </c>
      <c r="I80" t="s">
        <v>57</v>
      </c>
      <c r="K80">
        <f t="shared" si="21"/>
        <v>13</v>
      </c>
      <c r="L80">
        <f t="shared" si="22"/>
        <v>7</v>
      </c>
      <c r="M80">
        <f t="shared" si="23"/>
        <v>4</v>
      </c>
      <c r="N80">
        <f t="shared" si="24"/>
        <v>2</v>
      </c>
      <c r="O80">
        <f t="shared" si="25"/>
        <v>6</v>
      </c>
    </row>
    <row r="81" spans="1:16" x14ac:dyDescent="0.55000000000000004">
      <c r="A81" t="s">
        <v>99</v>
      </c>
      <c r="B81" t="s">
        <v>109</v>
      </c>
      <c r="C81">
        <v>7.61</v>
      </c>
      <c r="D81">
        <v>6.53</v>
      </c>
      <c r="E81">
        <v>6.11</v>
      </c>
      <c r="F81">
        <v>5.03</v>
      </c>
      <c r="G81">
        <v>4.22</v>
      </c>
      <c r="H81">
        <v>3.68</v>
      </c>
      <c r="K81">
        <f t="shared" si="21"/>
        <v>8</v>
      </c>
      <c r="L81">
        <f t="shared" si="22"/>
        <v>14</v>
      </c>
      <c r="M81">
        <f t="shared" si="23"/>
        <v>13</v>
      </c>
      <c r="N81">
        <f t="shared" si="24"/>
        <v>20</v>
      </c>
      <c r="O81">
        <f t="shared" si="25"/>
        <v>20</v>
      </c>
      <c r="P81">
        <f t="shared" si="26"/>
        <v>18</v>
      </c>
    </row>
    <row r="82" spans="1:16" x14ac:dyDescent="0.55000000000000004">
      <c r="A82" t="s">
        <v>99</v>
      </c>
      <c r="B82" t="s">
        <v>110</v>
      </c>
      <c r="C82">
        <v>8.6999999999999993</v>
      </c>
      <c r="D82">
        <v>7.96</v>
      </c>
      <c r="E82">
        <v>6.65</v>
      </c>
      <c r="F82">
        <v>5.34</v>
      </c>
      <c r="G82">
        <v>4.7699999999999996</v>
      </c>
      <c r="H82">
        <v>4.13</v>
      </c>
      <c r="K82">
        <f t="shared" si="21"/>
        <v>1</v>
      </c>
      <c r="L82">
        <f t="shared" si="22"/>
        <v>1</v>
      </c>
      <c r="M82">
        <f t="shared" si="23"/>
        <v>3</v>
      </c>
      <c r="N82">
        <f t="shared" si="24"/>
        <v>19</v>
      </c>
      <c r="O82">
        <f t="shared" si="25"/>
        <v>19</v>
      </c>
      <c r="P82">
        <f t="shared" si="26"/>
        <v>17</v>
      </c>
    </row>
    <row r="83" spans="1:16" x14ac:dyDescent="0.55000000000000004">
      <c r="A83" t="s">
        <v>99</v>
      </c>
      <c r="B83" t="s">
        <v>111</v>
      </c>
      <c r="C83">
        <v>8.34</v>
      </c>
      <c r="D83">
        <v>7.4</v>
      </c>
      <c r="E83">
        <v>6.83</v>
      </c>
      <c r="F83">
        <v>6.64</v>
      </c>
      <c r="G83">
        <v>5.15</v>
      </c>
      <c r="H83">
        <v>4.24</v>
      </c>
      <c r="K83">
        <f t="shared" si="21"/>
        <v>3</v>
      </c>
      <c r="L83">
        <f t="shared" si="22"/>
        <v>2</v>
      </c>
      <c r="M83">
        <f t="shared" si="23"/>
        <v>2</v>
      </c>
      <c r="N83">
        <f t="shared" si="24"/>
        <v>1</v>
      </c>
      <c r="O83">
        <f t="shared" si="25"/>
        <v>15</v>
      </c>
      <c r="P83">
        <f t="shared" si="26"/>
        <v>15</v>
      </c>
    </row>
    <row r="84" spans="1:16" x14ac:dyDescent="0.55000000000000004">
      <c r="A84" t="s">
        <v>99</v>
      </c>
      <c r="B84" t="s">
        <v>112</v>
      </c>
      <c r="C84">
        <v>7.89</v>
      </c>
      <c r="D84">
        <v>6.61</v>
      </c>
      <c r="E84">
        <v>5.8</v>
      </c>
      <c r="F84">
        <v>5.6</v>
      </c>
      <c r="G84">
        <v>4.97</v>
      </c>
      <c r="H84">
        <v>4.6500000000000004</v>
      </c>
      <c r="K84">
        <f t="shared" si="21"/>
        <v>6</v>
      </c>
      <c r="L84">
        <f t="shared" si="22"/>
        <v>12</v>
      </c>
      <c r="M84">
        <f t="shared" si="23"/>
        <v>17</v>
      </c>
      <c r="N84">
        <f t="shared" si="24"/>
        <v>15</v>
      </c>
      <c r="O84">
        <f t="shared" si="25"/>
        <v>17</v>
      </c>
      <c r="P84">
        <f t="shared" si="26"/>
        <v>10</v>
      </c>
    </row>
    <row r="85" spans="1:16" x14ac:dyDescent="0.55000000000000004">
      <c r="A85" t="s">
        <v>99</v>
      </c>
      <c r="B85" t="s">
        <v>81</v>
      </c>
      <c r="C85">
        <v>8.17</v>
      </c>
      <c r="D85">
        <v>7.35</v>
      </c>
      <c r="E85">
        <v>6.9</v>
      </c>
      <c r="F85">
        <v>6</v>
      </c>
      <c r="G85">
        <v>5.37</v>
      </c>
      <c r="H85">
        <v>4.8600000000000003</v>
      </c>
      <c r="K85">
        <f t="shared" si="21"/>
        <v>4</v>
      </c>
      <c r="L85">
        <f t="shared" si="22"/>
        <v>3</v>
      </c>
      <c r="M85">
        <f t="shared" si="23"/>
        <v>1</v>
      </c>
      <c r="N85">
        <f t="shared" si="24"/>
        <v>8</v>
      </c>
      <c r="O85">
        <f t="shared" si="25"/>
        <v>10</v>
      </c>
      <c r="P85">
        <f t="shared" si="26"/>
        <v>7</v>
      </c>
    </row>
    <row r="86" spans="1:16" x14ac:dyDescent="0.55000000000000004">
      <c r="A86" t="s">
        <v>99</v>
      </c>
      <c r="B86" t="s">
        <v>113</v>
      </c>
      <c r="C86">
        <v>6.61</v>
      </c>
      <c r="D86">
        <v>6.13</v>
      </c>
      <c r="E86">
        <v>5.61</v>
      </c>
      <c r="F86">
        <v>5.4</v>
      </c>
      <c r="G86">
        <v>5.16</v>
      </c>
      <c r="H86">
        <v>4.71</v>
      </c>
      <c r="K86">
        <f t="shared" si="21"/>
        <v>18</v>
      </c>
      <c r="L86">
        <f t="shared" si="22"/>
        <v>19</v>
      </c>
      <c r="M86">
        <f t="shared" si="23"/>
        <v>19</v>
      </c>
      <c r="N86">
        <f t="shared" si="24"/>
        <v>17</v>
      </c>
      <c r="O86">
        <f t="shared" si="25"/>
        <v>13</v>
      </c>
      <c r="P86">
        <f t="shared" si="26"/>
        <v>9</v>
      </c>
    </row>
    <row r="87" spans="1:16" x14ac:dyDescent="0.55000000000000004">
      <c r="A87" t="s">
        <v>99</v>
      </c>
      <c r="B87" t="s">
        <v>114</v>
      </c>
      <c r="C87">
        <v>6.21</v>
      </c>
      <c r="D87">
        <v>5.79</v>
      </c>
      <c r="E87">
        <v>5.51</v>
      </c>
      <c r="F87">
        <v>5.37</v>
      </c>
      <c r="G87">
        <v>5.16</v>
      </c>
      <c r="H87">
        <v>4.3899999999999997</v>
      </c>
      <c r="K87">
        <f t="shared" si="21"/>
        <v>20</v>
      </c>
      <c r="L87">
        <f t="shared" si="22"/>
        <v>20</v>
      </c>
      <c r="M87">
        <f t="shared" si="23"/>
        <v>20</v>
      </c>
      <c r="N87">
        <f t="shared" si="24"/>
        <v>18</v>
      </c>
      <c r="O87">
        <f t="shared" si="25"/>
        <v>13</v>
      </c>
      <c r="P87">
        <f t="shared" si="26"/>
        <v>13</v>
      </c>
    </row>
    <row r="88" spans="1:16" x14ac:dyDescent="0.55000000000000004">
      <c r="A88" t="s">
        <v>99</v>
      </c>
      <c r="B88" t="s">
        <v>37</v>
      </c>
      <c r="C88">
        <v>8.6999999999999993</v>
      </c>
      <c r="D88">
        <v>7.06</v>
      </c>
      <c r="E88">
        <v>6.29</v>
      </c>
      <c r="F88">
        <v>5.73</v>
      </c>
      <c r="G88">
        <v>4.84</v>
      </c>
      <c r="H88">
        <v>4.2300000000000004</v>
      </c>
      <c r="K88">
        <f t="shared" si="21"/>
        <v>1</v>
      </c>
      <c r="L88">
        <f t="shared" si="22"/>
        <v>4</v>
      </c>
      <c r="M88">
        <f t="shared" si="23"/>
        <v>9</v>
      </c>
      <c r="N88">
        <f t="shared" si="24"/>
        <v>13</v>
      </c>
      <c r="O88">
        <f t="shared" si="25"/>
        <v>18</v>
      </c>
      <c r="P88">
        <f t="shared" si="26"/>
        <v>16</v>
      </c>
    </row>
    <row r="89" spans="1:16" x14ac:dyDescent="0.55000000000000004">
      <c r="A89" t="s">
        <v>99</v>
      </c>
      <c r="B89" t="s">
        <v>104</v>
      </c>
      <c r="C89">
        <v>6.54</v>
      </c>
      <c r="D89">
        <v>6.4</v>
      </c>
      <c r="E89">
        <v>6.2</v>
      </c>
      <c r="F89">
        <v>6.1</v>
      </c>
      <c r="G89">
        <v>5.79</v>
      </c>
      <c r="H89">
        <v>5.39</v>
      </c>
      <c r="I89" t="s">
        <v>29</v>
      </c>
      <c r="K89">
        <f t="shared" ref="K89:P89" si="27">RANK(C89,C$70:C$89,0)</f>
        <v>19</v>
      </c>
      <c r="L89">
        <f t="shared" si="27"/>
        <v>17</v>
      </c>
      <c r="M89">
        <f t="shared" si="27"/>
        <v>11</v>
      </c>
      <c r="N89">
        <f t="shared" si="27"/>
        <v>5</v>
      </c>
      <c r="O89">
        <f t="shared" si="27"/>
        <v>4</v>
      </c>
      <c r="P89">
        <f t="shared" si="27"/>
        <v>2</v>
      </c>
    </row>
    <row r="90" spans="1:16" x14ac:dyDescent="0.55000000000000004">
      <c r="A90" t="s">
        <v>115</v>
      </c>
      <c r="B90" t="s">
        <v>86</v>
      </c>
      <c r="C90">
        <v>7.23</v>
      </c>
      <c r="D90">
        <v>6.97</v>
      </c>
      <c r="E90">
        <v>6.26</v>
      </c>
      <c r="F90">
        <v>5.48</v>
      </c>
      <c r="G90">
        <v>5.29</v>
      </c>
      <c r="H90">
        <v>4.9800000000000004</v>
      </c>
      <c r="K90">
        <f>RANK(C90,C$90:C$106,0)</f>
        <v>14</v>
      </c>
      <c r="L90">
        <f t="shared" ref="L90:P90" si="28">RANK(D90,D$90:D$106,0)</f>
        <v>9</v>
      </c>
      <c r="M90">
        <f t="shared" si="28"/>
        <v>12</v>
      </c>
      <c r="N90">
        <f t="shared" si="28"/>
        <v>14</v>
      </c>
      <c r="O90">
        <f t="shared" si="28"/>
        <v>11</v>
      </c>
      <c r="P90">
        <f t="shared" si="28"/>
        <v>8</v>
      </c>
    </row>
    <row r="91" spans="1:16" x14ac:dyDescent="0.55000000000000004">
      <c r="A91" t="s">
        <v>115</v>
      </c>
      <c r="B91" t="s">
        <v>88</v>
      </c>
      <c r="C91">
        <v>7.31</v>
      </c>
      <c r="D91">
        <v>6.5</v>
      </c>
      <c r="E91">
        <v>6</v>
      </c>
      <c r="F91">
        <v>5.75</v>
      </c>
      <c r="G91">
        <v>5.56</v>
      </c>
      <c r="H91">
        <v>5.0199999999999996</v>
      </c>
      <c r="K91">
        <f t="shared" ref="K91:K106" si="29">RANK(C91,C$90:C$106,0)</f>
        <v>13</v>
      </c>
      <c r="L91">
        <f t="shared" ref="L91:L106" si="30">RANK(D91,D$90:D$106,0)</f>
        <v>16</v>
      </c>
      <c r="M91">
        <f t="shared" ref="M91:M106" si="31">RANK(E91,E$90:E$106,0)</f>
        <v>17</v>
      </c>
      <c r="N91">
        <f t="shared" ref="N91:N106" si="32">RANK(F91,F$90:F$106,0)</f>
        <v>12</v>
      </c>
      <c r="O91">
        <f t="shared" ref="O91:O106" si="33">RANK(G91,G$90:G$106,0)</f>
        <v>9</v>
      </c>
      <c r="P91">
        <f t="shared" ref="P91:P106" si="34">RANK(H91,H$90:H$106,0)</f>
        <v>7</v>
      </c>
    </row>
    <row r="92" spans="1:16" x14ac:dyDescent="0.55000000000000004">
      <c r="A92" t="s">
        <v>115</v>
      </c>
      <c r="B92" t="s">
        <v>89</v>
      </c>
      <c r="C92">
        <v>7.32</v>
      </c>
      <c r="D92">
        <v>6.95</v>
      </c>
      <c r="E92">
        <v>6.35</v>
      </c>
      <c r="F92">
        <v>6.08</v>
      </c>
      <c r="G92">
        <v>5.95</v>
      </c>
      <c r="H92">
        <v>4.74</v>
      </c>
      <c r="K92">
        <f t="shared" si="29"/>
        <v>12</v>
      </c>
      <c r="L92">
        <f t="shared" si="30"/>
        <v>10</v>
      </c>
      <c r="M92">
        <f t="shared" si="31"/>
        <v>10</v>
      </c>
      <c r="N92">
        <f t="shared" si="32"/>
        <v>4</v>
      </c>
      <c r="O92">
        <f t="shared" si="33"/>
        <v>3</v>
      </c>
      <c r="P92">
        <f t="shared" si="34"/>
        <v>10</v>
      </c>
    </row>
    <row r="93" spans="1:16" x14ac:dyDescent="0.55000000000000004">
      <c r="A93" t="s">
        <v>115</v>
      </c>
      <c r="B93" t="s">
        <v>90</v>
      </c>
      <c r="C93">
        <v>7.08</v>
      </c>
      <c r="D93">
        <v>6.84</v>
      </c>
      <c r="E93">
        <v>6.16</v>
      </c>
      <c r="F93">
        <v>5.94</v>
      </c>
      <c r="G93">
        <v>5.74</v>
      </c>
      <c r="H93">
        <v>5.58</v>
      </c>
      <c r="K93">
        <f t="shared" si="29"/>
        <v>15</v>
      </c>
      <c r="L93">
        <f t="shared" si="30"/>
        <v>11</v>
      </c>
      <c r="M93">
        <f t="shared" si="31"/>
        <v>14</v>
      </c>
      <c r="N93">
        <f t="shared" si="32"/>
        <v>5</v>
      </c>
      <c r="O93">
        <f t="shared" si="33"/>
        <v>7</v>
      </c>
      <c r="P93">
        <f t="shared" si="34"/>
        <v>2</v>
      </c>
    </row>
    <row r="94" spans="1:16" x14ac:dyDescent="0.55000000000000004">
      <c r="A94" t="s">
        <v>115</v>
      </c>
      <c r="B94" t="s">
        <v>28</v>
      </c>
      <c r="C94">
        <v>8.02</v>
      </c>
      <c r="D94">
        <v>6.76</v>
      </c>
      <c r="E94">
        <v>6.4</v>
      </c>
      <c r="F94">
        <v>6.23</v>
      </c>
      <c r="G94">
        <v>6.08</v>
      </c>
      <c r="H94">
        <v>4.97</v>
      </c>
      <c r="K94">
        <f t="shared" si="29"/>
        <v>9</v>
      </c>
      <c r="L94">
        <f t="shared" si="30"/>
        <v>14</v>
      </c>
      <c r="M94">
        <f t="shared" si="31"/>
        <v>9</v>
      </c>
      <c r="N94">
        <f t="shared" si="32"/>
        <v>1</v>
      </c>
      <c r="O94">
        <f t="shared" si="33"/>
        <v>1</v>
      </c>
      <c r="P94">
        <f t="shared" si="34"/>
        <v>9</v>
      </c>
    </row>
    <row r="95" spans="1:16" x14ac:dyDescent="0.55000000000000004">
      <c r="A95" t="s">
        <v>115</v>
      </c>
      <c r="B95" t="s">
        <v>116</v>
      </c>
      <c r="C95">
        <v>8.9499999999999993</v>
      </c>
      <c r="D95">
        <v>7.06</v>
      </c>
      <c r="E95">
        <v>6.08</v>
      </c>
      <c r="F95">
        <v>5.31</v>
      </c>
      <c r="G95">
        <v>4.95</v>
      </c>
      <c r="H95">
        <v>4.4800000000000004</v>
      </c>
      <c r="K95">
        <f t="shared" si="29"/>
        <v>4</v>
      </c>
      <c r="L95">
        <f t="shared" si="30"/>
        <v>8</v>
      </c>
      <c r="M95">
        <f t="shared" si="31"/>
        <v>16</v>
      </c>
      <c r="N95">
        <f t="shared" si="32"/>
        <v>16</v>
      </c>
      <c r="O95">
        <f t="shared" si="33"/>
        <v>13</v>
      </c>
      <c r="P95">
        <f t="shared" si="34"/>
        <v>12</v>
      </c>
    </row>
    <row r="96" spans="1:16" x14ac:dyDescent="0.55000000000000004">
      <c r="A96" t="s">
        <v>115</v>
      </c>
      <c r="B96" t="s">
        <v>100</v>
      </c>
      <c r="C96">
        <v>7.66</v>
      </c>
      <c r="D96">
        <v>6.84</v>
      </c>
      <c r="E96">
        <v>6.42</v>
      </c>
      <c r="F96">
        <v>6.11</v>
      </c>
      <c r="G96">
        <v>5.89</v>
      </c>
      <c r="H96">
        <v>5.05</v>
      </c>
      <c r="K96">
        <f t="shared" si="29"/>
        <v>11</v>
      </c>
      <c r="L96">
        <f t="shared" si="30"/>
        <v>11</v>
      </c>
      <c r="M96">
        <f t="shared" si="31"/>
        <v>8</v>
      </c>
      <c r="N96">
        <f t="shared" si="32"/>
        <v>3</v>
      </c>
      <c r="O96">
        <f t="shared" si="33"/>
        <v>4</v>
      </c>
      <c r="P96">
        <f t="shared" si="34"/>
        <v>5</v>
      </c>
    </row>
    <row r="97" spans="1:16" x14ac:dyDescent="0.55000000000000004">
      <c r="A97" t="s">
        <v>115</v>
      </c>
      <c r="B97" t="s">
        <v>101</v>
      </c>
      <c r="C97">
        <v>7.71</v>
      </c>
      <c r="D97">
        <v>6.72</v>
      </c>
      <c r="E97">
        <v>6.11</v>
      </c>
      <c r="F97">
        <v>5.93</v>
      </c>
      <c r="G97">
        <v>5.77</v>
      </c>
      <c r="H97">
        <v>5.62</v>
      </c>
      <c r="K97">
        <f t="shared" si="29"/>
        <v>10</v>
      </c>
      <c r="L97">
        <f t="shared" si="30"/>
        <v>15</v>
      </c>
      <c r="M97">
        <f t="shared" si="31"/>
        <v>15</v>
      </c>
      <c r="N97">
        <f t="shared" si="32"/>
        <v>6</v>
      </c>
      <c r="O97">
        <f t="shared" si="33"/>
        <v>6</v>
      </c>
      <c r="P97">
        <f t="shared" si="34"/>
        <v>1</v>
      </c>
    </row>
    <row r="98" spans="1:16" x14ac:dyDescent="0.55000000000000004">
      <c r="A98" t="s">
        <v>115</v>
      </c>
      <c r="B98" t="s">
        <v>117</v>
      </c>
      <c r="C98">
        <v>9.9700000000000006</v>
      </c>
      <c r="D98">
        <v>7.47</v>
      </c>
      <c r="E98">
        <v>6.65</v>
      </c>
      <c r="F98">
        <v>5.87</v>
      </c>
      <c r="G98">
        <v>4.84</v>
      </c>
      <c r="H98">
        <v>4.45</v>
      </c>
      <c r="K98">
        <f t="shared" si="29"/>
        <v>2</v>
      </c>
      <c r="L98">
        <f t="shared" si="30"/>
        <v>6</v>
      </c>
      <c r="M98">
        <f t="shared" si="31"/>
        <v>5</v>
      </c>
      <c r="N98">
        <f t="shared" si="32"/>
        <v>9</v>
      </c>
      <c r="O98">
        <f t="shared" si="33"/>
        <v>15</v>
      </c>
      <c r="P98">
        <f t="shared" si="34"/>
        <v>13</v>
      </c>
    </row>
    <row r="99" spans="1:16" x14ac:dyDescent="0.55000000000000004">
      <c r="A99" t="s">
        <v>115</v>
      </c>
      <c r="B99" t="s">
        <v>118</v>
      </c>
      <c r="C99">
        <v>8.66</v>
      </c>
      <c r="D99">
        <v>7.4</v>
      </c>
      <c r="E99">
        <v>6.74</v>
      </c>
      <c r="F99">
        <v>5.91</v>
      </c>
      <c r="G99">
        <v>5.68</v>
      </c>
      <c r="H99">
        <v>5.05</v>
      </c>
      <c r="K99">
        <f t="shared" si="29"/>
        <v>5</v>
      </c>
      <c r="L99">
        <f t="shared" si="30"/>
        <v>7</v>
      </c>
      <c r="M99">
        <f t="shared" si="31"/>
        <v>3</v>
      </c>
      <c r="N99">
        <f t="shared" si="32"/>
        <v>8</v>
      </c>
      <c r="O99">
        <f t="shared" si="33"/>
        <v>8</v>
      </c>
      <c r="P99">
        <f t="shared" si="34"/>
        <v>5</v>
      </c>
    </row>
    <row r="100" spans="1:16" x14ac:dyDescent="0.55000000000000004">
      <c r="A100" t="s">
        <v>115</v>
      </c>
      <c r="B100" t="s">
        <v>119</v>
      </c>
      <c r="C100">
        <v>9.4700000000000006</v>
      </c>
      <c r="D100">
        <v>7.53</v>
      </c>
      <c r="E100">
        <v>6.23</v>
      </c>
      <c r="F100">
        <v>4.79</v>
      </c>
      <c r="G100">
        <v>4.4000000000000004</v>
      </c>
      <c r="H100">
        <v>3.53</v>
      </c>
      <c r="K100">
        <f t="shared" si="29"/>
        <v>3</v>
      </c>
      <c r="L100">
        <f t="shared" si="30"/>
        <v>4</v>
      </c>
      <c r="M100">
        <f t="shared" si="31"/>
        <v>13</v>
      </c>
      <c r="N100">
        <f t="shared" si="32"/>
        <v>17</v>
      </c>
      <c r="O100">
        <f t="shared" si="33"/>
        <v>17</v>
      </c>
      <c r="P100">
        <f t="shared" si="34"/>
        <v>17</v>
      </c>
    </row>
    <row r="101" spans="1:16" x14ac:dyDescent="0.55000000000000004">
      <c r="A101" t="s">
        <v>115</v>
      </c>
      <c r="B101" t="s">
        <v>120</v>
      </c>
      <c r="C101">
        <v>7.03</v>
      </c>
      <c r="D101">
        <v>6.44</v>
      </c>
      <c r="E101">
        <v>6.32</v>
      </c>
      <c r="F101">
        <v>5.92</v>
      </c>
      <c r="G101">
        <v>5.84</v>
      </c>
      <c r="H101">
        <v>4.6100000000000003</v>
      </c>
      <c r="K101">
        <f t="shared" si="29"/>
        <v>16</v>
      </c>
      <c r="L101">
        <f t="shared" si="30"/>
        <v>17</v>
      </c>
      <c r="M101">
        <f t="shared" si="31"/>
        <v>11</v>
      </c>
      <c r="N101">
        <f t="shared" si="32"/>
        <v>7</v>
      </c>
      <c r="O101">
        <f t="shared" si="33"/>
        <v>5</v>
      </c>
      <c r="P101">
        <f t="shared" si="34"/>
        <v>11</v>
      </c>
    </row>
    <row r="102" spans="1:16" x14ac:dyDescent="0.55000000000000004">
      <c r="A102" t="s">
        <v>115</v>
      </c>
      <c r="B102" t="s">
        <v>121</v>
      </c>
      <c r="C102">
        <v>10.31</v>
      </c>
      <c r="D102">
        <v>7.87</v>
      </c>
      <c r="E102">
        <v>6.71</v>
      </c>
      <c r="F102">
        <v>5.42</v>
      </c>
      <c r="G102">
        <v>4.9000000000000004</v>
      </c>
      <c r="H102">
        <v>4.42</v>
      </c>
      <c r="K102">
        <f t="shared" si="29"/>
        <v>1</v>
      </c>
      <c r="L102">
        <f t="shared" si="30"/>
        <v>1</v>
      </c>
      <c r="M102">
        <f t="shared" si="31"/>
        <v>4</v>
      </c>
      <c r="N102">
        <f t="shared" si="32"/>
        <v>15</v>
      </c>
      <c r="O102">
        <f t="shared" si="33"/>
        <v>14</v>
      </c>
      <c r="P102">
        <f t="shared" si="34"/>
        <v>14</v>
      </c>
    </row>
    <row r="103" spans="1:16" x14ac:dyDescent="0.55000000000000004">
      <c r="A103" t="s">
        <v>115</v>
      </c>
      <c r="B103" t="s">
        <v>122</v>
      </c>
      <c r="C103">
        <v>8.26</v>
      </c>
      <c r="D103">
        <v>7.6</v>
      </c>
      <c r="E103">
        <v>6.85</v>
      </c>
      <c r="F103">
        <v>5.87</v>
      </c>
      <c r="G103">
        <v>4.72</v>
      </c>
      <c r="H103">
        <v>4.0599999999999996</v>
      </c>
      <c r="K103">
        <f t="shared" si="29"/>
        <v>8</v>
      </c>
      <c r="L103">
        <f t="shared" si="30"/>
        <v>2</v>
      </c>
      <c r="M103">
        <f t="shared" si="31"/>
        <v>1</v>
      </c>
      <c r="N103">
        <f t="shared" si="32"/>
        <v>9</v>
      </c>
      <c r="O103">
        <f t="shared" si="33"/>
        <v>16</v>
      </c>
      <c r="P103">
        <f t="shared" si="34"/>
        <v>16</v>
      </c>
    </row>
    <row r="104" spans="1:16" x14ac:dyDescent="0.55000000000000004">
      <c r="A104" t="s">
        <v>115</v>
      </c>
      <c r="B104" t="s">
        <v>123</v>
      </c>
      <c r="C104">
        <v>8.66</v>
      </c>
      <c r="D104">
        <v>7.48</v>
      </c>
      <c r="E104">
        <v>6.81</v>
      </c>
      <c r="F104">
        <v>5.82</v>
      </c>
      <c r="G104">
        <v>5.15</v>
      </c>
      <c r="H104">
        <v>4.29</v>
      </c>
      <c r="K104">
        <f t="shared" si="29"/>
        <v>5</v>
      </c>
      <c r="L104">
        <f t="shared" si="30"/>
        <v>5</v>
      </c>
      <c r="M104">
        <f t="shared" si="31"/>
        <v>2</v>
      </c>
      <c r="N104">
        <f t="shared" si="32"/>
        <v>11</v>
      </c>
      <c r="O104">
        <f t="shared" si="33"/>
        <v>12</v>
      </c>
      <c r="P104">
        <f t="shared" si="34"/>
        <v>15</v>
      </c>
    </row>
    <row r="105" spans="1:16" x14ac:dyDescent="0.55000000000000004">
      <c r="A105" t="s">
        <v>115</v>
      </c>
      <c r="B105" t="s">
        <v>124</v>
      </c>
      <c r="C105">
        <v>8.3000000000000007</v>
      </c>
      <c r="D105">
        <v>7.58</v>
      </c>
      <c r="E105">
        <v>6.48</v>
      </c>
      <c r="F105">
        <v>5.66</v>
      </c>
      <c r="G105">
        <v>5.45</v>
      </c>
      <c r="H105">
        <v>5.3</v>
      </c>
      <c r="K105">
        <f t="shared" si="29"/>
        <v>7</v>
      </c>
      <c r="L105">
        <f t="shared" si="30"/>
        <v>3</v>
      </c>
      <c r="M105">
        <f t="shared" si="31"/>
        <v>7</v>
      </c>
      <c r="N105">
        <f t="shared" si="32"/>
        <v>13</v>
      </c>
      <c r="O105">
        <f t="shared" si="33"/>
        <v>10</v>
      </c>
      <c r="P105">
        <f t="shared" si="34"/>
        <v>4</v>
      </c>
    </row>
    <row r="106" spans="1:16" x14ac:dyDescent="0.55000000000000004">
      <c r="A106" t="s">
        <v>115</v>
      </c>
      <c r="B106" t="s">
        <v>125</v>
      </c>
      <c r="C106">
        <v>6.98</v>
      </c>
      <c r="D106">
        <v>6.79</v>
      </c>
      <c r="E106">
        <v>6.53</v>
      </c>
      <c r="F106">
        <v>6.19</v>
      </c>
      <c r="G106">
        <v>6.04</v>
      </c>
      <c r="H106">
        <v>5.45</v>
      </c>
      <c r="I106" t="s">
        <v>126</v>
      </c>
      <c r="K106">
        <f t="shared" si="29"/>
        <v>17</v>
      </c>
      <c r="L106">
        <f t="shared" si="30"/>
        <v>13</v>
      </c>
      <c r="M106">
        <f t="shared" si="31"/>
        <v>6</v>
      </c>
      <c r="N106">
        <f t="shared" si="32"/>
        <v>2</v>
      </c>
      <c r="O106">
        <f t="shared" si="33"/>
        <v>2</v>
      </c>
      <c r="P106">
        <f t="shared" si="34"/>
        <v>3</v>
      </c>
    </row>
    <row r="107" spans="1:16" x14ac:dyDescent="0.55000000000000004">
      <c r="A107" t="s">
        <v>127</v>
      </c>
      <c r="B107" t="s">
        <v>88</v>
      </c>
      <c r="C107">
        <v>7.41</v>
      </c>
      <c r="D107">
        <v>6.69</v>
      </c>
      <c r="E107">
        <v>6.28</v>
      </c>
      <c r="F107">
        <v>5.93</v>
      </c>
      <c r="G107">
        <v>5.72</v>
      </c>
      <c r="H107">
        <v>5.2</v>
      </c>
      <c r="K107">
        <f>RANK(C107,C$107:C$124,0)</f>
        <v>13</v>
      </c>
      <c r="L107">
        <f t="shared" ref="L107:P107" si="35">RANK(D107,D$107:D$124,0)</f>
        <v>12</v>
      </c>
      <c r="M107">
        <f t="shared" si="35"/>
        <v>13</v>
      </c>
      <c r="N107">
        <f t="shared" si="35"/>
        <v>16</v>
      </c>
      <c r="O107">
        <f t="shared" si="35"/>
        <v>13</v>
      </c>
      <c r="P107">
        <f t="shared" si="35"/>
        <v>12</v>
      </c>
    </row>
    <row r="108" spans="1:16" x14ac:dyDescent="0.55000000000000004">
      <c r="A108" t="s">
        <v>127</v>
      </c>
      <c r="B108" t="s">
        <v>89</v>
      </c>
      <c r="C108">
        <v>8.4499999999999993</v>
      </c>
      <c r="D108">
        <v>7.28</v>
      </c>
      <c r="E108">
        <v>6.88</v>
      </c>
      <c r="F108">
        <v>6.23</v>
      </c>
      <c r="G108">
        <v>5.95</v>
      </c>
      <c r="H108">
        <v>5.28</v>
      </c>
      <c r="K108">
        <f t="shared" ref="K108:K124" si="36">RANK(C108,C$107:C$124,0)</f>
        <v>3</v>
      </c>
      <c r="L108">
        <f t="shared" ref="L108:L124" si="37">RANK(D108,D$107:D$124,0)</f>
        <v>3</v>
      </c>
      <c r="M108">
        <f t="shared" ref="M108:M124" si="38">RANK(E108,E$107:E$124,0)</f>
        <v>1</v>
      </c>
      <c r="N108">
        <f t="shared" ref="N108:N124" si="39">RANK(F108,F$107:F$124,0)</f>
        <v>7</v>
      </c>
      <c r="O108">
        <f t="shared" ref="O108:O124" si="40">RANK(G108,G$107:G$124,0)</f>
        <v>7</v>
      </c>
      <c r="P108">
        <f t="shared" ref="P108:P124" si="41">RANK(H108,H$107:H$124,0)</f>
        <v>9</v>
      </c>
    </row>
    <row r="109" spans="1:16" x14ac:dyDescent="0.55000000000000004">
      <c r="A109" t="s">
        <v>127</v>
      </c>
      <c r="B109" t="s">
        <v>100</v>
      </c>
      <c r="C109">
        <v>7.77</v>
      </c>
      <c r="D109">
        <v>7.05</v>
      </c>
      <c r="E109">
        <v>6.54</v>
      </c>
      <c r="F109">
        <v>6.38</v>
      </c>
      <c r="G109">
        <v>6.03</v>
      </c>
      <c r="H109">
        <v>5.22</v>
      </c>
      <c r="K109">
        <f t="shared" si="36"/>
        <v>6</v>
      </c>
      <c r="L109">
        <f t="shared" si="37"/>
        <v>6</v>
      </c>
      <c r="M109">
        <f t="shared" si="38"/>
        <v>7</v>
      </c>
      <c r="N109">
        <f t="shared" si="39"/>
        <v>4</v>
      </c>
      <c r="O109">
        <f t="shared" si="40"/>
        <v>4</v>
      </c>
      <c r="P109">
        <f t="shared" si="41"/>
        <v>11</v>
      </c>
    </row>
    <row r="110" spans="1:16" x14ac:dyDescent="0.55000000000000004">
      <c r="A110" t="s">
        <v>127</v>
      </c>
      <c r="B110" t="s">
        <v>23</v>
      </c>
      <c r="C110">
        <v>7.67</v>
      </c>
      <c r="D110">
        <v>6.45</v>
      </c>
      <c r="E110">
        <v>6.39</v>
      </c>
      <c r="F110">
        <v>5.98</v>
      </c>
      <c r="G110">
        <v>5.83</v>
      </c>
      <c r="H110" t="s">
        <v>24</v>
      </c>
      <c r="I110" t="s">
        <v>128</v>
      </c>
      <c r="K110">
        <f t="shared" si="36"/>
        <v>9</v>
      </c>
      <c r="L110">
        <f t="shared" si="37"/>
        <v>16</v>
      </c>
      <c r="M110">
        <f t="shared" si="38"/>
        <v>11</v>
      </c>
      <c r="N110">
        <f t="shared" si="39"/>
        <v>12</v>
      </c>
      <c r="O110">
        <f t="shared" si="40"/>
        <v>9</v>
      </c>
    </row>
    <row r="111" spans="1:16" x14ac:dyDescent="0.55000000000000004">
      <c r="A111" t="s">
        <v>127</v>
      </c>
      <c r="B111" t="s">
        <v>101</v>
      </c>
      <c r="C111">
        <v>7.22</v>
      </c>
      <c r="D111">
        <v>6.59</v>
      </c>
      <c r="E111">
        <v>6.25</v>
      </c>
      <c r="F111">
        <v>5.98</v>
      </c>
      <c r="G111">
        <v>5.69</v>
      </c>
      <c r="H111">
        <v>5.45</v>
      </c>
      <c r="K111">
        <f t="shared" si="36"/>
        <v>15</v>
      </c>
      <c r="L111">
        <f t="shared" si="37"/>
        <v>15</v>
      </c>
      <c r="M111">
        <f t="shared" si="38"/>
        <v>15</v>
      </c>
      <c r="N111">
        <f t="shared" si="39"/>
        <v>12</v>
      </c>
      <c r="O111">
        <f t="shared" si="40"/>
        <v>15</v>
      </c>
      <c r="P111">
        <f t="shared" si="41"/>
        <v>8</v>
      </c>
    </row>
    <row r="112" spans="1:16" x14ac:dyDescent="0.55000000000000004">
      <c r="A112" t="s">
        <v>127</v>
      </c>
      <c r="B112" t="s">
        <v>102</v>
      </c>
      <c r="C112">
        <v>7.52</v>
      </c>
      <c r="D112">
        <v>6.93</v>
      </c>
      <c r="E112">
        <v>6.18</v>
      </c>
      <c r="F112">
        <v>5.87</v>
      </c>
      <c r="G112">
        <v>5.83</v>
      </c>
      <c r="H112">
        <v>4.75</v>
      </c>
      <c r="K112">
        <f t="shared" si="36"/>
        <v>12</v>
      </c>
      <c r="L112">
        <f t="shared" si="37"/>
        <v>7</v>
      </c>
      <c r="M112">
        <f t="shared" si="38"/>
        <v>16</v>
      </c>
      <c r="N112">
        <f t="shared" si="39"/>
        <v>17</v>
      </c>
      <c r="O112">
        <f t="shared" si="40"/>
        <v>9</v>
      </c>
      <c r="P112">
        <f t="shared" si="41"/>
        <v>16</v>
      </c>
    </row>
    <row r="113" spans="1:16" x14ac:dyDescent="0.55000000000000004">
      <c r="A113" t="s">
        <v>127</v>
      </c>
      <c r="B113" t="s">
        <v>129</v>
      </c>
      <c r="C113">
        <v>7.22</v>
      </c>
      <c r="D113">
        <v>6.67</v>
      </c>
      <c r="E113">
        <v>6.33</v>
      </c>
      <c r="F113">
        <v>6.28</v>
      </c>
      <c r="G113">
        <v>6.05</v>
      </c>
      <c r="H113">
        <v>5.5</v>
      </c>
      <c r="K113">
        <f t="shared" si="36"/>
        <v>15</v>
      </c>
      <c r="L113">
        <f t="shared" si="37"/>
        <v>14</v>
      </c>
      <c r="M113">
        <f t="shared" si="38"/>
        <v>12</v>
      </c>
      <c r="N113">
        <f t="shared" si="39"/>
        <v>6</v>
      </c>
      <c r="O113">
        <f t="shared" si="40"/>
        <v>3</v>
      </c>
      <c r="P113">
        <f t="shared" si="41"/>
        <v>6</v>
      </c>
    </row>
    <row r="114" spans="1:16" x14ac:dyDescent="0.55000000000000004">
      <c r="A114" t="s">
        <v>127</v>
      </c>
      <c r="B114" t="s">
        <v>130</v>
      </c>
      <c r="C114">
        <v>8.3000000000000007</v>
      </c>
      <c r="D114">
        <v>7.6</v>
      </c>
      <c r="E114">
        <v>6.44</v>
      </c>
      <c r="F114">
        <v>6.14</v>
      </c>
      <c r="G114">
        <v>5.12</v>
      </c>
      <c r="H114">
        <v>4.63</v>
      </c>
      <c r="K114">
        <f t="shared" si="36"/>
        <v>4</v>
      </c>
      <c r="L114">
        <f t="shared" si="37"/>
        <v>2</v>
      </c>
      <c r="M114">
        <f t="shared" si="38"/>
        <v>10</v>
      </c>
      <c r="N114">
        <f t="shared" si="39"/>
        <v>10</v>
      </c>
      <c r="O114">
        <f t="shared" si="40"/>
        <v>18</v>
      </c>
      <c r="P114">
        <f t="shared" si="41"/>
        <v>17</v>
      </c>
    </row>
    <row r="115" spans="1:16" x14ac:dyDescent="0.55000000000000004">
      <c r="A115" t="s">
        <v>127</v>
      </c>
      <c r="B115" t="s">
        <v>132</v>
      </c>
      <c r="C115">
        <v>6.86</v>
      </c>
      <c r="D115">
        <v>6.34</v>
      </c>
      <c r="E115">
        <v>6.16</v>
      </c>
      <c r="F115">
        <v>6</v>
      </c>
      <c r="G115">
        <v>5.86</v>
      </c>
      <c r="H115">
        <v>5.59</v>
      </c>
      <c r="K115">
        <f t="shared" si="36"/>
        <v>17</v>
      </c>
      <c r="L115">
        <f t="shared" si="37"/>
        <v>17</v>
      </c>
      <c r="M115">
        <f t="shared" si="38"/>
        <v>17</v>
      </c>
      <c r="N115">
        <f t="shared" si="39"/>
        <v>11</v>
      </c>
      <c r="O115">
        <f t="shared" si="40"/>
        <v>8</v>
      </c>
      <c r="P115">
        <f t="shared" si="41"/>
        <v>3</v>
      </c>
    </row>
    <row r="116" spans="1:16" x14ac:dyDescent="0.55000000000000004">
      <c r="A116" t="s">
        <v>127</v>
      </c>
      <c r="B116" t="s">
        <v>31</v>
      </c>
      <c r="C116">
        <v>7.63</v>
      </c>
      <c r="D116">
        <v>7.09</v>
      </c>
      <c r="E116">
        <v>6.8</v>
      </c>
      <c r="F116">
        <v>6.59</v>
      </c>
      <c r="G116">
        <v>6.02</v>
      </c>
      <c r="H116">
        <v>5.55</v>
      </c>
      <c r="K116">
        <f t="shared" si="36"/>
        <v>11</v>
      </c>
      <c r="L116">
        <f t="shared" si="37"/>
        <v>4</v>
      </c>
      <c r="M116">
        <f t="shared" si="38"/>
        <v>3</v>
      </c>
      <c r="N116">
        <f t="shared" si="39"/>
        <v>2</v>
      </c>
      <c r="O116">
        <f t="shared" si="40"/>
        <v>6</v>
      </c>
      <c r="P116">
        <f t="shared" si="41"/>
        <v>4</v>
      </c>
    </row>
    <row r="117" spans="1:16" x14ac:dyDescent="0.55000000000000004">
      <c r="A117" t="s">
        <v>127</v>
      </c>
      <c r="B117" t="s">
        <v>133</v>
      </c>
      <c r="C117">
        <v>7.38</v>
      </c>
      <c r="D117">
        <v>6.69</v>
      </c>
      <c r="E117">
        <v>6.56</v>
      </c>
      <c r="F117">
        <v>6.44</v>
      </c>
      <c r="G117">
        <v>6.22</v>
      </c>
      <c r="H117">
        <v>5.48</v>
      </c>
      <c r="K117">
        <f t="shared" si="36"/>
        <v>14</v>
      </c>
      <c r="L117">
        <f t="shared" si="37"/>
        <v>12</v>
      </c>
      <c r="M117">
        <f t="shared" si="38"/>
        <v>6</v>
      </c>
      <c r="N117">
        <f t="shared" si="39"/>
        <v>3</v>
      </c>
      <c r="O117">
        <f t="shared" si="40"/>
        <v>1</v>
      </c>
      <c r="P117">
        <f t="shared" si="41"/>
        <v>7</v>
      </c>
    </row>
    <row r="118" spans="1:16" x14ac:dyDescent="0.55000000000000004">
      <c r="A118" t="s">
        <v>127</v>
      </c>
      <c r="B118" t="s">
        <v>80</v>
      </c>
      <c r="C118">
        <v>9.2799999999999994</v>
      </c>
      <c r="D118">
        <v>7.62</v>
      </c>
      <c r="E118">
        <v>6.52</v>
      </c>
      <c r="F118">
        <v>5.95</v>
      </c>
      <c r="G118">
        <v>5.52</v>
      </c>
      <c r="H118">
        <v>5.18</v>
      </c>
      <c r="K118">
        <f t="shared" si="36"/>
        <v>2</v>
      </c>
      <c r="L118">
        <f t="shared" si="37"/>
        <v>1</v>
      </c>
      <c r="M118">
        <f t="shared" si="38"/>
        <v>8</v>
      </c>
      <c r="N118">
        <f t="shared" si="39"/>
        <v>15</v>
      </c>
      <c r="O118">
        <f t="shared" si="40"/>
        <v>17</v>
      </c>
      <c r="P118">
        <f t="shared" si="41"/>
        <v>13</v>
      </c>
    </row>
    <row r="119" spans="1:16" x14ac:dyDescent="0.55000000000000004">
      <c r="A119" t="s">
        <v>127</v>
      </c>
      <c r="B119" t="s">
        <v>18</v>
      </c>
      <c r="C119">
        <v>7.73</v>
      </c>
      <c r="D119">
        <v>6.89</v>
      </c>
      <c r="E119">
        <v>6.45</v>
      </c>
      <c r="F119">
        <v>6.17</v>
      </c>
      <c r="G119">
        <v>5.75</v>
      </c>
      <c r="H119">
        <v>5.53</v>
      </c>
      <c r="K119">
        <f t="shared" si="36"/>
        <v>7</v>
      </c>
      <c r="L119">
        <f t="shared" si="37"/>
        <v>8</v>
      </c>
      <c r="M119">
        <f t="shared" si="38"/>
        <v>9</v>
      </c>
      <c r="N119">
        <f t="shared" si="39"/>
        <v>8</v>
      </c>
      <c r="O119">
        <f t="shared" si="40"/>
        <v>12</v>
      </c>
      <c r="P119">
        <f t="shared" si="41"/>
        <v>5</v>
      </c>
    </row>
    <row r="120" spans="1:16" x14ac:dyDescent="0.55000000000000004">
      <c r="A120" t="s">
        <v>127</v>
      </c>
      <c r="B120" t="s">
        <v>19</v>
      </c>
      <c r="C120">
        <v>7.67</v>
      </c>
      <c r="D120">
        <v>6.74</v>
      </c>
      <c r="E120">
        <v>6.28</v>
      </c>
      <c r="F120">
        <v>5.96</v>
      </c>
      <c r="G120">
        <v>5.7</v>
      </c>
      <c r="H120">
        <v>5.28</v>
      </c>
      <c r="K120">
        <f t="shared" si="36"/>
        <v>9</v>
      </c>
      <c r="L120">
        <f t="shared" si="37"/>
        <v>11</v>
      </c>
      <c r="M120">
        <f t="shared" si="38"/>
        <v>13</v>
      </c>
      <c r="N120">
        <f t="shared" si="39"/>
        <v>14</v>
      </c>
      <c r="O120">
        <f t="shared" si="40"/>
        <v>14</v>
      </c>
      <c r="P120">
        <f t="shared" si="41"/>
        <v>9</v>
      </c>
    </row>
    <row r="121" spans="1:16" x14ac:dyDescent="0.55000000000000004">
      <c r="A121" t="s">
        <v>127</v>
      </c>
      <c r="B121" t="s">
        <v>134</v>
      </c>
      <c r="C121">
        <v>7.7</v>
      </c>
      <c r="D121">
        <v>6.8</v>
      </c>
      <c r="E121">
        <v>6.59</v>
      </c>
      <c r="F121">
        <v>6.33</v>
      </c>
      <c r="G121">
        <v>6.03</v>
      </c>
      <c r="H121">
        <v>5.94</v>
      </c>
      <c r="K121">
        <f t="shared" si="36"/>
        <v>8</v>
      </c>
      <c r="L121">
        <f t="shared" si="37"/>
        <v>9</v>
      </c>
      <c r="M121">
        <f t="shared" si="38"/>
        <v>4</v>
      </c>
      <c r="N121">
        <f t="shared" si="39"/>
        <v>5</v>
      </c>
      <c r="O121">
        <f t="shared" si="40"/>
        <v>4</v>
      </c>
      <c r="P121">
        <f t="shared" si="41"/>
        <v>1</v>
      </c>
    </row>
    <row r="122" spans="1:16" x14ac:dyDescent="0.55000000000000004">
      <c r="A122" t="s">
        <v>127</v>
      </c>
      <c r="B122" t="s">
        <v>135</v>
      </c>
      <c r="C122">
        <v>7.95</v>
      </c>
      <c r="D122">
        <v>6.8</v>
      </c>
      <c r="E122">
        <v>6.58</v>
      </c>
      <c r="F122">
        <v>6.16</v>
      </c>
      <c r="G122">
        <v>5.8</v>
      </c>
      <c r="H122">
        <v>5.13</v>
      </c>
      <c r="K122">
        <f t="shared" si="36"/>
        <v>5</v>
      </c>
      <c r="L122">
        <f t="shared" si="37"/>
        <v>9</v>
      </c>
      <c r="M122">
        <f t="shared" si="38"/>
        <v>5</v>
      </c>
      <c r="N122">
        <f t="shared" si="39"/>
        <v>9</v>
      </c>
      <c r="O122">
        <f t="shared" si="40"/>
        <v>11</v>
      </c>
      <c r="P122">
        <f t="shared" si="41"/>
        <v>15</v>
      </c>
    </row>
    <row r="123" spans="1:16" x14ac:dyDescent="0.55000000000000004">
      <c r="A123" t="s">
        <v>127</v>
      </c>
      <c r="B123" t="s">
        <v>136</v>
      </c>
      <c r="C123">
        <v>6.66</v>
      </c>
      <c r="D123">
        <v>6.25</v>
      </c>
      <c r="E123">
        <v>5.95</v>
      </c>
      <c r="F123">
        <v>5.72</v>
      </c>
      <c r="G123">
        <v>5.61</v>
      </c>
      <c r="H123">
        <v>5.15</v>
      </c>
      <c r="K123">
        <f t="shared" si="36"/>
        <v>18</v>
      </c>
      <c r="L123">
        <f t="shared" si="37"/>
        <v>18</v>
      </c>
      <c r="M123">
        <f t="shared" si="38"/>
        <v>18</v>
      </c>
      <c r="N123">
        <f t="shared" si="39"/>
        <v>18</v>
      </c>
      <c r="O123">
        <f t="shared" si="40"/>
        <v>16</v>
      </c>
      <c r="P123">
        <f t="shared" si="41"/>
        <v>14</v>
      </c>
    </row>
    <row r="124" spans="1:16" x14ac:dyDescent="0.55000000000000004">
      <c r="A124" t="s">
        <v>127</v>
      </c>
      <c r="B124" t="s">
        <v>137</v>
      </c>
      <c r="C124">
        <v>9.5299999999999994</v>
      </c>
      <c r="D124">
        <v>7.06</v>
      </c>
      <c r="E124">
        <v>6.86</v>
      </c>
      <c r="F124">
        <v>6.6</v>
      </c>
      <c r="G124">
        <v>6.13</v>
      </c>
      <c r="H124">
        <v>5.88</v>
      </c>
      <c r="K124">
        <f t="shared" si="36"/>
        <v>1</v>
      </c>
      <c r="L124">
        <f t="shared" si="37"/>
        <v>5</v>
      </c>
      <c r="M124">
        <f t="shared" si="38"/>
        <v>2</v>
      </c>
      <c r="N124">
        <f t="shared" si="39"/>
        <v>1</v>
      </c>
      <c r="O124">
        <f t="shared" si="40"/>
        <v>2</v>
      </c>
      <c r="P124">
        <f t="shared" si="41"/>
        <v>2</v>
      </c>
    </row>
    <row r="128" spans="1:16" x14ac:dyDescent="0.55000000000000004">
      <c r="C128">
        <v>1</v>
      </c>
      <c r="D128">
        <v>2.5</v>
      </c>
      <c r="E128">
        <v>5</v>
      </c>
      <c r="F128">
        <v>10</v>
      </c>
      <c r="G128">
        <v>20</v>
      </c>
      <c r="H128">
        <v>45</v>
      </c>
    </row>
    <row r="129" spans="1:16" x14ac:dyDescent="0.55000000000000004">
      <c r="A129" t="s">
        <v>7</v>
      </c>
      <c r="B129" t="s">
        <v>83</v>
      </c>
      <c r="C129" s="2">
        <f t="shared" ref="C129:H129" si="42">MAX(C3:C26)</f>
        <v>10.35</v>
      </c>
      <c r="D129" s="2">
        <f t="shared" si="42"/>
        <v>8.5</v>
      </c>
      <c r="E129" s="2">
        <f t="shared" si="42"/>
        <v>7</v>
      </c>
      <c r="F129" s="2">
        <f t="shared" si="42"/>
        <v>6.74</v>
      </c>
      <c r="G129" s="2">
        <f t="shared" si="42"/>
        <v>6.29</v>
      </c>
      <c r="H129" s="2">
        <f t="shared" si="42"/>
        <v>5.43</v>
      </c>
      <c r="I129" s="2"/>
      <c r="J129" t="s">
        <v>131</v>
      </c>
      <c r="K129" s="2">
        <f>AVERAGEIFS(C$3:C$26,K$3:K$26,"&lt;4")</f>
        <v>10.067499999999999</v>
      </c>
      <c r="L129" s="2">
        <f t="shared" ref="L129:P129" si="43">AVERAGEIFS(D$3:D$26,L$3:L$26,"&lt;4")</f>
        <v>7.996666666666667</v>
      </c>
      <c r="M129" s="2">
        <f t="shared" si="43"/>
        <v>6.8999999999999995</v>
      </c>
      <c r="N129" s="2">
        <f t="shared" si="43"/>
        <v>6.5050000000000008</v>
      </c>
      <c r="O129" s="2">
        <f t="shared" si="43"/>
        <v>6.126666666666666</v>
      </c>
      <c r="P129" s="2">
        <f t="shared" si="43"/>
        <v>5.373333333333334</v>
      </c>
    </row>
    <row r="130" spans="1:16" x14ac:dyDescent="0.55000000000000004">
      <c r="A130" t="s">
        <v>11</v>
      </c>
      <c r="B130" t="s">
        <v>83</v>
      </c>
      <c r="C130" s="2">
        <f t="shared" ref="C130:H130" si="44">MAX(C27:C53)</f>
        <v>9.43</v>
      </c>
      <c r="D130" s="2">
        <f t="shared" si="44"/>
        <v>7.97</v>
      </c>
      <c r="E130" s="2">
        <f t="shared" si="44"/>
        <v>7.29</v>
      </c>
      <c r="F130" s="2">
        <f t="shared" si="44"/>
        <v>6.76</v>
      </c>
      <c r="G130" s="2">
        <f t="shared" si="44"/>
        <v>6.03</v>
      </c>
      <c r="H130" s="2">
        <f t="shared" si="44"/>
        <v>5.54</v>
      </c>
      <c r="I130" s="2"/>
      <c r="J130" t="s">
        <v>131</v>
      </c>
      <c r="K130" s="2">
        <f>AVERAGEIFS(C$27:C$53,K$27:K$53,"&lt;4")</f>
        <v>9.0466666666666669</v>
      </c>
      <c r="L130" s="2">
        <f t="shared" ref="L130:P130" si="45">AVERAGEIFS(D$27:D$53,L$27:L$53,"&lt;4")</f>
        <v>7.7824999999999998</v>
      </c>
      <c r="M130" s="2">
        <f t="shared" si="45"/>
        <v>7.1466666666666674</v>
      </c>
      <c r="N130" s="2">
        <f t="shared" si="45"/>
        <v>6.57</v>
      </c>
      <c r="O130" s="2">
        <f t="shared" si="45"/>
        <v>5.9749999999999996</v>
      </c>
      <c r="P130" s="2">
        <f t="shared" si="45"/>
        <v>5.4966666666666661</v>
      </c>
    </row>
    <row r="131" spans="1:16" x14ac:dyDescent="0.55000000000000004">
      <c r="A131" t="s">
        <v>84</v>
      </c>
      <c r="B131" t="s">
        <v>83</v>
      </c>
      <c r="C131" s="2">
        <f t="shared" ref="C131:H131" si="46">MAX(C54:C69)</f>
        <v>10.02</v>
      </c>
      <c r="D131" s="2">
        <f t="shared" si="46"/>
        <v>8.58</v>
      </c>
      <c r="E131" s="2">
        <f t="shared" si="46"/>
        <v>7.33</v>
      </c>
      <c r="F131" s="2">
        <f t="shared" si="46"/>
        <v>6.78</v>
      </c>
      <c r="G131" s="2">
        <f t="shared" si="46"/>
        <v>6.47</v>
      </c>
      <c r="H131" s="2">
        <f t="shared" si="46"/>
        <v>6.12</v>
      </c>
      <c r="I131" s="2"/>
      <c r="J131" t="s">
        <v>131</v>
      </c>
      <c r="K131" s="2">
        <f>AVERAGEIFS(C$54:C$69,K$54:K$69,"&lt;4")</f>
        <v>9.2866666666666671</v>
      </c>
      <c r="L131" s="2">
        <f t="shared" ref="L131:P131" si="47">AVERAGEIFS(D$54:D$69,L$54:L$69,"&lt;4")</f>
        <v>8.1733333333333338</v>
      </c>
      <c r="M131" s="2">
        <f t="shared" si="47"/>
        <v>7.2700000000000005</v>
      </c>
      <c r="N131" s="2">
        <f t="shared" si="47"/>
        <v>6.6933333333333325</v>
      </c>
      <c r="O131" s="2">
        <f t="shared" si="47"/>
        <v>6.3599999999999994</v>
      </c>
      <c r="P131" s="2">
        <f t="shared" si="47"/>
        <v>5.913333333333334</v>
      </c>
    </row>
    <row r="132" spans="1:16" x14ac:dyDescent="0.55000000000000004">
      <c r="A132" t="s">
        <v>99</v>
      </c>
      <c r="B132" t="s">
        <v>83</v>
      </c>
      <c r="C132" s="2">
        <f t="shared" ref="C132:H132" si="48">MAX(C70:C89)</f>
        <v>8.6999999999999993</v>
      </c>
      <c r="D132" s="2">
        <f t="shared" si="48"/>
        <v>7.96</v>
      </c>
      <c r="E132" s="2">
        <f t="shared" si="48"/>
        <v>6.9</v>
      </c>
      <c r="F132" s="2">
        <f t="shared" si="48"/>
        <v>6.64</v>
      </c>
      <c r="G132" s="2">
        <f t="shared" si="48"/>
        <v>6</v>
      </c>
      <c r="H132" s="2">
        <f t="shared" si="48"/>
        <v>5.46</v>
      </c>
      <c r="I132" s="2"/>
      <c r="J132" t="s">
        <v>131</v>
      </c>
      <c r="K132" s="2">
        <f>AVERAGEIFS(C$70:C$89,K$70:K$89,"&lt;4")</f>
        <v>8.58</v>
      </c>
      <c r="L132" s="2">
        <f t="shared" ref="L132:P132" si="49">AVERAGEIFS(D$70:D$89,L$70:L$89,"&lt;4")</f>
        <v>7.57</v>
      </c>
      <c r="M132" s="2">
        <f t="shared" si="49"/>
        <v>6.7933333333333339</v>
      </c>
      <c r="N132" s="2">
        <f t="shared" si="49"/>
        <v>6.4033333333333333</v>
      </c>
      <c r="O132" s="2">
        <f t="shared" si="49"/>
        <v>5.9366666666666665</v>
      </c>
      <c r="P132" s="2">
        <f t="shared" si="49"/>
        <v>5.4033333333333333</v>
      </c>
    </row>
    <row r="133" spans="1:16" x14ac:dyDescent="0.55000000000000004">
      <c r="A133" t="s">
        <v>115</v>
      </c>
      <c r="B133" t="s">
        <v>83</v>
      </c>
      <c r="C133" s="2">
        <f t="shared" ref="C133:H133" si="50">MAX(C90:C106)</f>
        <v>10.31</v>
      </c>
      <c r="D133" s="2">
        <f t="shared" si="50"/>
        <v>7.87</v>
      </c>
      <c r="E133" s="2">
        <f t="shared" si="50"/>
        <v>6.85</v>
      </c>
      <c r="F133" s="2">
        <f t="shared" si="50"/>
        <v>6.23</v>
      </c>
      <c r="G133" s="2">
        <f t="shared" si="50"/>
        <v>6.08</v>
      </c>
      <c r="H133" s="2">
        <f t="shared" si="50"/>
        <v>5.62</v>
      </c>
      <c r="I133" s="2"/>
      <c r="J133" t="s">
        <v>131</v>
      </c>
      <c r="K133" s="2">
        <f>AVERAGEIFS(C$90:C$106,K$90:K$106,"&lt;4")</f>
        <v>9.9166666666666661</v>
      </c>
      <c r="L133" s="2">
        <f t="shared" ref="L133:P133" si="51">AVERAGEIFS(D$90:D$106,L$90:L$106,"&lt;4")</f>
        <v>7.6833333333333327</v>
      </c>
      <c r="M133" s="2">
        <f t="shared" si="51"/>
        <v>6.8</v>
      </c>
      <c r="N133" s="2">
        <f t="shared" si="51"/>
        <v>6.1766666666666667</v>
      </c>
      <c r="O133" s="2">
        <f t="shared" si="51"/>
        <v>6.0233333333333334</v>
      </c>
      <c r="P133" s="2">
        <f t="shared" si="51"/>
        <v>5.55</v>
      </c>
    </row>
    <row r="134" spans="1:16" x14ac:dyDescent="0.55000000000000004">
      <c r="A134" t="s">
        <v>127</v>
      </c>
      <c r="B134" t="s">
        <v>83</v>
      </c>
      <c r="C134" s="2">
        <f>MAX(C107:C124)</f>
        <v>9.5299999999999994</v>
      </c>
      <c r="D134" s="2">
        <f t="shared" ref="D134:H134" si="52">MAX(D107:D124)</f>
        <v>7.62</v>
      </c>
      <c r="E134" s="2">
        <f t="shared" si="52"/>
        <v>6.88</v>
      </c>
      <c r="F134" s="2">
        <f t="shared" si="52"/>
        <v>6.6</v>
      </c>
      <c r="G134" s="2">
        <f t="shared" si="52"/>
        <v>6.22</v>
      </c>
      <c r="H134" s="2">
        <f t="shared" si="52"/>
        <v>5.94</v>
      </c>
      <c r="I134" s="2"/>
      <c r="J134" t="s">
        <v>131</v>
      </c>
      <c r="K134" s="2">
        <f>AVERAGEIFS(C$107:C$124,K$107:K$124,"&lt;4")</f>
        <v>9.086666666666666</v>
      </c>
      <c r="L134" s="2">
        <f t="shared" ref="L134:P134" si="53">AVERAGEIFS(D$107:D$124,L$107:L$124,"&lt;4")</f>
        <v>7.5</v>
      </c>
      <c r="M134" s="2">
        <f t="shared" si="53"/>
        <v>6.8466666666666667</v>
      </c>
      <c r="N134" s="2">
        <f t="shared" si="53"/>
        <v>6.5433333333333339</v>
      </c>
      <c r="O134" s="2">
        <f t="shared" si="53"/>
        <v>6.1333333333333329</v>
      </c>
      <c r="P134" s="2">
        <f t="shared" si="53"/>
        <v>5.8033333333333337</v>
      </c>
    </row>
    <row r="135" spans="1:16" x14ac:dyDescent="0.55000000000000004">
      <c r="C135" s="2"/>
      <c r="D135" s="2"/>
      <c r="E135" s="2"/>
      <c r="F135" s="2"/>
      <c r="G135" s="2"/>
      <c r="H135" s="2"/>
      <c r="I135" s="2"/>
    </row>
    <row r="136" spans="1:16" x14ac:dyDescent="0.55000000000000004">
      <c r="D136" t="s">
        <v>48</v>
      </c>
      <c r="E136" t="s">
        <v>51</v>
      </c>
      <c r="F136" t="s">
        <v>50</v>
      </c>
      <c r="G136" t="s">
        <v>49</v>
      </c>
      <c r="H136" t="s">
        <v>52</v>
      </c>
    </row>
    <row r="137" spans="1:16" x14ac:dyDescent="0.55000000000000004">
      <c r="C137" s="3">
        <f>(C129*C128)</f>
        <v>10.35</v>
      </c>
      <c r="D137" s="3">
        <f t="shared" ref="D137:H137" si="54">(D129*D128)</f>
        <v>21.25</v>
      </c>
      <c r="E137" s="3">
        <f t="shared" si="54"/>
        <v>35</v>
      </c>
      <c r="F137" s="3">
        <f t="shared" si="54"/>
        <v>67.400000000000006</v>
      </c>
      <c r="G137" s="3">
        <f t="shared" si="54"/>
        <v>125.8</v>
      </c>
      <c r="H137" s="3">
        <f t="shared" si="54"/>
        <v>244.35</v>
      </c>
    </row>
    <row r="138" spans="1:16" x14ac:dyDescent="0.55000000000000004">
      <c r="C138" s="3">
        <f>C130*C128</f>
        <v>9.43</v>
      </c>
      <c r="D138" s="3">
        <f t="shared" ref="D138:H138" si="55">D130*D128</f>
        <v>19.925000000000001</v>
      </c>
      <c r="E138" s="3">
        <f t="shared" si="55"/>
        <v>36.450000000000003</v>
      </c>
      <c r="F138" s="3">
        <f t="shared" si="55"/>
        <v>67.599999999999994</v>
      </c>
      <c r="G138" s="3">
        <f t="shared" si="55"/>
        <v>120.60000000000001</v>
      </c>
      <c r="H138" s="3">
        <f t="shared" si="55"/>
        <v>249.3</v>
      </c>
    </row>
    <row r="139" spans="1:16" x14ac:dyDescent="0.55000000000000004">
      <c r="C139" s="3">
        <f>C131*C128</f>
        <v>10.02</v>
      </c>
      <c r="D139" s="3">
        <f t="shared" ref="D139:H139" si="56">D131*D128</f>
        <v>21.45</v>
      </c>
      <c r="E139" s="3">
        <f t="shared" si="56"/>
        <v>36.65</v>
      </c>
      <c r="F139" s="3">
        <f t="shared" si="56"/>
        <v>67.8</v>
      </c>
      <c r="G139" s="3">
        <f t="shared" si="56"/>
        <v>129.4</v>
      </c>
      <c r="H139" s="3">
        <f t="shared" si="56"/>
        <v>275.39999999999998</v>
      </c>
    </row>
    <row r="140" spans="1:16" x14ac:dyDescent="0.55000000000000004">
      <c r="C140" s="3">
        <f>C132*C128</f>
        <v>8.6999999999999993</v>
      </c>
      <c r="D140" s="3">
        <f t="shared" ref="D140:H140" si="57">D132*D128</f>
        <v>19.899999999999999</v>
      </c>
      <c r="E140" s="3">
        <f t="shared" si="57"/>
        <v>34.5</v>
      </c>
      <c r="F140" s="3">
        <f t="shared" si="57"/>
        <v>66.399999999999991</v>
      </c>
      <c r="G140" s="3">
        <f t="shared" si="57"/>
        <v>120</v>
      </c>
      <c r="H140" s="3">
        <f t="shared" si="57"/>
        <v>245.7</v>
      </c>
    </row>
    <row r="141" spans="1:16" x14ac:dyDescent="0.55000000000000004">
      <c r="C141" s="3">
        <f>C133*C128</f>
        <v>10.31</v>
      </c>
      <c r="D141" s="3">
        <f t="shared" ref="D141:H141" si="58">D133*D128</f>
        <v>19.675000000000001</v>
      </c>
      <c r="E141" s="3">
        <f t="shared" si="58"/>
        <v>34.25</v>
      </c>
      <c r="F141" s="3">
        <f t="shared" si="58"/>
        <v>62.300000000000004</v>
      </c>
      <c r="G141" s="3">
        <f t="shared" si="58"/>
        <v>121.6</v>
      </c>
      <c r="H141" s="3">
        <f t="shared" si="58"/>
        <v>252.9</v>
      </c>
    </row>
    <row r="142" spans="1:16" x14ac:dyDescent="0.55000000000000004">
      <c r="C142" s="3">
        <f>C134*C128</f>
        <v>9.5299999999999994</v>
      </c>
      <c r="D142" s="3">
        <f t="shared" ref="D142:H142" si="59">D134*D128</f>
        <v>19.05</v>
      </c>
      <c r="E142" s="3">
        <f t="shared" si="59"/>
        <v>34.4</v>
      </c>
      <c r="F142" s="3">
        <f t="shared" si="59"/>
        <v>66</v>
      </c>
      <c r="G142" s="3">
        <f t="shared" si="59"/>
        <v>124.39999999999999</v>
      </c>
      <c r="H142" s="3">
        <f t="shared" si="59"/>
        <v>267.3</v>
      </c>
    </row>
    <row r="143" spans="1:16" x14ac:dyDescent="0.55000000000000004">
      <c r="C143" s="3">
        <f t="shared" ref="C143:F143" si="60">AVERAGE(C137:C142)/(AVERAGE($H137:$H142))*$H143</f>
        <v>0.76015505391055083</v>
      </c>
      <c r="D143" s="3">
        <f t="shared" si="60"/>
        <v>1.579856021368774</v>
      </c>
      <c r="E143" s="3">
        <f t="shared" si="60"/>
        <v>2.7525326557868333</v>
      </c>
      <c r="F143" s="3">
        <f t="shared" si="60"/>
        <v>5.1793218020130949</v>
      </c>
      <c r="G143" s="3">
        <f>AVERAGE(G137:G142)/(AVERAGE($H137:$H142))*$H143</f>
        <v>9.6654614156812908</v>
      </c>
      <c r="H143">
        <v>20</v>
      </c>
    </row>
    <row r="145" spans="3:8" x14ac:dyDescent="0.55000000000000004">
      <c r="C145" s="1"/>
      <c r="D145" s="1"/>
      <c r="E145" s="1"/>
      <c r="F145" s="1"/>
      <c r="G145" s="1"/>
      <c r="H145" s="1"/>
    </row>
    <row r="146" spans="3:8" x14ac:dyDescent="0.55000000000000004">
      <c r="C146" s="1"/>
      <c r="D146" s="1"/>
      <c r="E146" s="1"/>
      <c r="F146" s="1"/>
      <c r="G146" s="1"/>
      <c r="H146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C6DB-B2A5-4C72-9051-234DFB73EBBF}">
  <dimension ref="A1:M64"/>
  <sheetViews>
    <sheetView tabSelected="1" zoomScale="110" zoomScaleNormal="110" workbookViewId="0">
      <selection activeCell="O2" sqref="O2"/>
    </sheetView>
  </sheetViews>
  <sheetFormatPr defaultRowHeight="14.4" x14ac:dyDescent="0.55000000000000004"/>
  <cols>
    <col min="2" max="2" width="18.1015625" bestFit="1" customWidth="1"/>
    <col min="6" max="6" width="8.83984375" style="4"/>
    <col min="12" max="12" width="10.20703125" bestFit="1" customWidth="1"/>
  </cols>
  <sheetData>
    <row r="1" spans="1:13" x14ac:dyDescent="0.55000000000000004">
      <c r="A1" t="s">
        <v>140</v>
      </c>
      <c r="B1" t="s">
        <v>139</v>
      </c>
      <c r="C1" t="s">
        <v>141</v>
      </c>
      <c r="D1" t="s">
        <v>144</v>
      </c>
      <c r="E1" t="s">
        <v>143</v>
      </c>
      <c r="F1" s="4" t="s">
        <v>146</v>
      </c>
      <c r="G1" t="s">
        <v>199</v>
      </c>
    </row>
    <row r="2" spans="1:13" x14ac:dyDescent="0.55000000000000004">
      <c r="A2" t="s">
        <v>7</v>
      </c>
      <c r="B2" t="s">
        <v>161</v>
      </c>
      <c r="C2" t="s">
        <v>162</v>
      </c>
      <c r="D2" t="s">
        <v>151</v>
      </c>
      <c r="E2">
        <v>9</v>
      </c>
      <c r="F2" s="4">
        <f>382/63</f>
        <v>6.0634920634920633</v>
      </c>
      <c r="G2">
        <v>2</v>
      </c>
      <c r="H2" s="2">
        <f>(-0.421*LN(E2))+7.105</f>
        <v>6.179968452941452</v>
      </c>
      <c r="I2" s="4">
        <f>F2-H2</f>
        <v>-0.11647638944938876</v>
      </c>
      <c r="J2">
        <f>E2*I2</f>
        <v>-1.0482875050444989</v>
      </c>
      <c r="L2" t="s">
        <v>151</v>
      </c>
      <c r="M2" s="4">
        <f>SUMIFS(J:J,D:D,$L2)/SUMIFS(E:E,D:D,$L2)</f>
        <v>-0.63756546887457488</v>
      </c>
    </row>
    <row r="3" spans="1:13" x14ac:dyDescent="0.55000000000000004">
      <c r="A3" t="s">
        <v>7</v>
      </c>
      <c r="B3" t="s">
        <v>176</v>
      </c>
      <c r="C3" t="s">
        <v>178</v>
      </c>
      <c r="D3" t="s">
        <v>151</v>
      </c>
      <c r="E3">
        <v>9</v>
      </c>
      <c r="F3" s="4">
        <f>364/63</f>
        <v>5.7777777777777777</v>
      </c>
      <c r="G3">
        <v>2</v>
      </c>
      <c r="H3" s="2">
        <f t="shared" ref="H3:H58" si="0">(-0.421*LN(E3))+7.105</f>
        <v>6.179968452941452</v>
      </c>
      <c r="I3" s="4">
        <f>F3-H3</f>
        <v>-0.40219067516367435</v>
      </c>
      <c r="J3">
        <f>E3*I3</f>
        <v>-3.6197160764730691</v>
      </c>
      <c r="L3" t="s">
        <v>145</v>
      </c>
      <c r="M3" s="4">
        <f>SUMIFS(J:J,D:D,$L3)/SUMIFS(E:E,D:D,$L3)</f>
        <v>-6.2417185206479616E-3</v>
      </c>
    </row>
    <row r="4" spans="1:13" x14ac:dyDescent="0.55000000000000004">
      <c r="A4" t="s">
        <v>7</v>
      </c>
      <c r="B4" t="s">
        <v>179</v>
      </c>
      <c r="C4" t="s">
        <v>180</v>
      </c>
      <c r="D4" t="s">
        <v>151</v>
      </c>
      <c r="E4">
        <v>14</v>
      </c>
      <c r="F4" s="4">
        <f>379/63</f>
        <v>6.0158730158730158</v>
      </c>
      <c r="G4">
        <v>2</v>
      </c>
      <c r="H4" s="2">
        <f t="shared" si="0"/>
        <v>5.9939568642319765</v>
      </c>
      <c r="I4" s="4">
        <f>F4-H4</f>
        <v>2.1916151641039328E-2</v>
      </c>
      <c r="J4">
        <f>E4*I4</f>
        <v>0.30682612297455059</v>
      </c>
      <c r="L4" t="s">
        <v>148</v>
      </c>
      <c r="M4" s="4">
        <f>SUMIFS(J:J,D:D,$L4)/SUMIFS(E:E,D:D,$L4)</f>
        <v>-0.4500762509034022</v>
      </c>
    </row>
    <row r="5" spans="1:13" x14ac:dyDescent="0.55000000000000004">
      <c r="A5" t="s">
        <v>7</v>
      </c>
      <c r="B5" t="s">
        <v>34</v>
      </c>
      <c r="C5" t="s">
        <v>184</v>
      </c>
      <c r="D5" t="s">
        <v>151</v>
      </c>
      <c r="E5">
        <v>9</v>
      </c>
      <c r="F5" s="4">
        <f>401/63</f>
        <v>6.3650793650793647</v>
      </c>
      <c r="G5">
        <v>2</v>
      </c>
      <c r="H5" s="2">
        <f t="shared" si="0"/>
        <v>6.179968452941452</v>
      </c>
      <c r="I5" s="4">
        <f>F5-H5</f>
        <v>0.18511091213791264</v>
      </c>
      <c r="J5">
        <f>E5*I5</f>
        <v>1.6659982092412138</v>
      </c>
    </row>
    <row r="6" spans="1:13" x14ac:dyDescent="0.55000000000000004">
      <c r="A6" t="s">
        <v>115</v>
      </c>
      <c r="B6" t="s">
        <v>186</v>
      </c>
      <c r="C6" t="s">
        <v>187</v>
      </c>
      <c r="D6" t="s">
        <v>151</v>
      </c>
      <c r="E6">
        <v>24</v>
      </c>
      <c r="F6" s="4">
        <f>315/62</f>
        <v>5.080645161290323</v>
      </c>
      <c r="G6">
        <v>2</v>
      </c>
      <c r="H6" s="2">
        <f t="shared" si="0"/>
        <v>5.7670393374235154</v>
      </c>
      <c r="I6" s="4">
        <f>F6-H6</f>
        <v>-0.68639417613319242</v>
      </c>
      <c r="J6">
        <f>E6*I6</f>
        <v>-16.473460227196618</v>
      </c>
    </row>
    <row r="7" spans="1:13" x14ac:dyDescent="0.55000000000000004">
      <c r="A7" t="s">
        <v>115</v>
      </c>
      <c r="B7" t="s">
        <v>197</v>
      </c>
      <c r="C7" t="s">
        <v>195</v>
      </c>
      <c r="D7" t="s">
        <v>151</v>
      </c>
      <c r="E7">
        <v>29</v>
      </c>
      <c r="F7" s="4">
        <f>303/62</f>
        <v>4.887096774193548</v>
      </c>
      <c r="G7">
        <v>2</v>
      </c>
      <c r="H7" s="2">
        <f t="shared" si="0"/>
        <v>5.6873684555756947</v>
      </c>
      <c r="I7" s="4">
        <f>F7-H7</f>
        <v>-0.80027168138214666</v>
      </c>
      <c r="J7">
        <f>E7*I7</f>
        <v>-23.207878760082252</v>
      </c>
    </row>
    <row r="8" spans="1:13" x14ac:dyDescent="0.55000000000000004">
      <c r="A8" t="s">
        <v>115</v>
      </c>
      <c r="B8" t="s">
        <v>200</v>
      </c>
      <c r="C8" t="s">
        <v>201</v>
      </c>
      <c r="D8" t="s">
        <v>151</v>
      </c>
      <c r="E8">
        <v>18</v>
      </c>
      <c r="F8" s="4">
        <f>301/62</f>
        <v>4.854838709677419</v>
      </c>
      <c r="G8">
        <v>2</v>
      </c>
      <c r="H8" s="2">
        <f t="shared" si="0"/>
        <v>5.8881534899257151</v>
      </c>
      <c r="I8" s="4">
        <f>F8-H8</f>
        <v>-1.033314780248296</v>
      </c>
      <c r="J8">
        <f>E8*I8</f>
        <v>-18.59966604446933</v>
      </c>
    </row>
    <row r="9" spans="1:13" x14ac:dyDescent="0.55000000000000004">
      <c r="A9" t="s">
        <v>115</v>
      </c>
      <c r="B9" t="s">
        <v>207</v>
      </c>
      <c r="C9" t="s">
        <v>205</v>
      </c>
      <c r="D9" t="s">
        <v>151</v>
      </c>
      <c r="E9">
        <v>27</v>
      </c>
      <c r="F9" s="4">
        <f>291/62</f>
        <v>4.693548387096774</v>
      </c>
      <c r="G9">
        <v>2</v>
      </c>
      <c r="H9" s="2">
        <f t="shared" si="0"/>
        <v>5.7174526794121778</v>
      </c>
      <c r="I9" s="4">
        <f>F9-H9</f>
        <v>-1.0239042923154038</v>
      </c>
      <c r="J9">
        <f>E9*I9</f>
        <v>-27.645415892515903</v>
      </c>
    </row>
    <row r="10" spans="1:13" x14ac:dyDescent="0.55000000000000004">
      <c r="A10" t="s">
        <v>7</v>
      </c>
      <c r="B10" t="s">
        <v>166</v>
      </c>
      <c r="C10" t="s">
        <v>168</v>
      </c>
      <c r="D10" t="s">
        <v>148</v>
      </c>
      <c r="E10">
        <v>10</v>
      </c>
      <c r="F10" s="4">
        <f>295/63</f>
        <v>4.6825396825396828</v>
      </c>
      <c r="G10">
        <v>2</v>
      </c>
      <c r="H10" s="2">
        <f t="shared" si="0"/>
        <v>6.135611675849507</v>
      </c>
      <c r="I10" s="4">
        <f>F10-H10</f>
        <v>-1.4530719933098242</v>
      </c>
      <c r="J10">
        <f>E10*I10</f>
        <v>-14.530719933098242</v>
      </c>
    </row>
    <row r="11" spans="1:13" x14ac:dyDescent="0.55000000000000004">
      <c r="A11" t="s">
        <v>7</v>
      </c>
      <c r="B11" t="s">
        <v>138</v>
      </c>
      <c r="C11" t="s">
        <v>147</v>
      </c>
      <c r="D11" t="s">
        <v>148</v>
      </c>
      <c r="E11">
        <v>21</v>
      </c>
      <c r="F11" s="4">
        <f>334/63</f>
        <v>5.3015873015873014</v>
      </c>
      <c r="G11">
        <v>2</v>
      </c>
      <c r="H11" s="2">
        <f t="shared" si="0"/>
        <v>5.8232560537184392</v>
      </c>
      <c r="I11" s="4">
        <f>F11-H11</f>
        <v>-0.52166875213113784</v>
      </c>
      <c r="J11">
        <f>E11*I11</f>
        <v>-10.955043794753895</v>
      </c>
    </row>
    <row r="12" spans="1:13" x14ac:dyDescent="0.55000000000000004">
      <c r="A12" t="s">
        <v>7</v>
      </c>
      <c r="B12" t="s">
        <v>18</v>
      </c>
      <c r="C12" t="s">
        <v>150</v>
      </c>
      <c r="D12" t="s">
        <v>148</v>
      </c>
      <c r="E12">
        <v>50</v>
      </c>
      <c r="F12" s="4">
        <f>309/63</f>
        <v>4.9047619047619051</v>
      </c>
      <c r="G12">
        <v>2</v>
      </c>
      <c r="H12" s="2">
        <f t="shared" si="0"/>
        <v>5.4580383147147513</v>
      </c>
      <c r="I12" s="4">
        <f>F12-H12</f>
        <v>-0.55327640995284622</v>
      </c>
      <c r="J12">
        <f>E12*I12</f>
        <v>-27.663820497642313</v>
      </c>
    </row>
    <row r="13" spans="1:13" x14ac:dyDescent="0.55000000000000004">
      <c r="A13" t="s">
        <v>7</v>
      </c>
      <c r="B13" t="s">
        <v>17</v>
      </c>
      <c r="C13" t="s">
        <v>155</v>
      </c>
      <c r="D13" t="s">
        <v>148</v>
      </c>
      <c r="E13">
        <v>14</v>
      </c>
      <c r="F13" s="4">
        <f>347/63</f>
        <v>5.5079365079365079</v>
      </c>
      <c r="G13">
        <v>2</v>
      </c>
      <c r="H13" s="2">
        <f t="shared" si="0"/>
        <v>5.9939568642319765</v>
      </c>
      <c r="I13" s="4">
        <f>F13-H13</f>
        <v>-0.48602035629546858</v>
      </c>
      <c r="J13">
        <f>E13*I13</f>
        <v>-6.8042849881365601</v>
      </c>
    </row>
    <row r="14" spans="1:13" x14ac:dyDescent="0.55000000000000004">
      <c r="A14" t="s">
        <v>7</v>
      </c>
      <c r="B14" t="s">
        <v>152</v>
      </c>
      <c r="C14" t="s">
        <v>154</v>
      </c>
      <c r="D14" t="s">
        <v>148</v>
      </c>
      <c r="E14">
        <v>4</v>
      </c>
      <c r="F14" s="4">
        <f>445/63</f>
        <v>7.0634920634920633</v>
      </c>
      <c r="G14">
        <v>2</v>
      </c>
      <c r="H14" s="2">
        <f t="shared" si="0"/>
        <v>6.5213700739685265</v>
      </c>
      <c r="I14" s="4">
        <f>F14-H14</f>
        <v>0.54212198952353674</v>
      </c>
      <c r="J14">
        <f>E14*I14</f>
        <v>2.168487958094147</v>
      </c>
    </row>
    <row r="15" spans="1:13" x14ac:dyDescent="0.55000000000000004">
      <c r="A15" t="s">
        <v>7</v>
      </c>
      <c r="B15" t="s">
        <v>71</v>
      </c>
      <c r="C15" t="s">
        <v>156</v>
      </c>
      <c r="D15" t="s">
        <v>148</v>
      </c>
      <c r="E15">
        <v>4</v>
      </c>
      <c r="F15" s="4">
        <f>418/63</f>
        <v>6.6349206349206353</v>
      </c>
      <c r="G15">
        <v>2</v>
      </c>
      <c r="H15" s="2">
        <f t="shared" si="0"/>
        <v>6.5213700739685265</v>
      </c>
      <c r="I15" s="4">
        <f>F15-H15</f>
        <v>0.1135505609521088</v>
      </c>
      <c r="J15">
        <f>E15*I15</f>
        <v>0.45420224380843521</v>
      </c>
    </row>
    <row r="16" spans="1:13" x14ac:dyDescent="0.55000000000000004">
      <c r="A16" t="s">
        <v>7</v>
      </c>
      <c r="B16" t="s">
        <v>72</v>
      </c>
      <c r="C16" t="s">
        <v>157</v>
      </c>
      <c r="D16" t="s">
        <v>148</v>
      </c>
      <c r="E16">
        <v>26</v>
      </c>
      <c r="F16" s="4">
        <f>315/63</f>
        <v>5</v>
      </c>
      <c r="G16">
        <v>2</v>
      </c>
      <c r="H16" s="2">
        <f t="shared" si="0"/>
        <v>5.7333413574929564</v>
      </c>
      <c r="I16" s="4">
        <f>F16-H16</f>
        <v>-0.73334135749295637</v>
      </c>
      <c r="J16">
        <f>E16*I16</f>
        <v>-19.066875294816867</v>
      </c>
    </row>
    <row r="17" spans="1:10" x14ac:dyDescent="0.55000000000000004">
      <c r="A17" t="s">
        <v>7</v>
      </c>
      <c r="B17" t="s">
        <v>158</v>
      </c>
      <c r="C17" t="s">
        <v>159</v>
      </c>
      <c r="D17" t="s">
        <v>148</v>
      </c>
      <c r="E17">
        <v>14</v>
      </c>
      <c r="F17" s="4">
        <f>334/63</f>
        <v>5.3015873015873014</v>
      </c>
      <c r="G17">
        <v>2</v>
      </c>
      <c r="H17" s="2">
        <f t="shared" si="0"/>
        <v>5.9939568642319765</v>
      </c>
      <c r="I17" s="4">
        <f>F17-H17</f>
        <v>-0.69236956264467509</v>
      </c>
      <c r="J17">
        <f>E17*I17</f>
        <v>-9.6931738770254512</v>
      </c>
    </row>
    <row r="18" spans="1:10" x14ac:dyDescent="0.55000000000000004">
      <c r="A18" t="s">
        <v>7</v>
      </c>
      <c r="B18" t="s">
        <v>161</v>
      </c>
      <c r="C18" t="s">
        <v>163</v>
      </c>
      <c r="D18" t="s">
        <v>148</v>
      </c>
      <c r="E18">
        <v>9</v>
      </c>
      <c r="F18" s="4">
        <f>350/63</f>
        <v>5.5555555555555554</v>
      </c>
      <c r="G18">
        <v>2</v>
      </c>
      <c r="H18" s="2">
        <f t="shared" si="0"/>
        <v>6.179968452941452</v>
      </c>
      <c r="I18" s="4">
        <f>F18-H18</f>
        <v>-0.62441289738589667</v>
      </c>
      <c r="J18">
        <f>E18*I18</f>
        <v>-5.61971607647307</v>
      </c>
    </row>
    <row r="19" spans="1:10" x14ac:dyDescent="0.55000000000000004">
      <c r="A19" t="s">
        <v>7</v>
      </c>
      <c r="B19" t="s">
        <v>111</v>
      </c>
      <c r="C19" t="s">
        <v>170</v>
      </c>
      <c r="D19" t="s">
        <v>148</v>
      </c>
      <c r="E19">
        <v>6</v>
      </c>
      <c r="F19" s="4">
        <f>325/63</f>
        <v>5.1587301587301591</v>
      </c>
      <c r="G19">
        <v>2</v>
      </c>
      <c r="H19" s="2">
        <f t="shared" si="0"/>
        <v>6.3506692634549893</v>
      </c>
      <c r="I19" s="4">
        <f>F19-H19</f>
        <v>-1.1919391047248302</v>
      </c>
      <c r="J19">
        <f>E19*I19</f>
        <v>-7.1516346283489813</v>
      </c>
    </row>
    <row r="20" spans="1:10" x14ac:dyDescent="0.55000000000000004">
      <c r="A20" t="s">
        <v>7</v>
      </c>
      <c r="B20" t="s">
        <v>112</v>
      </c>
      <c r="C20" t="s">
        <v>172</v>
      </c>
      <c r="D20" t="s">
        <v>148</v>
      </c>
      <c r="E20">
        <v>11</v>
      </c>
      <c r="F20" s="4">
        <f>342/63</f>
        <v>5.4285714285714288</v>
      </c>
      <c r="G20">
        <v>2</v>
      </c>
      <c r="H20" s="2">
        <f t="shared" si="0"/>
        <v>6.0954860901518861</v>
      </c>
      <c r="I20" s="4">
        <f>F20-H20</f>
        <v>-0.66691466158045731</v>
      </c>
      <c r="J20">
        <f>E20*I20</f>
        <v>-7.3360612773850304</v>
      </c>
    </row>
    <row r="21" spans="1:10" x14ac:dyDescent="0.55000000000000004">
      <c r="A21" t="s">
        <v>7</v>
      </c>
      <c r="B21" t="s">
        <v>175</v>
      </c>
      <c r="C21" t="s">
        <v>174</v>
      </c>
      <c r="D21" t="s">
        <v>148</v>
      </c>
      <c r="E21">
        <v>5</v>
      </c>
      <c r="F21" s="4">
        <f>266/63</f>
        <v>4.2222222222222223</v>
      </c>
      <c r="G21">
        <v>2</v>
      </c>
      <c r="H21" s="2">
        <f t="shared" si="0"/>
        <v>6.4274266388652439</v>
      </c>
      <c r="I21" s="4">
        <f>F21-H21</f>
        <v>-2.2052044166430216</v>
      </c>
      <c r="J21">
        <f>E21*I21</f>
        <v>-11.026022083215107</v>
      </c>
    </row>
    <row r="22" spans="1:10" x14ac:dyDescent="0.55000000000000004">
      <c r="A22" t="s">
        <v>7</v>
      </c>
      <c r="B22" t="s">
        <v>176</v>
      </c>
      <c r="C22" t="s">
        <v>177</v>
      </c>
      <c r="D22" t="s">
        <v>148</v>
      </c>
      <c r="E22">
        <v>12</v>
      </c>
      <c r="F22" s="4">
        <f>331/63</f>
        <v>5.253968253968254</v>
      </c>
      <c r="G22">
        <v>2</v>
      </c>
      <c r="H22" s="2">
        <f t="shared" si="0"/>
        <v>6.0588543004392523</v>
      </c>
      <c r="I22" s="4">
        <f>F22-H22</f>
        <v>-0.80488604647099837</v>
      </c>
      <c r="J22">
        <f>E22*I22</f>
        <v>-9.6586325576519805</v>
      </c>
    </row>
    <row r="23" spans="1:10" x14ac:dyDescent="0.55000000000000004">
      <c r="A23" t="s">
        <v>7</v>
      </c>
      <c r="B23" t="s">
        <v>179</v>
      </c>
      <c r="C23" t="s">
        <v>181</v>
      </c>
      <c r="D23" t="s">
        <v>148</v>
      </c>
      <c r="E23">
        <v>22</v>
      </c>
      <c r="F23" s="4">
        <f>379/63</f>
        <v>6.0158730158730158</v>
      </c>
      <c r="G23">
        <v>2</v>
      </c>
      <c r="H23" s="2">
        <f t="shared" si="0"/>
        <v>5.8036711271361492</v>
      </c>
      <c r="I23" s="4">
        <f>F23-H23</f>
        <v>0.21220188873686663</v>
      </c>
      <c r="J23">
        <f>E23*I23</f>
        <v>4.6684415522110658</v>
      </c>
    </row>
    <row r="24" spans="1:10" x14ac:dyDescent="0.55000000000000004">
      <c r="A24" t="s">
        <v>7</v>
      </c>
      <c r="B24" t="s">
        <v>182</v>
      </c>
      <c r="C24" t="s">
        <v>183</v>
      </c>
      <c r="D24" t="s">
        <v>148</v>
      </c>
      <c r="E24">
        <v>11</v>
      </c>
      <c r="F24" s="4">
        <f>409/63</f>
        <v>6.4920634920634921</v>
      </c>
      <c r="G24">
        <v>2</v>
      </c>
      <c r="H24" s="2">
        <f t="shared" si="0"/>
        <v>6.0954860901518861</v>
      </c>
      <c r="I24" s="4">
        <f>F24-H24</f>
        <v>0.39657740191160595</v>
      </c>
      <c r="J24">
        <f>E24*I24</f>
        <v>4.3623514210276655</v>
      </c>
    </row>
    <row r="25" spans="1:10" x14ac:dyDescent="0.55000000000000004">
      <c r="A25" t="s">
        <v>7</v>
      </c>
      <c r="B25" t="s">
        <v>34</v>
      </c>
      <c r="C25" t="s">
        <v>185</v>
      </c>
      <c r="D25" t="s">
        <v>148</v>
      </c>
      <c r="E25">
        <v>16</v>
      </c>
      <c r="F25" s="4">
        <f>343/63</f>
        <v>5.4444444444444446</v>
      </c>
      <c r="G25">
        <v>2</v>
      </c>
      <c r="H25" s="2">
        <f t="shared" si="0"/>
        <v>5.9377401479370526</v>
      </c>
      <c r="I25" s="4">
        <f>F25-H25</f>
        <v>-0.49329570349260798</v>
      </c>
      <c r="J25">
        <f>E25*I25</f>
        <v>-7.8927312558817277</v>
      </c>
    </row>
    <row r="26" spans="1:10" x14ac:dyDescent="0.55000000000000004">
      <c r="A26" t="s">
        <v>115</v>
      </c>
      <c r="B26" t="s">
        <v>186</v>
      </c>
      <c r="C26" t="s">
        <v>188</v>
      </c>
      <c r="D26" t="s">
        <v>148</v>
      </c>
      <c r="E26">
        <v>41</v>
      </c>
      <c r="F26" s="4">
        <f>316/62</f>
        <v>5.096774193548387</v>
      </c>
      <c r="G26">
        <v>2</v>
      </c>
      <c r="H26" s="2">
        <f t="shared" si="0"/>
        <v>5.5415861599174869</v>
      </c>
      <c r="I26" s="4">
        <f>F26-H26</f>
        <v>-0.44481196636909992</v>
      </c>
      <c r="J26">
        <f>E26*I26</f>
        <v>-18.237290621133099</v>
      </c>
    </row>
    <row r="27" spans="1:10" x14ac:dyDescent="0.55000000000000004">
      <c r="A27" t="s">
        <v>115</v>
      </c>
      <c r="B27" t="s">
        <v>189</v>
      </c>
      <c r="C27" t="s">
        <v>191</v>
      </c>
      <c r="D27" t="s">
        <v>148</v>
      </c>
      <c r="E27">
        <v>27</v>
      </c>
      <c r="F27" s="4">
        <f>338/62</f>
        <v>5.4516129032258061</v>
      </c>
      <c r="G27">
        <v>2</v>
      </c>
      <c r="H27" s="2">
        <f t="shared" si="0"/>
        <v>5.7174526794121778</v>
      </c>
      <c r="I27" s="4">
        <f>F27-H27</f>
        <v>-0.26583977618637178</v>
      </c>
      <c r="J27">
        <f>E27*I27</f>
        <v>-7.177673957032038</v>
      </c>
    </row>
    <row r="28" spans="1:10" x14ac:dyDescent="0.55000000000000004">
      <c r="A28" t="s">
        <v>115</v>
      </c>
      <c r="B28" t="s">
        <v>192</v>
      </c>
      <c r="C28" t="s">
        <v>194</v>
      </c>
      <c r="D28" t="s">
        <v>148</v>
      </c>
      <c r="E28">
        <v>33</v>
      </c>
      <c r="F28" s="4">
        <f>344/62</f>
        <v>5.5483870967741939</v>
      </c>
      <c r="G28">
        <v>2</v>
      </c>
      <c r="H28" s="2">
        <f t="shared" si="0"/>
        <v>5.6329703166226128</v>
      </c>
      <c r="I28" s="4">
        <f>F28-H28</f>
        <v>-8.4583219848418878E-2</v>
      </c>
      <c r="J28">
        <f>E28*I28</f>
        <v>-2.791246254997823</v>
      </c>
    </row>
    <row r="29" spans="1:10" x14ac:dyDescent="0.55000000000000004">
      <c r="A29" t="s">
        <v>115</v>
      </c>
      <c r="B29" t="s">
        <v>197</v>
      </c>
      <c r="C29" t="s">
        <v>196</v>
      </c>
      <c r="D29" t="s">
        <v>148</v>
      </c>
      <c r="E29">
        <v>30</v>
      </c>
      <c r="F29" s="4">
        <f>313/62</f>
        <v>5.0483870967741939</v>
      </c>
      <c r="G29">
        <v>2</v>
      </c>
      <c r="H29" s="2">
        <f t="shared" si="0"/>
        <v>5.6730959023202328</v>
      </c>
      <c r="I29" s="4">
        <f>F29-H29</f>
        <v>-0.6247088055460388</v>
      </c>
      <c r="J29">
        <f>E29*I29</f>
        <v>-18.741264166381164</v>
      </c>
    </row>
    <row r="30" spans="1:10" x14ac:dyDescent="0.55000000000000004">
      <c r="A30" t="s">
        <v>115</v>
      </c>
      <c r="B30" t="s">
        <v>198</v>
      </c>
      <c r="C30" t="s">
        <v>147</v>
      </c>
      <c r="D30" t="s">
        <v>148</v>
      </c>
      <c r="E30">
        <v>12</v>
      </c>
      <c r="F30" s="4">
        <f>369/62</f>
        <v>5.9516129032258061</v>
      </c>
      <c r="G30">
        <v>2</v>
      </c>
      <c r="H30" s="2">
        <f t="shared" si="0"/>
        <v>6.0588543004392523</v>
      </c>
      <c r="I30" s="4">
        <f>F30-H30</f>
        <v>-0.10724139721344628</v>
      </c>
      <c r="J30">
        <f>E30*I30</f>
        <v>-1.2868967665613553</v>
      </c>
    </row>
    <row r="31" spans="1:10" x14ac:dyDescent="0.55000000000000004">
      <c r="A31" t="s">
        <v>115</v>
      </c>
      <c r="B31" t="s">
        <v>200</v>
      </c>
      <c r="C31" t="s">
        <v>193</v>
      </c>
      <c r="D31" t="s">
        <v>148</v>
      </c>
      <c r="E31">
        <v>52</v>
      </c>
      <c r="F31" s="4">
        <f>323/62</f>
        <v>5.209677419354839</v>
      </c>
      <c r="G31">
        <v>2</v>
      </c>
      <c r="H31" s="2">
        <f t="shared" si="0"/>
        <v>5.4415263944772194</v>
      </c>
      <c r="I31" s="4">
        <f>F31-H31</f>
        <v>-0.23184897512238045</v>
      </c>
      <c r="J31">
        <f>E31*I31</f>
        <v>-12.056146706363783</v>
      </c>
    </row>
    <row r="32" spans="1:10" x14ac:dyDescent="0.55000000000000004">
      <c r="A32" t="s">
        <v>115</v>
      </c>
      <c r="B32" t="s">
        <v>203</v>
      </c>
      <c r="C32" t="s">
        <v>204</v>
      </c>
      <c r="D32" t="s">
        <v>148</v>
      </c>
      <c r="E32">
        <v>21</v>
      </c>
      <c r="F32" s="4">
        <f>374/62</f>
        <v>6.032258064516129</v>
      </c>
      <c r="G32">
        <v>2</v>
      </c>
      <c r="H32" s="2">
        <f t="shared" si="0"/>
        <v>5.8232560537184392</v>
      </c>
      <c r="I32" s="4">
        <f>F32-H32</f>
        <v>0.20900201079768976</v>
      </c>
      <c r="J32">
        <f>E32*I32</f>
        <v>4.389042226751485</v>
      </c>
    </row>
    <row r="33" spans="1:10" x14ac:dyDescent="0.55000000000000004">
      <c r="A33" t="s">
        <v>115</v>
      </c>
      <c r="B33" t="s">
        <v>207</v>
      </c>
      <c r="C33" t="s">
        <v>206</v>
      </c>
      <c r="D33" t="s">
        <v>148</v>
      </c>
      <c r="E33">
        <v>29</v>
      </c>
      <c r="F33" s="4">
        <f>332/62</f>
        <v>5.354838709677419</v>
      </c>
      <c r="G33">
        <v>2</v>
      </c>
      <c r="H33" s="2">
        <f t="shared" si="0"/>
        <v>5.6873684555756947</v>
      </c>
      <c r="I33" s="4">
        <f>F33-H33</f>
        <v>-0.33252974589827566</v>
      </c>
      <c r="J33">
        <f>E33*I33</f>
        <v>-9.6433626310499942</v>
      </c>
    </row>
    <row r="34" spans="1:10" x14ac:dyDescent="0.55000000000000004">
      <c r="A34" t="s">
        <v>11</v>
      </c>
      <c r="B34" t="s">
        <v>72</v>
      </c>
      <c r="C34" t="s">
        <v>157</v>
      </c>
      <c r="D34" t="s">
        <v>148</v>
      </c>
      <c r="E34">
        <v>26</v>
      </c>
      <c r="F34" s="4">
        <f>307/63</f>
        <v>4.8730158730158726</v>
      </c>
      <c r="G34">
        <v>2</v>
      </c>
      <c r="H34" s="2">
        <f t="shared" si="0"/>
        <v>5.7333413574929564</v>
      </c>
      <c r="I34" s="4">
        <f>F34-H34</f>
        <v>-0.86032548447708379</v>
      </c>
      <c r="J34">
        <f>E34*I34</f>
        <v>-22.368462596404179</v>
      </c>
    </row>
    <row r="35" spans="1:10" x14ac:dyDescent="0.55000000000000004">
      <c r="A35" t="s">
        <v>11</v>
      </c>
      <c r="B35" t="s">
        <v>73</v>
      </c>
      <c r="C35" t="s">
        <v>209</v>
      </c>
      <c r="D35" t="s">
        <v>148</v>
      </c>
      <c r="E35">
        <v>28</v>
      </c>
      <c r="F35" s="4">
        <f>284/63</f>
        <v>4.5079365079365079</v>
      </c>
      <c r="G35">
        <v>2</v>
      </c>
      <c r="H35" s="2">
        <f t="shared" si="0"/>
        <v>5.7021419012162395</v>
      </c>
      <c r="I35" s="4">
        <f>F35-H35</f>
        <v>-1.1942053932797316</v>
      </c>
      <c r="J35">
        <f>E35*I35</f>
        <v>-33.437751011832489</v>
      </c>
    </row>
    <row r="36" spans="1:10" x14ac:dyDescent="0.55000000000000004">
      <c r="A36" t="s">
        <v>11</v>
      </c>
      <c r="B36" t="s">
        <v>101</v>
      </c>
      <c r="C36" t="s">
        <v>211</v>
      </c>
      <c r="D36" t="s">
        <v>148</v>
      </c>
      <c r="E36">
        <v>24</v>
      </c>
      <c r="F36" s="4">
        <f>334/63</f>
        <v>5.3015873015873014</v>
      </c>
      <c r="G36">
        <v>2</v>
      </c>
      <c r="H36" s="2">
        <f t="shared" si="0"/>
        <v>5.7670393374235154</v>
      </c>
      <c r="I36" s="4">
        <f>F36-H36</f>
        <v>-0.46545203583621397</v>
      </c>
      <c r="J36">
        <f>E36*I36</f>
        <v>-11.170848860069135</v>
      </c>
    </row>
    <row r="37" spans="1:10" x14ac:dyDescent="0.55000000000000004">
      <c r="A37" t="s">
        <v>127</v>
      </c>
      <c r="B37" t="s">
        <v>101</v>
      </c>
      <c r="C37" t="s">
        <v>211</v>
      </c>
      <c r="D37" t="s">
        <v>148</v>
      </c>
      <c r="E37">
        <v>27</v>
      </c>
      <c r="F37" s="4">
        <v>5.53125</v>
      </c>
      <c r="G37">
        <v>2</v>
      </c>
      <c r="H37" s="2">
        <f t="shared" si="0"/>
        <v>5.7174526794121778</v>
      </c>
      <c r="I37" s="4">
        <f>F37-H37</f>
        <v>-0.18620267941217783</v>
      </c>
      <c r="J37">
        <f>E37*I37</f>
        <v>-5.0274723441288014</v>
      </c>
    </row>
    <row r="38" spans="1:10" x14ac:dyDescent="0.55000000000000004">
      <c r="A38" t="s">
        <v>7</v>
      </c>
      <c r="B38" t="s">
        <v>138</v>
      </c>
      <c r="C38" t="s">
        <v>142</v>
      </c>
      <c r="D38" t="s">
        <v>145</v>
      </c>
      <c r="E38">
        <v>18</v>
      </c>
      <c r="F38" s="4">
        <v>5.73</v>
      </c>
      <c r="G38">
        <v>1</v>
      </c>
      <c r="H38" s="2">
        <f t="shared" si="0"/>
        <v>5.8881534899257151</v>
      </c>
      <c r="I38" s="4">
        <f>F38-H38</f>
        <v>-0.15815348992571465</v>
      </c>
      <c r="J38">
        <f>E38*I38</f>
        <v>-2.8467628186628637</v>
      </c>
    </row>
    <row r="39" spans="1:10" x14ac:dyDescent="0.55000000000000004">
      <c r="A39" t="s">
        <v>7</v>
      </c>
      <c r="B39" t="s">
        <v>18</v>
      </c>
      <c r="C39" t="s">
        <v>149</v>
      </c>
      <c r="D39" t="s">
        <v>145</v>
      </c>
      <c r="E39">
        <v>28</v>
      </c>
      <c r="F39" s="4">
        <f>340/63</f>
        <v>5.3968253968253972</v>
      </c>
      <c r="G39">
        <v>1</v>
      </c>
      <c r="H39" s="2">
        <f t="shared" si="0"/>
        <v>5.7021419012162395</v>
      </c>
      <c r="I39" s="4">
        <f>F39-H39</f>
        <v>-0.30531650439084235</v>
      </c>
      <c r="J39">
        <f>E39*I39</f>
        <v>-8.5488621229435857</v>
      </c>
    </row>
    <row r="40" spans="1:10" x14ac:dyDescent="0.55000000000000004">
      <c r="A40" t="s">
        <v>7</v>
      </c>
      <c r="B40" t="s">
        <v>17</v>
      </c>
      <c r="C40" t="s">
        <v>155</v>
      </c>
      <c r="D40" t="s">
        <v>145</v>
      </c>
      <c r="E40">
        <v>10</v>
      </c>
      <c r="F40" s="4">
        <f>382/63</f>
        <v>6.0634920634920633</v>
      </c>
      <c r="G40">
        <v>1</v>
      </c>
      <c r="H40" s="2">
        <f t="shared" si="0"/>
        <v>6.135611675849507</v>
      </c>
      <c r="I40" s="4">
        <f>F40-H40</f>
        <v>-7.2119612357443685E-2</v>
      </c>
      <c r="J40">
        <f>E40*I40</f>
        <v>-0.72119612357443685</v>
      </c>
    </row>
    <row r="41" spans="1:10" x14ac:dyDescent="0.55000000000000004">
      <c r="A41" t="s">
        <v>7</v>
      </c>
      <c r="B41" t="s">
        <v>152</v>
      </c>
      <c r="C41" t="s">
        <v>153</v>
      </c>
      <c r="D41" t="s">
        <v>145</v>
      </c>
      <c r="E41">
        <v>3</v>
      </c>
      <c r="F41" s="4">
        <f>497/63</f>
        <v>7.8888888888888893</v>
      </c>
      <c r="G41">
        <v>1</v>
      </c>
      <c r="H41" s="2">
        <f t="shared" si="0"/>
        <v>6.6424842264707262</v>
      </c>
      <c r="I41" s="4">
        <f>F41-H41</f>
        <v>1.2464046624181631</v>
      </c>
      <c r="J41">
        <f>E41*I41</f>
        <v>3.7392139872544892</v>
      </c>
    </row>
    <row r="42" spans="1:10" x14ac:dyDescent="0.55000000000000004">
      <c r="A42" t="s">
        <v>7</v>
      </c>
      <c r="B42" t="s">
        <v>71</v>
      </c>
      <c r="C42" t="s">
        <v>156</v>
      </c>
      <c r="D42" t="s">
        <v>145</v>
      </c>
      <c r="E42">
        <v>4</v>
      </c>
      <c r="F42" s="4">
        <f>460/63</f>
        <v>7.3015873015873014</v>
      </c>
      <c r="G42">
        <v>1</v>
      </c>
      <c r="H42" s="2">
        <f t="shared" si="0"/>
        <v>6.5213700739685265</v>
      </c>
      <c r="I42" s="4">
        <f>F42-H42</f>
        <v>0.78021722761877488</v>
      </c>
      <c r="J42">
        <f>E42*I42</f>
        <v>3.1208689104750995</v>
      </c>
    </row>
    <row r="43" spans="1:10" x14ac:dyDescent="0.55000000000000004">
      <c r="A43" t="s">
        <v>7</v>
      </c>
      <c r="B43" t="s">
        <v>72</v>
      </c>
      <c r="C43" t="s">
        <v>157</v>
      </c>
      <c r="D43" t="s">
        <v>145</v>
      </c>
      <c r="E43">
        <v>24</v>
      </c>
      <c r="F43" s="4">
        <f>356/63</f>
        <v>5.6507936507936511</v>
      </c>
      <c r="G43">
        <v>1</v>
      </c>
      <c r="H43" s="2">
        <f t="shared" si="0"/>
        <v>5.7670393374235154</v>
      </c>
      <c r="I43" s="4">
        <f>F43-H43</f>
        <v>-0.11624568662986423</v>
      </c>
      <c r="J43">
        <f>E43*I43</f>
        <v>-2.7898964791167415</v>
      </c>
    </row>
    <row r="44" spans="1:10" x14ac:dyDescent="0.55000000000000004">
      <c r="A44" t="s">
        <v>7</v>
      </c>
      <c r="B44" t="s">
        <v>158</v>
      </c>
      <c r="C44" t="s">
        <v>160</v>
      </c>
      <c r="D44" t="s">
        <v>145</v>
      </c>
      <c r="E44">
        <v>3</v>
      </c>
      <c r="F44" s="4">
        <f>337/63</f>
        <v>5.3492063492063489</v>
      </c>
      <c r="G44">
        <v>1</v>
      </c>
      <c r="H44" s="2">
        <f t="shared" si="0"/>
        <v>6.6424842264707262</v>
      </c>
      <c r="I44" s="4">
        <f>F44-H44</f>
        <v>-1.2932778772643774</v>
      </c>
      <c r="J44">
        <f>E44*I44</f>
        <v>-3.8798336317931321</v>
      </c>
    </row>
    <row r="45" spans="1:10" x14ac:dyDescent="0.55000000000000004">
      <c r="A45" t="s">
        <v>7</v>
      </c>
      <c r="B45" t="s">
        <v>166</v>
      </c>
      <c r="C45" t="s">
        <v>167</v>
      </c>
      <c r="D45" t="s">
        <v>145</v>
      </c>
      <c r="E45">
        <v>4</v>
      </c>
      <c r="F45" s="4">
        <f>344/63</f>
        <v>5.4603174603174605</v>
      </c>
      <c r="G45">
        <v>1</v>
      </c>
      <c r="H45" s="2">
        <f t="shared" si="0"/>
        <v>6.5213700739685265</v>
      </c>
      <c r="I45" s="4">
        <f>F45-H45</f>
        <v>-1.0610526136510661</v>
      </c>
      <c r="J45">
        <f>E45*I45</f>
        <v>-4.2442104546042643</v>
      </c>
    </row>
    <row r="46" spans="1:10" x14ac:dyDescent="0.55000000000000004">
      <c r="A46" t="s">
        <v>7</v>
      </c>
      <c r="B46" t="s">
        <v>165</v>
      </c>
      <c r="C46" t="s">
        <v>164</v>
      </c>
      <c r="D46" t="s">
        <v>145</v>
      </c>
      <c r="E46">
        <v>24</v>
      </c>
      <c r="F46" s="4">
        <f>387/63</f>
        <v>6.1428571428571432</v>
      </c>
      <c r="G46">
        <v>1</v>
      </c>
      <c r="H46" s="2">
        <f t="shared" si="0"/>
        <v>5.7670393374235154</v>
      </c>
      <c r="I46" s="4">
        <f>F46-H46</f>
        <v>0.37581780543362786</v>
      </c>
      <c r="J46">
        <f>E46*I46</f>
        <v>9.0196273304070687</v>
      </c>
    </row>
    <row r="47" spans="1:10" x14ac:dyDescent="0.55000000000000004">
      <c r="A47" t="s">
        <v>7</v>
      </c>
      <c r="B47" t="s">
        <v>111</v>
      </c>
      <c r="C47" t="s">
        <v>169</v>
      </c>
      <c r="D47" t="s">
        <v>145</v>
      </c>
      <c r="E47">
        <v>9</v>
      </c>
      <c r="F47" s="4">
        <f>431/63</f>
        <v>6.8412698412698409</v>
      </c>
      <c r="G47">
        <v>1</v>
      </c>
      <c r="H47" s="2">
        <f t="shared" si="0"/>
        <v>6.179968452941452</v>
      </c>
      <c r="I47" s="4">
        <f>F47-H47</f>
        <v>0.66130138832838892</v>
      </c>
      <c r="J47">
        <f>E47*I47</f>
        <v>5.9517124949555003</v>
      </c>
    </row>
    <row r="48" spans="1:10" x14ac:dyDescent="0.55000000000000004">
      <c r="A48" t="s">
        <v>7</v>
      </c>
      <c r="B48" t="s">
        <v>112</v>
      </c>
      <c r="C48" t="s">
        <v>171</v>
      </c>
      <c r="D48" t="s">
        <v>145</v>
      </c>
      <c r="E48">
        <v>12</v>
      </c>
      <c r="F48" s="4">
        <f>343/63</f>
        <v>5.4444444444444446</v>
      </c>
      <c r="G48">
        <v>1</v>
      </c>
      <c r="H48" s="2">
        <f t="shared" si="0"/>
        <v>6.0588543004392523</v>
      </c>
      <c r="I48" s="4">
        <f>F48-H48</f>
        <v>-0.61440985599480769</v>
      </c>
      <c r="J48">
        <f>E48*I48</f>
        <v>-7.3729182719376922</v>
      </c>
    </row>
    <row r="49" spans="1:10" x14ac:dyDescent="0.55000000000000004">
      <c r="A49" t="s">
        <v>7</v>
      </c>
      <c r="B49" t="s">
        <v>175</v>
      </c>
      <c r="C49" t="s">
        <v>173</v>
      </c>
      <c r="D49" t="s">
        <v>145</v>
      </c>
      <c r="E49">
        <v>12</v>
      </c>
      <c r="F49" s="4">
        <f>388/63</f>
        <v>6.1587301587301591</v>
      </c>
      <c r="G49">
        <v>1</v>
      </c>
      <c r="H49" s="2">
        <f t="shared" si="0"/>
        <v>6.0588543004392523</v>
      </c>
      <c r="I49" s="4">
        <f>F49-H49</f>
        <v>9.9875858290906727E-2</v>
      </c>
      <c r="J49">
        <f>E49*I49</f>
        <v>1.1985102994908807</v>
      </c>
    </row>
    <row r="50" spans="1:10" x14ac:dyDescent="0.55000000000000004">
      <c r="A50" t="s">
        <v>7</v>
      </c>
      <c r="B50" t="s">
        <v>182</v>
      </c>
      <c r="C50" t="s">
        <v>183</v>
      </c>
      <c r="D50" t="s">
        <v>145</v>
      </c>
      <c r="E50">
        <v>14</v>
      </c>
      <c r="F50" s="4">
        <f>414/63</f>
        <v>6.5714285714285712</v>
      </c>
      <c r="G50">
        <v>1</v>
      </c>
      <c r="H50" s="2">
        <f t="shared" si="0"/>
        <v>5.9939568642319765</v>
      </c>
      <c r="I50" s="4">
        <f>F50-H50</f>
        <v>0.57747170719659469</v>
      </c>
      <c r="J50">
        <f>E50*I50</f>
        <v>8.0846039007523256</v>
      </c>
    </row>
    <row r="51" spans="1:10" x14ac:dyDescent="0.55000000000000004">
      <c r="A51" t="s">
        <v>115</v>
      </c>
      <c r="B51" t="s">
        <v>189</v>
      </c>
      <c r="C51" t="s">
        <v>190</v>
      </c>
      <c r="D51" t="s">
        <v>145</v>
      </c>
      <c r="E51">
        <v>30</v>
      </c>
      <c r="F51" s="4">
        <f>366/62</f>
        <v>5.903225806451613</v>
      </c>
      <c r="G51">
        <v>1</v>
      </c>
      <c r="H51" s="2">
        <f t="shared" si="0"/>
        <v>5.6730959023202328</v>
      </c>
      <c r="I51" s="4">
        <f>F51-H51</f>
        <v>0.23012990413138024</v>
      </c>
      <c r="J51">
        <f>E51*I51</f>
        <v>6.9038971239414071</v>
      </c>
    </row>
    <row r="52" spans="1:10" x14ac:dyDescent="0.55000000000000004">
      <c r="A52" t="s">
        <v>115</v>
      </c>
      <c r="B52" t="s">
        <v>192</v>
      </c>
      <c r="C52" t="s">
        <v>193</v>
      </c>
      <c r="D52" t="s">
        <v>145</v>
      </c>
      <c r="E52">
        <v>52</v>
      </c>
      <c r="F52" s="4">
        <f>344/62</f>
        <v>5.5483870967741939</v>
      </c>
      <c r="G52">
        <v>1</v>
      </c>
      <c r="H52" s="2">
        <f t="shared" si="0"/>
        <v>5.4415263944772194</v>
      </c>
      <c r="I52" s="4">
        <f>F52-H52</f>
        <v>0.10686070229697453</v>
      </c>
      <c r="J52">
        <f>E52*I52</f>
        <v>5.5567565194426756</v>
      </c>
    </row>
    <row r="53" spans="1:10" x14ac:dyDescent="0.55000000000000004">
      <c r="A53" t="s">
        <v>115</v>
      </c>
      <c r="B53" t="s">
        <v>198</v>
      </c>
      <c r="C53" t="s">
        <v>142</v>
      </c>
      <c r="D53" t="s">
        <v>145</v>
      </c>
      <c r="E53">
        <v>17</v>
      </c>
      <c r="F53" s="4">
        <f>375/62</f>
        <v>6.0483870967741939</v>
      </c>
      <c r="G53">
        <v>1</v>
      </c>
      <c r="H53" s="2">
        <f t="shared" si="0"/>
        <v>5.9122171821523333</v>
      </c>
      <c r="I53" s="4">
        <f>F53-H53</f>
        <v>0.13616991462186068</v>
      </c>
      <c r="J53">
        <f>E53*I53</f>
        <v>2.3148885485716315</v>
      </c>
    </row>
    <row r="54" spans="1:10" x14ac:dyDescent="0.55000000000000004">
      <c r="A54" t="s">
        <v>115</v>
      </c>
      <c r="B54" t="s">
        <v>203</v>
      </c>
      <c r="C54" t="s">
        <v>202</v>
      </c>
      <c r="D54" t="s">
        <v>145</v>
      </c>
      <c r="E54">
        <v>54</v>
      </c>
      <c r="F54" s="4">
        <f>336/62</f>
        <v>5.419354838709677</v>
      </c>
      <c r="G54">
        <v>1</v>
      </c>
      <c r="H54" s="2">
        <f t="shared" si="0"/>
        <v>5.4256377163964409</v>
      </c>
      <c r="I54" s="4">
        <f>F54-H54</f>
        <v>-6.2828776867638325E-3</v>
      </c>
      <c r="J54">
        <f>E54*I54</f>
        <v>-0.33927539508524696</v>
      </c>
    </row>
    <row r="55" spans="1:10" x14ac:dyDescent="0.55000000000000004">
      <c r="A55" t="s">
        <v>11</v>
      </c>
      <c r="B55" t="s">
        <v>72</v>
      </c>
      <c r="C55" t="s">
        <v>157</v>
      </c>
      <c r="D55" t="s">
        <v>145</v>
      </c>
      <c r="E55">
        <v>24</v>
      </c>
      <c r="F55" s="4">
        <f>348/63</f>
        <v>5.5238095238095237</v>
      </c>
      <c r="G55">
        <v>1</v>
      </c>
      <c r="H55" s="2">
        <f t="shared" si="0"/>
        <v>5.7670393374235154</v>
      </c>
      <c r="I55" s="4">
        <f>F55-H55</f>
        <v>-0.24322981361399165</v>
      </c>
      <c r="J55">
        <f>E55*I55</f>
        <v>-5.8375155267357997</v>
      </c>
    </row>
    <row r="56" spans="1:10" x14ac:dyDescent="0.55000000000000004">
      <c r="A56" t="s">
        <v>11</v>
      </c>
      <c r="B56" t="s">
        <v>73</v>
      </c>
      <c r="C56" t="s">
        <v>208</v>
      </c>
      <c r="D56" t="s">
        <v>145</v>
      </c>
      <c r="E56">
        <v>35</v>
      </c>
      <c r="F56" s="4">
        <f>335/63</f>
        <v>5.3174603174603172</v>
      </c>
      <c r="G56">
        <v>1</v>
      </c>
      <c r="H56" s="2">
        <f t="shared" si="0"/>
        <v>5.6081984661129578</v>
      </c>
      <c r="I56" s="4">
        <f>F56-H56</f>
        <v>-0.29073814865264058</v>
      </c>
      <c r="J56">
        <f>E56*I56</f>
        <v>-10.175835202842421</v>
      </c>
    </row>
    <row r="57" spans="1:10" x14ac:dyDescent="0.55000000000000004">
      <c r="A57" t="s">
        <v>11</v>
      </c>
      <c r="B57" t="s">
        <v>101</v>
      </c>
      <c r="C57" t="s">
        <v>210</v>
      </c>
      <c r="D57" t="s">
        <v>145</v>
      </c>
      <c r="E57">
        <v>49</v>
      </c>
      <c r="F57" s="4">
        <f>343/63</f>
        <v>5.4444444444444446</v>
      </c>
      <c r="G57">
        <v>1</v>
      </c>
      <c r="H57" s="2">
        <f t="shared" si="0"/>
        <v>5.4665436544954265</v>
      </c>
      <c r="I57" s="4">
        <f>F57-H57</f>
        <v>-2.209921005098181E-2</v>
      </c>
      <c r="J57">
        <f>E57*I57</f>
        <v>-1.0828612924981087</v>
      </c>
    </row>
    <row r="58" spans="1:10" x14ac:dyDescent="0.55000000000000004">
      <c r="A58" t="s">
        <v>127</v>
      </c>
      <c r="B58" t="s">
        <v>101</v>
      </c>
      <c r="C58" t="s">
        <v>210</v>
      </c>
      <c r="D58" t="s">
        <v>145</v>
      </c>
      <c r="E58">
        <v>54</v>
      </c>
      <c r="F58" s="4">
        <f>346/64</f>
        <v>5.40625</v>
      </c>
      <c r="G58">
        <v>1</v>
      </c>
      <c r="H58" s="2">
        <f t="shared" si="0"/>
        <v>5.4256377163964409</v>
      </c>
      <c r="I58" s="4">
        <f>F58-H58</f>
        <v>-1.9387716396440879E-2</v>
      </c>
      <c r="J58">
        <f>E58*I58</f>
        <v>-1.0469366854078075</v>
      </c>
    </row>
    <row r="59" spans="1:10" x14ac:dyDescent="0.55000000000000004">
      <c r="H59" s="2"/>
    </row>
    <row r="60" spans="1:10" x14ac:dyDescent="0.55000000000000004">
      <c r="H60" s="2"/>
    </row>
    <row r="61" spans="1:10" x14ac:dyDescent="0.55000000000000004">
      <c r="H61" s="2"/>
    </row>
    <row r="62" spans="1:10" x14ac:dyDescent="0.55000000000000004">
      <c r="H62" s="2"/>
    </row>
    <row r="63" spans="1:10" x14ac:dyDescent="0.55000000000000004">
      <c r="H63" s="2"/>
    </row>
    <row r="64" spans="1:10" x14ac:dyDescent="0.55000000000000004">
      <c r="H64" s="2"/>
    </row>
  </sheetData>
  <sortState ref="A2:J65">
    <sortCondition ref="D2:D6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efforts by min</vt:lpstr>
      <vt:lpstr>By Summit or penultimate climbs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2019-08-06T12:28:29Z</dcterms:created>
  <dcterms:modified xsi:type="dcterms:W3CDTF">2019-08-08T18:21:12Z</dcterms:modified>
</cp:coreProperties>
</file>