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2" autoFilterDateGrouping="1"/>
  </bookViews>
  <sheets>
    <sheet name="Historial de contabilizaciones" sheetId="1" state="visible" r:id="rId1"/>
    <sheet name="productos" sheetId="2" state="visible" r:id="rId2"/>
    <sheet name="entradas y salida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8">
    <xf numFmtId="0" fontId="0" fillId="0" borderId="0" pivotButton="0" quotePrefix="0" xfId="0"/>
    <xf numFmtId="1" fontId="1" fillId="0" borderId="1" applyAlignment="1" pivotButton="0" quotePrefix="0" xfId="0">
      <alignment horizontal="lef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3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15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right"/>
    </xf>
    <xf numFmtId="1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B21"/>
  <sheetViews>
    <sheetView workbookViewId="0">
      <selection activeCell="A1" sqref="A1"/>
    </sheetView>
  </sheetViews>
  <sheetFormatPr baseColWidth="8" defaultRowHeight="15"/>
  <cols>
    <col width="9.43357142857143" bestFit="1" customWidth="1" style="11" min="1" max="1"/>
    <col width="13.57642857142857" bestFit="1" customWidth="1" style="17" min="2" max="2"/>
    <col width="10.86214285714286" bestFit="1" customWidth="1" style="17" min="3" max="3"/>
    <col width="27.86214285714286" bestFit="1" customWidth="1" style="17" min="4" max="4"/>
    <col width="11.57642857142857" bestFit="1" customWidth="1" style="12" min="5" max="5"/>
    <col width="10.57642857142857" bestFit="1" customWidth="1" style="12" min="6" max="6"/>
    <col width="11.57642857142857" bestFit="1" customWidth="1" style="16" min="7" max="7"/>
    <col width="9.147857142857141" bestFit="1" customWidth="1" style="17" min="8" max="8"/>
    <col width="9.147857142857141" bestFit="1" customWidth="1" style="12" min="9" max="9"/>
    <col width="13.57642857142857" bestFit="1" customWidth="1" style="12" min="10" max="10"/>
    <col width="13.57642857142857" bestFit="1" customWidth="1" style="16" min="11" max="11"/>
    <col width="13.57642857142857" bestFit="1" customWidth="1" style="12" min="12" max="12"/>
    <col width="13.57642857142857" bestFit="1" customWidth="1" style="17" min="13" max="13"/>
    <col width="13.57642857142857" bestFit="1" customWidth="1" style="17" min="14" max="14"/>
    <col width="13.57642857142857" bestFit="1" customWidth="1" style="12" min="15" max="15"/>
    <col width="13.57642857142857" bestFit="1" customWidth="1" style="17" min="16" max="16"/>
    <col width="13.57642857142857" bestFit="1" customWidth="1" style="17" min="17" max="17"/>
    <col width="13.57642857142857" bestFit="1" customWidth="1" style="17" min="18" max="18"/>
    <col width="13.57642857142857" bestFit="1" customWidth="1" style="17" min="19" max="19"/>
    <col width="13.57642857142857" bestFit="1" customWidth="1" style="17" min="20" max="20"/>
    <col width="13.57642857142857" bestFit="1" customWidth="1" style="17" min="21" max="21"/>
    <col width="13.57642857142857" bestFit="1" customWidth="1" style="17" min="22" max="22"/>
    <col width="13.57642857142857" bestFit="1" customWidth="1" style="17" min="23" max="23"/>
    <col width="13.57642857142857" bestFit="1" customWidth="1" style="17" min="24" max="24"/>
    <col width="13.57642857142857" bestFit="1" customWidth="1" style="17" min="25" max="25"/>
    <col width="13.57642857142857" bestFit="1" customWidth="1" style="17" min="26" max="26"/>
    <col width="13.57642857142857" bestFit="1" customWidth="1" style="17" min="27" max="27"/>
    <col width="13.57642857142857" bestFit="1" customWidth="1" style="17" min="28" max="28"/>
  </cols>
  <sheetData>
    <row r="1" ht="18.75" customHeight="1">
      <c r="A1" s="1" t="inlineStr">
        <is>
          <t>Fecha</t>
        </is>
      </c>
      <c r="B1" s="17" t="inlineStr">
        <is>
          <t>DÍA</t>
        </is>
      </c>
      <c r="C1" s="17" t="inlineStr">
        <is>
          <t>MES/AÑO</t>
        </is>
      </c>
      <c r="D1" s="17" t="inlineStr">
        <is>
          <t>Descripcion</t>
        </is>
      </c>
      <c r="E1" s="4" t="inlineStr">
        <is>
          <t>Entrada</t>
        </is>
      </c>
      <c r="F1" s="4" t="inlineStr">
        <is>
          <t>Salida</t>
        </is>
      </c>
      <c r="G1" s="4" t="inlineStr">
        <is>
          <t>Total</t>
        </is>
      </c>
      <c r="H1" s="17" t="inlineStr">
        <is>
          <t>ID_Registro</t>
        </is>
      </c>
      <c r="I1" s="12" t="inlineStr">
        <is>
          <t>DATAFONO</t>
        </is>
      </c>
      <c r="J1" s="12" t="inlineStr">
        <is>
          <t>Efectivo a nequi</t>
        </is>
      </c>
      <c r="K1" s="16" t="inlineStr">
        <is>
          <t>Pasa nequi a efectivo</t>
        </is>
      </c>
      <c r="L1" s="12" t="inlineStr">
        <is>
          <t>NEQUI</t>
        </is>
      </c>
      <c r="M1" s="17" t="inlineStr">
        <is>
          <t>Efectivo  a daviplata</t>
        </is>
      </c>
      <c r="N1" s="17" t="inlineStr">
        <is>
          <t>pasa daviplata a efectivo</t>
        </is>
      </c>
      <c r="O1" s="12" t="inlineStr">
        <is>
          <t>DAVIPLATA</t>
        </is>
      </c>
      <c r="P1" s="17" t="inlineStr">
        <is>
          <t>Costo</t>
        </is>
      </c>
      <c r="Q1" s="17" t="inlineStr">
        <is>
          <t>INVENTARIO</t>
        </is>
      </c>
      <c r="R1" s="17" t="inlineStr">
        <is>
          <t>Cantidad  dada</t>
        </is>
      </c>
      <c r="S1" s="17" t="inlineStr">
        <is>
          <t>CRÉDITO</t>
        </is>
      </c>
      <c r="T1" s="17" t="inlineStr">
        <is>
          <t>PagoCxp</t>
        </is>
      </c>
      <c r="U1" s="17" t="inlineStr">
        <is>
          <t>CxP</t>
        </is>
      </c>
      <c r="V1" s="17" t="inlineStr">
        <is>
          <t>Distribucion utilidades</t>
        </is>
      </c>
      <c r="W1" s="17" t="inlineStr">
        <is>
          <t>Ajuste a efectivo</t>
        </is>
      </c>
      <c r="X1" s="17" t="inlineStr">
        <is>
          <t>ajuste a datafono</t>
        </is>
      </c>
      <c r="Y1" s="17" t="inlineStr">
        <is>
          <t>ajuste a nequi</t>
        </is>
      </c>
      <c r="Z1" s="17" t="inlineStr">
        <is>
          <t>Ajuste a daviplata</t>
        </is>
      </c>
      <c r="AA1" s="17" t="inlineStr">
        <is>
          <t>ajuste a credito</t>
        </is>
      </c>
      <c r="AB1" s="17" t="inlineStr">
        <is>
          <t>caja mayor</t>
        </is>
      </c>
    </row>
    <row r="2" ht="18.75" customHeight="1">
      <c r="A2" s="6" t="n">
        <v>45220</v>
      </c>
      <c r="B2" s="17">
        <f>TEXT(A2,"dddd")</f>
        <v/>
      </c>
      <c r="C2" s="8">
        <f>TEXT(A2,"mmmm")&amp;TEXT(A2,"yy")</f>
        <v/>
      </c>
      <c r="D2" s="17" t="inlineStr">
        <is>
          <t>abono for explorer</t>
        </is>
      </c>
      <c r="E2" s="7" t="n">
        <v>600000</v>
      </c>
      <c r="F2" s="12" t="n"/>
      <c r="G2" s="7">
        <f>SUM(E2:F2)</f>
        <v/>
      </c>
      <c r="H2" s="17" t="n"/>
      <c r="I2" s="12" t="n"/>
      <c r="J2" s="12" t="n"/>
      <c r="K2" s="16" t="n"/>
      <c r="L2" s="12" t="n"/>
      <c r="M2" s="17" t="n"/>
      <c r="N2" s="17" t="n"/>
      <c r="O2" s="12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</row>
    <row r="3" ht="18.75" customHeight="1">
      <c r="A3" s="6" t="n">
        <v>45220</v>
      </c>
      <c r="B3" s="17">
        <f>TEXT(A3,"dddd")</f>
        <v/>
      </c>
      <c r="C3" s="8">
        <f>TEXT(A3,"mmmm")&amp;TEXT(A3,"yy")</f>
        <v/>
      </c>
      <c r="D3" s="17" t="inlineStr">
        <is>
          <t>189 fiat cielo</t>
        </is>
      </c>
      <c r="E3" s="7" t="n">
        <v>189000</v>
      </c>
      <c r="F3" s="12" t="n"/>
      <c r="G3" s="7">
        <f>SUM(E3:F3)</f>
        <v/>
      </c>
      <c r="H3" s="17" t="n"/>
      <c r="I3" s="12" t="n"/>
      <c r="J3" s="12" t="n"/>
      <c r="K3" s="16" t="n"/>
      <c r="L3" s="12" t="n"/>
      <c r="M3" s="17" t="n"/>
      <c r="N3" s="17" t="n"/>
      <c r="O3" s="12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</row>
    <row r="4" ht="18.75" customHeight="1">
      <c r="A4" s="6" t="n">
        <v>45220</v>
      </c>
      <c r="B4" s="17">
        <f>TEXT(A4,"dddd")</f>
        <v/>
      </c>
      <c r="C4" s="8">
        <f>TEXT(A4,"mmmm")&amp;TEXT(A4,"yy")</f>
        <v/>
      </c>
      <c r="D4" s="17" t="inlineStr">
        <is>
          <t>ford explorer completa abono</t>
        </is>
      </c>
      <c r="E4" s="7" t="n">
        <v>300000</v>
      </c>
      <c r="F4" s="7">
        <f>23*432</f>
        <v/>
      </c>
      <c r="G4" s="7">
        <f>SUM(E4:F4)</f>
        <v/>
      </c>
      <c r="H4" s="17" t="n"/>
      <c r="I4" s="12" t="n"/>
      <c r="J4" s="12" t="n"/>
      <c r="K4" s="16" t="n"/>
      <c r="L4" s="12" t="n"/>
      <c r="M4" s="17" t="n"/>
      <c r="N4" s="17" t="n"/>
      <c r="O4" s="12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</row>
    <row r="5" ht="18.75" customHeight="1">
      <c r="A5" s="6" t="n">
        <v>45220</v>
      </c>
      <c r="B5" s="17">
        <f>TEXT(A5,"dddd")</f>
        <v/>
      </c>
      <c r="C5" s="8">
        <f>TEXT(A5,"mmmm")&amp;TEXT(A5,"yy")</f>
        <v/>
      </c>
      <c r="D5" s="17" t="inlineStr">
        <is>
          <t>fusibles</t>
        </is>
      </c>
      <c r="E5" s="7" t="n">
        <v>2000</v>
      </c>
      <c r="F5" s="12" t="n"/>
      <c r="G5" s="7">
        <f>SUM(E5:F5)</f>
        <v/>
      </c>
      <c r="H5" s="17" t="n"/>
      <c r="I5" s="12" t="n"/>
      <c r="J5" s="12" t="n"/>
      <c r="K5" s="16" t="n"/>
      <c r="L5" s="12" t="n"/>
      <c r="M5" s="17" t="n"/>
      <c r="N5" s="17" t="n"/>
      <c r="O5" s="12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</row>
    <row r="6" ht="18.75" customHeight="1">
      <c r="A6" s="6" t="n">
        <v>45223</v>
      </c>
      <c r="B6" s="17">
        <f>TEXT(A6,"dddd")</f>
        <v/>
      </c>
      <c r="C6" s="8">
        <f>TEXT(A6,"mmmm")&amp;TEXT(A6,"yy")</f>
        <v/>
      </c>
      <c r="D6" s="17" t="inlineStr">
        <is>
          <t>gastos representacion</t>
        </is>
      </c>
      <c r="E6" s="7">
        <f>E5+E2</f>
        <v/>
      </c>
      <c r="F6" s="7" t="n">
        <v>-1000</v>
      </c>
      <c r="G6" s="7">
        <f>SUM(E6:F6)</f>
        <v/>
      </c>
      <c r="H6" s="17" t="n"/>
      <c r="I6" s="12" t="n"/>
      <c r="J6" s="12" t="n"/>
      <c r="K6" s="16" t="n"/>
      <c r="L6" s="12" t="n"/>
      <c r="M6" s="17" t="n"/>
      <c r="N6" s="17" t="n"/>
      <c r="O6" s="12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</row>
    <row r="7" ht="18.75" customHeight="1">
      <c r="A7" s="6" t="n">
        <v>45223</v>
      </c>
      <c r="B7" s="17">
        <f>TEXT(A7,"dddd")</f>
        <v/>
      </c>
      <c r="C7" s="8">
        <f>TEXT(A7,"mmmm")&amp;TEXT(A7,"yy")</f>
        <v/>
      </c>
      <c r="D7" s="17" t="inlineStr">
        <is>
          <t>compra thiner</t>
        </is>
      </c>
      <c r="E7" s="12" t="n"/>
      <c r="F7" s="7" t="n">
        <v>-13600</v>
      </c>
      <c r="G7" s="7">
        <f>SUM(E7:F7)</f>
        <v/>
      </c>
      <c r="H7" s="17" t="n"/>
      <c r="I7" s="12" t="n"/>
      <c r="J7" s="12" t="n"/>
      <c r="K7" s="16" t="n"/>
      <c r="L7" s="12" t="n"/>
      <c r="M7" s="17" t="n"/>
      <c r="N7" s="17" t="n"/>
      <c r="O7" s="12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</row>
    <row r="8" ht="18.75" customHeight="1">
      <c r="A8" s="6" t="n">
        <v>45223</v>
      </c>
      <c r="B8" s="17">
        <f>TEXT(A8,"dddd")</f>
        <v/>
      </c>
      <c r="C8" s="8">
        <f>TEXT(A8,"mmmm")&amp;TEXT(A8,"yy")</f>
        <v/>
      </c>
      <c r="D8" s="17" t="inlineStr">
        <is>
          <t>gastos representaicon</t>
        </is>
      </c>
      <c r="E8" s="12" t="n"/>
      <c r="F8" s="7" t="n">
        <v>-1900</v>
      </c>
      <c r="G8" s="7">
        <f>SUM(E8:F8)</f>
        <v/>
      </c>
      <c r="H8" s="17" t="n"/>
      <c r="I8" s="12" t="n"/>
      <c r="J8" s="12" t="n"/>
      <c r="K8" s="16" t="n"/>
      <c r="L8" s="12" t="n"/>
      <c r="M8" s="17" t="n"/>
      <c r="N8" s="17" t="n"/>
      <c r="O8" s="12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</row>
    <row r="9" ht="18.75" customHeight="1">
      <c r="A9" s="6" t="n">
        <v>45332</v>
      </c>
      <c r="B9" s="17">
        <f>TEXT(A9,"dddd")</f>
        <v/>
      </c>
      <c r="C9" s="8">
        <f>TEXT(A9,"mmmm")&amp;TEXT(A9,"yy")</f>
        <v/>
      </c>
      <c r="D9" s="17" t="inlineStr">
        <is>
          <t xml:space="preserve">nomina </t>
        </is>
      </c>
      <c r="E9" s="12" t="n"/>
      <c r="F9" s="7" t="n">
        <v>-184000</v>
      </c>
      <c r="G9" s="7">
        <f>SUM(E9:F9)</f>
        <v/>
      </c>
      <c r="H9" s="17" t="n"/>
      <c r="I9" s="12" t="n"/>
      <c r="J9" s="12" t="n"/>
      <c r="K9" s="16" t="n"/>
      <c r="L9" s="12" t="n"/>
      <c r="M9" s="17" t="n"/>
      <c r="N9" s="17" t="n"/>
      <c r="O9" s="12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</row>
    <row r="10" ht="18.75" customHeight="1">
      <c r="A10" s="6" t="n">
        <v>45332</v>
      </c>
      <c r="B10" s="17">
        <f>TEXT(A10,"dddd")</f>
        <v/>
      </c>
      <c r="C10" s="8">
        <f>TEXT(A10,"mmmm")&amp;TEXT(A10,"yy")</f>
        <v/>
      </c>
      <c r="D10" s="17" t="inlineStr">
        <is>
          <t>davipata pagaron 390 ahorita a juan, no se sabe de qué</t>
        </is>
      </c>
      <c r="E10" s="7" t="n">
        <v>390000</v>
      </c>
      <c r="F10" s="12" t="n"/>
      <c r="G10" s="7">
        <f>SUM(E10:F10)</f>
        <v/>
      </c>
      <c r="H10" s="17" t="n"/>
      <c r="I10" s="12" t="n"/>
      <c r="J10" s="12" t="n"/>
      <c r="K10" s="16" t="n"/>
      <c r="L10" s="12" t="n"/>
      <c r="M10" s="17" t="n"/>
      <c r="N10" s="17" t="n"/>
      <c r="O10" s="7" t="n">
        <v>1</v>
      </c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</row>
    <row r="11" ht="18.75" customHeight="1">
      <c r="A11" s="6" t="n">
        <v>45332</v>
      </c>
      <c r="B11" s="17">
        <f>TEXT(A11,"dddd")</f>
        <v/>
      </c>
      <c r="C11" s="8">
        <f>TEXT(A11,"mmmm")&amp;TEXT(A11,"yy")</f>
        <v/>
      </c>
      <c r="D11" s="17" t="inlineStr">
        <is>
          <t>william hay que darle 30 de gasolina de blazer que se usó</t>
        </is>
      </c>
      <c r="E11" s="12" t="n"/>
      <c r="F11" s="12" t="n"/>
      <c r="G11" s="7">
        <f>SUM(E11:F11)</f>
        <v/>
      </c>
      <c r="H11" s="17" t="n"/>
      <c r="I11" s="12" t="n"/>
      <c r="J11" s="12" t="n"/>
      <c r="K11" s="16" t="n"/>
      <c r="L11" s="12" t="n"/>
      <c r="M11" s="17" t="n"/>
      <c r="N11" s="17" t="n"/>
      <c r="O11" s="12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</row>
    <row r="12" ht="18.75" customHeight="1">
      <c r="A12" s="6" t="n">
        <v>45332</v>
      </c>
      <c r="B12" s="17">
        <f>TEXT(A12,"dddd")</f>
        <v/>
      </c>
      <c r="C12" s="8">
        <f>TEXT(A12,"mmmm")&amp;TEXT(A12,"yy")</f>
        <v/>
      </c>
      <c r="D12" s="17" t="inlineStr">
        <is>
          <t xml:space="preserve">cambio efectivo nequi </t>
        </is>
      </c>
      <c r="E12" s="12" t="n"/>
      <c r="F12" s="12" t="n"/>
      <c r="G12" s="7">
        <f>SUM(E12:F12)</f>
        <v/>
      </c>
      <c r="H12" s="17" t="n"/>
      <c r="I12" s="12" t="n"/>
      <c r="J12" s="7" t="n">
        <v>1000</v>
      </c>
      <c r="K12" s="16" t="n"/>
      <c r="L12" s="12" t="n"/>
      <c r="M12" s="17" t="n"/>
      <c r="N12" s="17" t="n"/>
      <c r="O12" s="12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</row>
    <row r="13" ht="18.75" customHeight="1">
      <c r="A13" s="6" t="n">
        <v>45334</v>
      </c>
      <c r="B13" s="17">
        <f>TEXT(A13,"dddd")</f>
        <v/>
      </c>
      <c r="C13" s="8">
        <f>TEXT(A13,"mmmm")&amp;TEXT(A13,"yy")</f>
        <v/>
      </c>
      <c r="D13" s="17" t="inlineStr">
        <is>
          <t>edison repuestos manigueta moto que se rompio</t>
        </is>
      </c>
      <c r="E13" s="12" t="n"/>
      <c r="F13" s="7" t="n">
        <v>-20000</v>
      </c>
      <c r="G13" s="7">
        <f>SUM(E13:F13)</f>
        <v/>
      </c>
      <c r="H13" s="17" t="n"/>
      <c r="I13" s="12" t="n"/>
      <c r="J13" s="12" t="n"/>
      <c r="K13" s="16" t="n"/>
      <c r="L13" s="12" t="n"/>
      <c r="M13" s="17" t="n"/>
      <c r="N13" s="17" t="n"/>
      <c r="O13" s="12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</row>
    <row r="14" ht="18.75" customHeight="1">
      <c r="A14" s="6" t="n">
        <v>45334</v>
      </c>
      <c r="B14" s="17">
        <f>TEXT(A14,"dddd")</f>
        <v/>
      </c>
      <c r="C14" s="8">
        <f>TEXT(A14,"mmmm")&amp;TEXT(A14,"yy")</f>
        <v/>
      </c>
      <c r="D14" s="17" t="inlineStr">
        <is>
          <t>gasolina twingo sebas</t>
        </is>
      </c>
      <c r="E14" s="12" t="n"/>
      <c r="F14" s="7" t="n">
        <v>-10000</v>
      </c>
      <c r="G14" s="7">
        <f>SUM(E14:F14)</f>
        <v/>
      </c>
      <c r="H14" s="17" t="n"/>
      <c r="I14" s="12" t="n"/>
      <c r="J14" s="12" t="n"/>
      <c r="K14" s="16" t="n"/>
      <c r="L14" s="12" t="n"/>
      <c r="M14" s="17" t="n"/>
      <c r="N14" s="17" t="n"/>
      <c r="O14" s="12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</row>
    <row r="15" ht="18.75" customHeight="1">
      <c r="A15" s="6" t="n">
        <v>45334</v>
      </c>
      <c r="B15" s="17">
        <f>TEXT(A15,"dddd")</f>
        <v/>
      </c>
      <c r="C15" s="8">
        <f>TEXT(A15,"mmmm")&amp;TEXT(A15,"yy")</f>
        <v/>
      </c>
      <c r="D15" s="17" t="inlineStr">
        <is>
          <t>empaque exosto aveo</t>
        </is>
      </c>
      <c r="E15" s="7" t="n">
        <v>10000</v>
      </c>
      <c r="F15" s="12" t="n"/>
      <c r="G15" s="7">
        <f>SUM(E15:F15)</f>
        <v/>
      </c>
      <c r="H15" s="17" t="n"/>
      <c r="I15" s="12" t="n"/>
      <c r="J15" s="12" t="n"/>
      <c r="K15" s="16" t="n"/>
      <c r="L15" s="12" t="n"/>
      <c r="M15" s="17" t="n"/>
      <c r="N15" s="17" t="n"/>
      <c r="O15" s="12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</row>
    <row r="16" ht="18.75" customHeight="1">
      <c r="A16" s="6" t="n">
        <v>45334</v>
      </c>
      <c r="B16" s="17">
        <f>TEXT(A16,"dddd")</f>
        <v/>
      </c>
      <c r="C16" s="8">
        <f>TEXT(A16,"mmmm")&amp;TEXT(A16,"yy")</f>
        <v/>
      </c>
      <c r="D16" s="17" t="inlineStr">
        <is>
          <t xml:space="preserve">cambio nequi efectivo </t>
        </is>
      </c>
      <c r="E16" s="12" t="n"/>
      <c r="F16" s="12" t="n"/>
      <c r="G16" s="7">
        <f>SUM(E16:F16)</f>
        <v/>
      </c>
      <c r="H16" s="17" t="n"/>
      <c r="I16" s="12" t="n"/>
      <c r="J16" s="12" t="n"/>
      <c r="K16" s="7" t="n">
        <v>50000</v>
      </c>
      <c r="L16" s="12" t="n"/>
      <c r="M16" s="17" t="n"/>
      <c r="N16" s="17" t="n"/>
      <c r="O16" s="12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</row>
    <row r="17" ht="18.75" customHeight="1">
      <c r="A17" s="6" t="n">
        <v>45353</v>
      </c>
      <c r="B17" s="17">
        <f>TEXT(A17,"dddd")</f>
        <v/>
      </c>
      <c r="C17" s="8">
        <f>TEXT(A17,"mmmm")&amp;TEXT(A17,"yy")</f>
        <v/>
      </c>
      <c r="D17" s="17" t="inlineStr">
        <is>
          <t xml:space="preserve">taxi spark por tarjeta </t>
        </is>
      </c>
      <c r="E17" s="7" t="n">
        <v>414000</v>
      </c>
      <c r="F17" s="12" t="n"/>
      <c r="G17" s="7">
        <f>SUM(E17:F17)</f>
        <v/>
      </c>
      <c r="H17" s="17" t="n"/>
      <c r="I17" s="7" t="n">
        <v>1</v>
      </c>
      <c r="J17" s="12" t="n"/>
      <c r="K17" s="16" t="n"/>
      <c r="L17" s="12" t="n"/>
      <c r="M17" s="17" t="n"/>
      <c r="N17" s="17" t="n"/>
      <c r="O17" s="12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</row>
    <row r="18" ht="18.75" customHeight="1">
      <c r="A18" s="6" t="n">
        <v>45353</v>
      </c>
      <c r="B18" s="17">
        <f>TEXT(A18,"dddd")</f>
        <v/>
      </c>
      <c r="C18" s="8">
        <f>TEXT(A18,"mmmm")&amp;TEXT(A18,"yy")</f>
        <v/>
      </c>
      <c r="D18" s="17" t="inlineStr">
        <is>
          <t>wagon tarjeta</t>
        </is>
      </c>
      <c r="E18" s="7" t="n">
        <v>230000</v>
      </c>
      <c r="F18" s="12" t="n"/>
      <c r="G18" s="7">
        <f>SUM(E18:F18)</f>
        <v/>
      </c>
      <c r="H18" s="17" t="n"/>
      <c r="I18" s="7" t="n">
        <v>1</v>
      </c>
      <c r="J18" s="12" t="n"/>
      <c r="K18" s="16" t="n"/>
      <c r="L18" s="12" t="n"/>
      <c r="M18" s="17" t="n"/>
      <c r="N18" s="17" t="n"/>
      <c r="O18" s="12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</row>
    <row r="19" ht="18.75" customHeight="1">
      <c r="A19" s="6" t="n">
        <v>45353</v>
      </c>
      <c r="B19" s="17">
        <f>TEXT(A19,"dddd")</f>
        <v/>
      </c>
      <c r="C19" s="8">
        <f>TEXT(A19,"mmmm")&amp;TEXT(A19,"yy")</f>
        <v/>
      </c>
      <c r="D19" s="17" t="inlineStr">
        <is>
          <t>taxis por nequi</t>
        </is>
      </c>
      <c r="E19" s="7" t="n">
        <v>1050000</v>
      </c>
      <c r="F19" s="12" t="n"/>
      <c r="G19" s="7">
        <f>SUM(E19:F19)</f>
        <v/>
      </c>
      <c r="H19" s="17" t="n"/>
      <c r="I19" s="12" t="n"/>
      <c r="J19" s="12" t="n"/>
      <c r="K19" s="16" t="n"/>
      <c r="L19" s="7" t="n">
        <v>1</v>
      </c>
      <c r="M19" s="17" t="n"/>
      <c r="N19" s="17" t="n"/>
      <c r="O19" s="12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</row>
    <row r="20" ht="18.75" customHeight="1">
      <c r="A20" s="6" t="n">
        <v>45353</v>
      </c>
      <c r="B20" s="17">
        <f>TEXT(A20,"dddd")</f>
        <v/>
      </c>
      <c r="C20" s="8">
        <f>TEXT(A20,"mmmm")&amp;TEXT(A20,"yy")</f>
        <v/>
      </c>
      <c r="D20" s="17" t="inlineStr">
        <is>
          <t>nomina</t>
        </is>
      </c>
      <c r="E20" s="12" t="n"/>
      <c r="F20" s="7" t="n">
        <v>-550000</v>
      </c>
      <c r="G20" s="7">
        <f>SUM(E20:F20)</f>
        <v/>
      </c>
      <c r="H20" s="17" t="n"/>
      <c r="I20" s="12" t="n"/>
      <c r="J20" s="12" t="n"/>
      <c r="K20" s="16" t="n"/>
      <c r="L20" s="12" t="n"/>
      <c r="M20" s="17" t="n"/>
      <c r="N20" s="17" t="n"/>
      <c r="O20" s="12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</row>
    <row r="21" ht="18.75" customHeight="1">
      <c r="A21" s="6" t="n">
        <v>45355</v>
      </c>
      <c r="B21" s="17">
        <f>TEXT(A21,"dddd")</f>
        <v/>
      </c>
      <c r="C21" s="8">
        <f>TEXT(A21,"mmmm")&amp;TEXT(A21,"yy")</f>
        <v/>
      </c>
      <c r="D21" s="17" t="inlineStr">
        <is>
          <t>cambio nequi efectivo  16</t>
        </is>
      </c>
      <c r="E21" s="12" t="n"/>
      <c r="F21" s="12" t="n"/>
      <c r="G21" s="7">
        <f>SUM(E21:F21)</f>
        <v/>
      </c>
      <c r="H21" s="17" t="n"/>
      <c r="I21" s="12" t="n"/>
      <c r="J21" s="12" t="n"/>
      <c r="K21" s="7" t="n">
        <v>16000</v>
      </c>
      <c r="L21" s="12" t="n"/>
      <c r="M21" s="17" t="n"/>
      <c r="N21" s="17" t="n"/>
      <c r="O21" s="12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K40"/>
  <sheetViews>
    <sheetView workbookViewId="0">
      <selection activeCell="A1" sqref="A1"/>
    </sheetView>
  </sheetViews>
  <sheetFormatPr baseColWidth="8" defaultRowHeight="15"/>
  <cols>
    <col width="13.57642857142857" bestFit="1" customWidth="1" style="12" min="1" max="1"/>
    <col width="52.29071428571429" bestFit="1" customWidth="1" style="17" min="2" max="2"/>
    <col width="13.57642857142857" bestFit="1" customWidth="1" style="17" min="3" max="3"/>
    <col width="13.57642857142857" bestFit="1" customWidth="1" style="12" min="4" max="4"/>
    <col width="13.57642857142857" bestFit="1" customWidth="1" style="12" min="5" max="5"/>
    <col width="13.57642857142857" bestFit="1" customWidth="1" style="17" min="6" max="6"/>
    <col width="13.57642857142857" bestFit="1" customWidth="1" style="12" min="7" max="7"/>
    <col width="14.57642857142857" bestFit="1" customWidth="1" style="17" min="8" max="8"/>
    <col width="18.57642857142857" bestFit="1" customWidth="1" style="16" min="9" max="9"/>
    <col width="17.43357142857143" bestFit="1" customWidth="1" style="12" min="10" max="10"/>
    <col width="16.86214285714286" bestFit="1" customWidth="1" style="16" min="11" max="11"/>
  </cols>
  <sheetData>
    <row r="1" ht="18.75" customHeight="1">
      <c r="A1" s="12" t="inlineStr">
        <is>
          <t>Codigo</t>
        </is>
      </c>
      <c r="B1" s="17" t="inlineStr">
        <is>
          <t>Descripcion</t>
        </is>
      </c>
      <c r="C1" s="17" t="inlineStr">
        <is>
          <t>MARCA</t>
        </is>
      </c>
      <c r="D1" s="12" t="inlineStr">
        <is>
          <t>PRECIO</t>
        </is>
      </c>
      <c r="E1" s="12" t="inlineStr">
        <is>
          <t>COSTO</t>
        </is>
      </c>
      <c r="F1" s="17" t="inlineStr">
        <is>
          <t>Categoria</t>
        </is>
      </c>
      <c r="G1" s="12" t="inlineStr">
        <is>
          <t>ALMACÉN</t>
        </is>
      </c>
      <c r="H1" s="17" t="inlineStr">
        <is>
          <t>STOCK MÍNIMO</t>
        </is>
      </c>
      <c r="I1" s="16" t="inlineStr">
        <is>
          <t>EXISTENCIA ACTUAL</t>
        </is>
      </c>
      <c r="J1" s="12" t="inlineStr">
        <is>
          <t>CODIGO UNITARIO</t>
        </is>
      </c>
      <c r="K1" s="16" t="inlineStr">
        <is>
          <t>cantidad conjunta</t>
        </is>
      </c>
    </row>
    <row r="2" ht="18.75" customHeight="1">
      <c r="A2" s="12" t="inlineStr">
        <is>
          <t>ABRABARR9</t>
        </is>
      </c>
      <c r="B2" s="17" t="inlineStr">
        <is>
          <t>abrazadera barra estabilizadora r9</t>
        </is>
      </c>
      <c r="C2" s="17" t="inlineStr">
        <is>
          <t>BOLSA SUELTO</t>
        </is>
      </c>
      <c r="D2" s="7" t="n">
        <v>12000</v>
      </c>
      <c r="E2" s="15" t="n">
        <v>3161.592</v>
      </c>
      <c r="F2" s="17" t="inlineStr">
        <is>
          <t>abrazadera barra estabilizadora</t>
        </is>
      </c>
      <c r="G2" s="12" t="inlineStr">
        <is>
          <t>5B</t>
        </is>
      </c>
      <c r="H2" s="17" t="n"/>
      <c r="I2" s="7">
        <f>SUMIFS('entradas y salidas'!I:I,'entradas y salidas'!B:B,productos!A2)</f>
        <v/>
      </c>
      <c r="J2" s="12" t="inlineStr">
        <is>
          <t>ABRABARR9</t>
        </is>
      </c>
      <c r="K2" s="7">
        <f>SUMIFS(I:I,J:J,J2)</f>
        <v/>
      </c>
    </row>
    <row r="3" ht="18.75" customHeight="1">
      <c r="A3" s="12" t="inlineStr">
        <is>
          <t>3/4abraza</t>
        </is>
      </c>
      <c r="B3" s="17" t="inlineStr">
        <is>
          <t>abrazadera metalica 3/4 pulgadas pequeña</t>
        </is>
      </c>
      <c r="C3" s="17" t="inlineStr">
        <is>
          <t>BOLSA TRANSPARENTE</t>
        </is>
      </c>
      <c r="D3" s="7" t="n">
        <v>1000</v>
      </c>
      <c r="E3" s="15" t="n">
        <v>0.016</v>
      </c>
      <c r="F3" s="17" t="inlineStr">
        <is>
          <t>abrazadera metalica</t>
        </is>
      </c>
      <c r="G3" s="12" t="inlineStr">
        <is>
          <t>9C-10</t>
        </is>
      </c>
      <c r="H3" s="17" t="n"/>
      <c r="I3" s="7">
        <f>SUMIFS('entradas y salidas'!I:I,'entradas y salidas'!B:B,productos!A3)</f>
        <v/>
      </c>
      <c r="J3" s="12" t="inlineStr">
        <is>
          <t>ABRABARR9</t>
        </is>
      </c>
      <c r="K3" s="7">
        <f>SUMIFS(I:I,J:J,J3)</f>
        <v/>
      </c>
    </row>
    <row r="4" ht="18.75" customHeight="1">
      <c r="A4" s="12" t="inlineStr">
        <is>
          <t>abrametcom</t>
        </is>
      </c>
      <c r="B4" s="17" t="inlineStr">
        <is>
          <t>abrazadera metalica comun que mas hay</t>
        </is>
      </c>
      <c r="C4" s="17" t="inlineStr">
        <is>
          <t>suelta</t>
        </is>
      </c>
      <c r="D4" s="7" t="n">
        <v>1800</v>
      </c>
      <c r="E4" s="12" t="n"/>
      <c r="F4" s="17" t="inlineStr">
        <is>
          <t>abrazadera metalica</t>
        </is>
      </c>
      <c r="G4" s="12" t="inlineStr">
        <is>
          <t>9c-8</t>
        </is>
      </c>
      <c r="H4" s="17" t="n"/>
      <c r="I4" s="7">
        <f>SUMIFS('entradas y salidas'!I:I,'entradas y salidas'!B:B,productos!A4)</f>
        <v/>
      </c>
      <c r="J4" s="12" t="inlineStr">
        <is>
          <t>abrametcom</t>
        </is>
      </c>
      <c r="K4" s="7">
        <f>SUMIFS(I:I,J:J,J4)</f>
        <v/>
      </c>
    </row>
    <row r="5" ht="18.75" customHeight="1">
      <c r="A5" s="12" t="inlineStr">
        <is>
          <t>abra1004</t>
        </is>
      </c>
      <c r="B5" s="17" t="inlineStr">
        <is>
          <t>abrazaderametalica titan para manguera 3/8 pulgadas.   min 5/16''  max  5/8''</t>
        </is>
      </c>
      <c r="C5" s="17" t="inlineStr">
        <is>
          <t>titan bolsa</t>
        </is>
      </c>
      <c r="D5" s="7" t="n">
        <v>1000</v>
      </c>
      <c r="E5" s="7" t="n">
        <v>560</v>
      </c>
      <c r="F5" s="17" t="inlineStr">
        <is>
          <t>abrazadera metalica</t>
        </is>
      </c>
      <c r="G5" s="12" t="inlineStr">
        <is>
          <t>9c-8</t>
        </is>
      </c>
      <c r="H5" s="17" t="n"/>
      <c r="I5" s="7">
        <f>SUMIFS('entradas y salidas'!I:I,'entradas y salidas'!B:B,productos!A5)</f>
        <v/>
      </c>
      <c r="J5" s="12" t="inlineStr">
        <is>
          <t>abra1004</t>
        </is>
      </c>
      <c r="K5" s="7">
        <f>SUMIFS(I:I,J:J,J5)</f>
        <v/>
      </c>
    </row>
    <row r="6" ht="18.75" customHeight="1">
      <c r="A6" s="12" t="inlineStr">
        <is>
          <t>abra1006</t>
        </is>
      </c>
      <c r="B6" s="17" t="inlineStr">
        <is>
          <t>abrazdadera metalica titan para manguera 1/2 pulgada min 7/16'' max 25/32''</t>
        </is>
      </c>
      <c r="C6" s="17" t="inlineStr">
        <is>
          <t>titan bolsa</t>
        </is>
      </c>
      <c r="D6" s="7" t="n">
        <v>1000</v>
      </c>
      <c r="E6" s="7" t="n">
        <v>580</v>
      </c>
      <c r="F6" s="17" t="inlineStr">
        <is>
          <t>abrazadera metalica</t>
        </is>
      </c>
      <c r="G6" s="12" t="inlineStr">
        <is>
          <t>9c-8</t>
        </is>
      </c>
      <c r="H6" s="17" t="n"/>
      <c r="I6" s="7">
        <f>SUMIFS('entradas y salidas'!I:I,'entradas y salidas'!B:B,productos!A6)</f>
        <v/>
      </c>
      <c r="J6" s="12" t="inlineStr">
        <is>
          <t>abra1004</t>
        </is>
      </c>
      <c r="K6" s="7">
        <f>SUMIFS(I:I,J:J,J6)</f>
        <v/>
      </c>
    </row>
    <row r="7" ht="18.75" customHeight="1">
      <c r="A7" s="12" t="inlineStr">
        <is>
          <t>abra4028</t>
        </is>
      </c>
      <c r="B7" s="17" t="inlineStr">
        <is>
          <t>abrazadera metalica titan  min 1*1/4''  max 2''</t>
        </is>
      </c>
      <c r="C7" s="17" t="inlineStr">
        <is>
          <t>titan bolsa</t>
        </is>
      </c>
      <c r="D7" s="7" t="n">
        <v>5000</v>
      </c>
      <c r="E7" s="7" t="n">
        <v>1950</v>
      </c>
      <c r="F7" s="17" t="inlineStr">
        <is>
          <t>abrazadera metalica</t>
        </is>
      </c>
      <c r="G7" s="12" t="inlineStr">
        <is>
          <t>9c-8</t>
        </is>
      </c>
      <c r="H7" s="17" t="n"/>
      <c r="I7" s="7">
        <f>SUMIFS('entradas y salidas'!I:I,'entradas y salidas'!B:B,productos!A7)</f>
        <v/>
      </c>
      <c r="J7" s="12" t="inlineStr">
        <is>
          <t>abra4028</t>
        </is>
      </c>
      <c r="K7" s="7">
        <f>SUMIFS(I:I,J:J,J7)</f>
        <v/>
      </c>
    </row>
    <row r="8" ht="18.75" customHeight="1">
      <c r="A8" s="12" t="inlineStr">
        <is>
          <t>abra4016</t>
        </is>
      </c>
      <c r="B8" s="17" t="inlineStr">
        <is>
          <t>abrazadera metalica  titan min 23 max 35 mm</t>
        </is>
      </c>
      <c r="C8" s="17" t="inlineStr">
        <is>
          <t>titan bolsa</t>
        </is>
      </c>
      <c r="D8" s="12" t="n"/>
      <c r="E8" s="7" t="n">
        <v>1600</v>
      </c>
      <c r="F8" s="17" t="inlineStr">
        <is>
          <t>abrazadera metalica</t>
        </is>
      </c>
      <c r="G8" s="12" t="inlineStr">
        <is>
          <t>9c-8</t>
        </is>
      </c>
      <c r="H8" s="17" t="n"/>
      <c r="I8" s="7">
        <f>SUMIFS('entradas y salidas'!I:I,'entradas y salidas'!B:B,productos!A8)</f>
        <v/>
      </c>
      <c r="J8" s="12" t="inlineStr">
        <is>
          <t>abra4016</t>
        </is>
      </c>
      <c r="K8" s="7">
        <f>SUMIFS(I:I,J:J,J8)</f>
        <v/>
      </c>
    </row>
    <row r="9" ht="18.75" customHeight="1">
      <c r="A9" s="12" t="inlineStr">
        <is>
          <t>MK-131-N</t>
        </is>
      </c>
      <c r="B9" s="17" t="inlineStr">
        <is>
          <t>abrazadera larga y ancha plástica  7,2*500  mm</t>
        </is>
      </c>
      <c r="C9" s="17" t="inlineStr">
        <is>
          <t>MAK</t>
        </is>
      </c>
      <c r="D9" s="7" t="n">
        <v>1500</v>
      </c>
      <c r="E9" s="7" t="n">
        <v>280</v>
      </c>
      <c r="F9" s="17" t="inlineStr">
        <is>
          <t>abrazaderas</t>
        </is>
      </c>
      <c r="G9" s="7" t="n">
        <v>7</v>
      </c>
      <c r="H9" s="17" t="n"/>
      <c r="I9" s="7">
        <f>SUMIFS('entradas y salidas'!I:I,'entradas y salidas'!B:B,productos!A9)</f>
        <v/>
      </c>
      <c r="J9" s="12" t="inlineStr">
        <is>
          <t>mk-125-n</t>
        </is>
      </c>
      <c r="K9" s="7">
        <f>SUMIFS(I:I,J:J,J9)</f>
        <v/>
      </c>
    </row>
    <row r="10" ht="18.75" customHeight="1">
      <c r="A10" s="12" t="inlineStr">
        <is>
          <t>mk-125-n</t>
        </is>
      </c>
      <c r="B10" s="17" t="inlineStr">
        <is>
          <t>abrazadera plastica mediana de 4,8* 300mm</t>
        </is>
      </c>
      <c r="C10" s="17" t="inlineStr">
        <is>
          <t>mak</t>
        </is>
      </c>
      <c r="D10" s="7" t="n">
        <v>1000</v>
      </c>
      <c r="E10" s="7" t="n">
        <v>130</v>
      </c>
      <c r="F10" s="17" t="inlineStr">
        <is>
          <t>abrazaderas</t>
        </is>
      </c>
      <c r="G10" s="7" t="n">
        <v>7</v>
      </c>
      <c r="H10" s="17" t="n"/>
      <c r="I10" s="7">
        <f>SUMIFS('entradas y salidas'!I:I,'entradas y salidas'!B:B,productos!A10)</f>
        <v/>
      </c>
      <c r="J10" s="12" t="inlineStr">
        <is>
          <t>mk-125-n</t>
        </is>
      </c>
      <c r="K10" s="7">
        <f>SUMIFS(I:I,J:J,J10)</f>
        <v/>
      </c>
    </row>
    <row r="11" ht="18.75" customHeight="1">
      <c r="A11" s="12" t="inlineStr">
        <is>
          <t>mk-127-n</t>
        </is>
      </c>
      <c r="B11" s="17" t="inlineStr">
        <is>
          <t xml:space="preserve">abrazadea plastico 4,8*400mm </t>
        </is>
      </c>
      <c r="C11" s="17" t="inlineStr">
        <is>
          <t>mak</t>
        </is>
      </c>
      <c r="D11" s="7" t="n">
        <v>1000</v>
      </c>
      <c r="E11" s="7" t="n">
        <v>160</v>
      </c>
      <c r="F11" s="17" t="inlineStr">
        <is>
          <t>abrazaderas</t>
        </is>
      </c>
      <c r="G11" s="7" t="n">
        <v>7</v>
      </c>
      <c r="H11" s="17" t="n"/>
      <c r="I11" s="7">
        <f>SUMIFS('entradas y salidas'!I:I,'entradas y salidas'!B:B,productos!A11)</f>
        <v/>
      </c>
      <c r="J11" s="12" t="inlineStr">
        <is>
          <t>mk-127-n</t>
        </is>
      </c>
      <c r="K11" s="7">
        <f>SUMIFS(I:I,J:J,J11)</f>
        <v/>
      </c>
    </row>
    <row r="12" ht="18.75" customHeight="1">
      <c r="A12" s="12" t="inlineStr">
        <is>
          <t>mk-129-n</t>
        </is>
      </c>
      <c r="B12" s="17" t="inlineStr">
        <is>
          <t>abrazadera plastica 4,8*200  pequeña</t>
        </is>
      </c>
      <c r="C12" s="17" t="inlineStr">
        <is>
          <t>MAK</t>
        </is>
      </c>
      <c r="D12" s="7" t="n">
        <v>700</v>
      </c>
      <c r="E12" s="7" t="n">
        <v>80</v>
      </c>
      <c r="F12" s="17" t="inlineStr">
        <is>
          <t>abrazaderas</t>
        </is>
      </c>
      <c r="G12" s="12" t="n"/>
      <c r="H12" s="17" t="n"/>
      <c r="I12" s="7">
        <f>SUMIFS('entradas y salidas'!I:I,'entradas y salidas'!B:B,productos!A12)</f>
        <v/>
      </c>
      <c r="J12" s="12" t="inlineStr">
        <is>
          <t>mk-129-n</t>
        </is>
      </c>
      <c r="K12" s="7">
        <f>SUMIFS(I:I,J:J,J12)</f>
        <v/>
      </c>
    </row>
    <row r="13" ht="18.75" customHeight="1">
      <c r="A13" s="12" t="inlineStr">
        <is>
          <t>5W-30</t>
        </is>
      </c>
      <c r="B13" s="17" t="inlineStr">
        <is>
          <t>aceite  1/4 mobil super 5w-30 3000</t>
        </is>
      </c>
      <c r="C13" s="17" t="inlineStr">
        <is>
          <t>MOBIL</t>
        </is>
      </c>
      <c r="D13" s="7" t="n">
        <v>50000</v>
      </c>
      <c r="E13" s="12" t="n"/>
      <c r="F13" s="17" t="inlineStr">
        <is>
          <t>aceite</t>
        </is>
      </c>
      <c r="G13" s="12" t="n"/>
      <c r="H13" s="17" t="n"/>
      <c r="I13" s="7">
        <f>SUMIFS('entradas y salidas'!I:I,'entradas y salidas'!B:B,productos!A13)</f>
        <v/>
      </c>
      <c r="J13" s="12" t="inlineStr">
        <is>
          <t>5W-30</t>
        </is>
      </c>
      <c r="K13" s="7">
        <f>SUMIFS(I:I,J:J,J13)</f>
        <v/>
      </c>
    </row>
    <row r="14" ht="18.75" customHeight="1">
      <c r="A14" s="12" t="inlineStr">
        <is>
          <t>5W-40</t>
        </is>
      </c>
      <c r="B14" s="17" t="inlineStr">
        <is>
          <t>aceite 1/4 5w-40</t>
        </is>
      </c>
      <c r="C14" s="17" t="inlineStr">
        <is>
          <t>MOBIL</t>
        </is>
      </c>
      <c r="D14" s="7" t="n">
        <v>40000</v>
      </c>
      <c r="E14" s="12" t="n"/>
      <c r="F14" s="17" t="inlineStr">
        <is>
          <t>aceite</t>
        </is>
      </c>
      <c r="G14" s="12" t="n"/>
      <c r="H14" s="17" t="n"/>
      <c r="I14" s="7">
        <f>SUMIFS('entradas y salidas'!I:I,'entradas y salidas'!B:B,productos!A14)</f>
        <v/>
      </c>
      <c r="J14" s="12" t="inlineStr">
        <is>
          <t>5W-40</t>
        </is>
      </c>
      <c r="K14" s="7">
        <f>SUMIFS(I:I,J:J,J14)</f>
        <v/>
      </c>
    </row>
    <row r="15" ht="18.75" customHeight="1">
      <c r="A15" s="12" t="inlineStr">
        <is>
          <t>ACEGRANG</t>
        </is>
      </c>
      <c r="B15" s="17" t="inlineStr">
        <is>
          <t>galon aceite granel (se consume 2,5 cm de altura)</t>
        </is>
      </c>
      <c r="C15" s="17" t="inlineStr">
        <is>
          <t>GRANEL</t>
        </is>
      </c>
      <c r="D15" s="7" t="n">
        <v>80000</v>
      </c>
      <c r="E15" s="7" t="n">
        <v>70000</v>
      </c>
      <c r="F15" s="17" t="inlineStr">
        <is>
          <t>aceite</t>
        </is>
      </c>
      <c r="G15" s="12" t="n"/>
      <c r="H15" s="17" t="n"/>
      <c r="I15" s="7">
        <f>SUMIFS('entradas y salidas'!I:I,'entradas y salidas'!B:B,productos!A15)</f>
        <v/>
      </c>
      <c r="J15" s="12" t="inlineStr">
        <is>
          <t>ACEGRANG</t>
        </is>
      </c>
      <c r="K15" s="7">
        <f>SUMIFS(I:I,J:J,J15)</f>
        <v/>
      </c>
    </row>
    <row r="16" ht="18.75" customHeight="1">
      <c r="A16" s="12" t="inlineStr">
        <is>
          <t>10W302</t>
        </is>
      </c>
      <c r="B16" s="17" t="inlineStr">
        <is>
          <t>galon aceite mobil super 2000 10w-30</t>
        </is>
      </c>
      <c r="C16" s="17" t="inlineStr">
        <is>
          <t>MOBIL</t>
        </is>
      </c>
      <c r="D16" s="7" t="n">
        <v>125000</v>
      </c>
      <c r="E16" s="12" t="n"/>
      <c r="F16" s="17" t="inlineStr">
        <is>
          <t>aceite</t>
        </is>
      </c>
      <c r="G16" s="12" t="n"/>
      <c r="H16" s="17" t="n"/>
      <c r="I16" s="7">
        <f>SUMIFS('entradas y salidas'!I:I,'entradas y salidas'!B:B,productos!A16)</f>
        <v/>
      </c>
      <c r="J16" s="12" t="inlineStr">
        <is>
          <t>10W302</t>
        </is>
      </c>
      <c r="K16" s="7">
        <f>SUMIFS(I:I,J:J,J16)</f>
        <v/>
      </c>
    </row>
    <row r="17" ht="18.75" customHeight="1">
      <c r="A17" s="12" t="inlineStr">
        <is>
          <t>ACEGRANC</t>
        </is>
      </c>
      <c r="B17" s="17" t="inlineStr">
        <is>
          <t>1/4 aceite a granel   (consume 0,6 cm de altura)</t>
        </is>
      </c>
      <c r="C17" s="17" t="inlineStr">
        <is>
          <t>GRANEL</t>
        </is>
      </c>
      <c r="D17" s="7" t="n">
        <v>20000</v>
      </c>
      <c r="E17" s="7" t="n">
        <v>17000</v>
      </c>
      <c r="F17" s="17" t="inlineStr">
        <is>
          <t>aceite</t>
        </is>
      </c>
      <c r="G17" s="12" t="n"/>
      <c r="H17" s="17" t="n"/>
      <c r="I17" s="7">
        <f>SUMIFS('entradas y salidas'!I:I,'entradas y salidas'!B:B,productos!A17)</f>
        <v/>
      </c>
      <c r="J17" s="12" t="inlineStr">
        <is>
          <t>ACEGRANC</t>
        </is>
      </c>
      <c r="K17" s="7">
        <f>SUMIFS(I:I,J:J,J17)</f>
        <v/>
      </c>
    </row>
    <row r="18" ht="18.75" customHeight="1">
      <c r="A18" s="12" t="inlineStr">
        <is>
          <t>20W-50M</t>
        </is>
      </c>
      <c r="B18" s="17" t="inlineStr">
        <is>
          <t>aceite  1/4 mobil super 20w-50 1000</t>
        </is>
      </c>
      <c r="C18" s="17" t="inlineStr">
        <is>
          <t>MOBIL</t>
        </is>
      </c>
      <c r="D18" s="7" t="n">
        <v>30000</v>
      </c>
      <c r="E18" s="12" t="n"/>
      <c r="F18" s="17" t="inlineStr">
        <is>
          <t>aceite</t>
        </is>
      </c>
      <c r="G18" s="12" t="n"/>
      <c r="H18" s="17" t="n"/>
      <c r="I18" s="7">
        <f>SUMIFS('entradas y salidas'!I:I,'entradas y salidas'!B:B,productos!A18)</f>
        <v/>
      </c>
      <c r="J18" s="12" t="inlineStr">
        <is>
          <t>20W-50M</t>
        </is>
      </c>
      <c r="K18" s="7">
        <f>SUMIFS(I:I,J:J,J18)</f>
        <v/>
      </c>
    </row>
    <row r="19" ht="18.75" customHeight="1">
      <c r="A19" s="12" t="inlineStr">
        <is>
          <t>SAE50M</t>
        </is>
      </c>
      <c r="B19" s="17" t="inlineStr">
        <is>
          <t xml:space="preserve">aceite  1/4 sae 50 mobil special hd </t>
        </is>
      </c>
      <c r="C19" s="17" t="inlineStr">
        <is>
          <t>MOBIL</t>
        </is>
      </c>
      <c r="D19" s="7" t="n">
        <v>28000</v>
      </c>
      <c r="E19" s="7" t="n">
        <v>18000</v>
      </c>
      <c r="F19" s="17" t="inlineStr">
        <is>
          <t>aceite</t>
        </is>
      </c>
      <c r="G19" s="12" t="n"/>
      <c r="H19" s="17" t="n"/>
      <c r="I19" s="7">
        <f>SUMIFS('entradas y salidas'!I:I,'entradas y salidas'!B:B,productos!A19)</f>
        <v/>
      </c>
      <c r="J19" s="12" t="inlineStr">
        <is>
          <t>SAE50M</t>
        </is>
      </c>
      <c r="K19" s="7">
        <f>SUMIFS(I:I,J:J,J19)</f>
        <v/>
      </c>
    </row>
    <row r="20" ht="18.75" customHeight="1">
      <c r="A20" s="12" t="inlineStr">
        <is>
          <t>10W30M</t>
        </is>
      </c>
      <c r="B20" s="17" t="inlineStr">
        <is>
          <t>aceite 1/4 mobil super 10w-30  2000</t>
        </is>
      </c>
      <c r="C20" s="17" t="inlineStr">
        <is>
          <t>MOBIL</t>
        </is>
      </c>
      <c r="D20" s="7" t="n">
        <v>33000</v>
      </c>
      <c r="E20" s="7" t="n">
        <v>26000</v>
      </c>
      <c r="F20" s="17" t="inlineStr">
        <is>
          <t>aceite</t>
        </is>
      </c>
      <c r="G20" s="12" t="n"/>
      <c r="H20" s="17" t="n"/>
      <c r="I20" s="7">
        <f>SUMIFS('entradas y salidas'!I:I,'entradas y salidas'!B:B,productos!A20)</f>
        <v/>
      </c>
      <c r="J20" s="12" t="inlineStr">
        <is>
          <t>10W30M</t>
        </is>
      </c>
      <c r="K20" s="7">
        <f>SUMIFS(I:I,J:J,J20)</f>
        <v/>
      </c>
    </row>
    <row r="21" ht="18.75" customHeight="1">
      <c r="A21" s="12" t="inlineStr">
        <is>
          <t>15W40D</t>
        </is>
      </c>
      <c r="B21" s="17" t="inlineStr">
        <is>
          <t>galon aceite mobil delvac mx esp 15w-40</t>
        </is>
      </c>
      <c r="C21" s="17" t="inlineStr">
        <is>
          <t>MOBIL</t>
        </is>
      </c>
      <c r="D21" s="7" t="n">
        <v>105000</v>
      </c>
      <c r="E21" s="12" t="n"/>
      <c r="F21" s="17" t="inlineStr">
        <is>
          <t>aceite</t>
        </is>
      </c>
      <c r="G21" s="12" t="n"/>
      <c r="H21" s="17" t="n"/>
      <c r="I21" s="7">
        <f>SUMIFS('entradas y salidas'!I:I,'entradas y salidas'!B:B,productos!A21)</f>
        <v/>
      </c>
      <c r="J21" s="12" t="inlineStr">
        <is>
          <t>SAE50GAL</t>
        </is>
      </c>
      <c r="K21" s="7">
        <f>SUMIFS(I:I,J:J,J21)</f>
        <v/>
      </c>
    </row>
    <row r="22" ht="18.75" customHeight="1">
      <c r="A22" s="12" t="inlineStr">
        <is>
          <t>SAE50GAL</t>
        </is>
      </c>
      <c r="B22" s="17" t="inlineStr">
        <is>
          <t>galon aceite mobil sae 50 special  hd</t>
        </is>
      </c>
      <c r="C22" s="17" t="inlineStr">
        <is>
          <t>MOBIL</t>
        </is>
      </c>
      <c r="D22" s="7" t="n">
        <v>105000</v>
      </c>
      <c r="E22" s="7" t="n">
        <v>90000</v>
      </c>
      <c r="F22" s="17" t="inlineStr">
        <is>
          <t>aceite</t>
        </is>
      </c>
      <c r="G22" s="12" t="n"/>
      <c r="H22" s="17" t="n"/>
      <c r="I22" s="7">
        <f>SUMIFS('entradas y salidas'!I:I,'entradas y salidas'!B:B,productos!A22)</f>
        <v/>
      </c>
      <c r="J22" s="12" t="inlineStr">
        <is>
          <t>SAE50GAL</t>
        </is>
      </c>
      <c r="K22" s="7">
        <f>SUMIFS(I:I,J:J,J22)</f>
        <v/>
      </c>
    </row>
    <row r="23" ht="18.75" customHeight="1">
      <c r="A23" s="12" t="inlineStr">
        <is>
          <t>KSL-2012</t>
        </is>
      </c>
      <c r="B23" s="17" t="inlineStr">
        <is>
          <t xml:space="preserve">bieleta estabilizadora hyundai i10 kia picanto izquierdo </t>
        </is>
      </c>
      <c r="C23" s="17" t="inlineStr">
        <is>
          <t>KTC</t>
        </is>
      </c>
      <c r="D23" s="7" t="n">
        <v>105000</v>
      </c>
      <c r="E23" s="12" t="n"/>
      <c r="F23" s="17" t="inlineStr">
        <is>
          <t>muñeco</t>
        </is>
      </c>
      <c r="G23" s="12" t="inlineStr">
        <is>
          <t>2A-2</t>
        </is>
      </c>
      <c r="H23" s="17" t="n"/>
      <c r="I23" s="7">
        <f>SUMIFS('entradas y salidas'!I:I,'entradas y salidas'!B:B,productos!A23)</f>
        <v/>
      </c>
      <c r="J23" s="12" t="inlineStr">
        <is>
          <t>KSL-2012</t>
        </is>
      </c>
      <c r="K23" s="7">
        <f>SUMIFS(I:I,J:J,J23)</f>
        <v/>
      </c>
    </row>
    <row r="24" ht="18.75" customHeight="1">
      <c r="A24" s="12" t="inlineStr">
        <is>
          <t>KRE-3106</t>
        </is>
      </c>
      <c r="B24" s="17" t="inlineStr">
        <is>
          <t>axial hyundai i10 kia picanto</t>
        </is>
      </c>
      <c r="C24" s="17" t="inlineStr">
        <is>
          <t>KTC</t>
        </is>
      </c>
      <c r="D24" s="12" t="n"/>
      <c r="E24" s="12" t="n"/>
      <c r="F24" s="17" t="inlineStr">
        <is>
          <t>axial</t>
        </is>
      </c>
      <c r="G24" s="12" t="inlineStr">
        <is>
          <t>2c-2</t>
        </is>
      </c>
      <c r="H24" s="17" t="n"/>
      <c r="I24" s="7">
        <f>SUMIFS('entradas y salidas'!I:I,'entradas y salidas'!B:B,productos!A24)</f>
        <v/>
      </c>
      <c r="J24" s="12" t="inlineStr">
        <is>
          <t>KRE-3106</t>
        </is>
      </c>
      <c r="K24" s="7">
        <f>SUMIFS(I:I,J:J,J24)</f>
        <v/>
      </c>
    </row>
    <row r="25" ht="18.75" customHeight="1">
      <c r="A25" s="12" t="inlineStr">
        <is>
          <t>hy07287</t>
        </is>
      </c>
      <c r="B25" s="17" t="inlineStr">
        <is>
          <t>soporte motor kia picanto ekotaxi i10 tras bieleta</t>
        </is>
      </c>
      <c r="C25" s="17" t="inlineStr">
        <is>
          <t>effix</t>
        </is>
      </c>
      <c r="D25" s="12" t="n"/>
      <c r="E25" s="12" t="n"/>
      <c r="F25" s="17" t="inlineStr">
        <is>
          <t>soporte motor</t>
        </is>
      </c>
      <c r="G25" s="12" t="inlineStr">
        <is>
          <t>estante maquina inyectores - A</t>
        </is>
      </c>
      <c r="H25" s="17" t="n"/>
      <c r="I25" s="7">
        <f>SUMIFS('entradas y salidas'!I:I,'entradas y salidas'!B:B,productos!A25)</f>
        <v/>
      </c>
      <c r="J25" s="12" t="inlineStr">
        <is>
          <t>hy07287</t>
        </is>
      </c>
      <c r="K25" s="7">
        <f>SUMIFS(I:I,J:J,J25)</f>
        <v/>
      </c>
    </row>
    <row r="26" ht="18.75" customHeight="1">
      <c r="A26" s="12" t="inlineStr">
        <is>
          <t>hy07235</t>
        </is>
      </c>
      <c r="B26" s="17" t="inlineStr">
        <is>
          <t>soporte motor kia picanto morning 05 11 i10 09 15 tras</t>
        </is>
      </c>
      <c r="C26" s="17" t="inlineStr">
        <is>
          <t>effix</t>
        </is>
      </c>
      <c r="D26" s="12" t="n"/>
      <c r="E26" s="12" t="n"/>
      <c r="F26" s="17" t="inlineStr">
        <is>
          <t>soporte motor</t>
        </is>
      </c>
      <c r="G26" s="12" t="inlineStr">
        <is>
          <t>estante maquina inyectores - A</t>
        </is>
      </c>
      <c r="H26" s="17" t="n"/>
      <c r="I26" s="7">
        <f>SUMIFS('entradas y salidas'!I:I,'entradas y salidas'!B:B,productos!A26)</f>
        <v/>
      </c>
      <c r="J26" s="12" t="inlineStr">
        <is>
          <t>hy07235</t>
        </is>
      </c>
      <c r="K26" s="7">
        <f>SUMIFS(I:I,J:J,J26)</f>
        <v/>
      </c>
    </row>
    <row r="27" ht="18.75" customHeight="1">
      <c r="A27" s="12" t="inlineStr">
        <is>
          <t>hy02002/25100-02400</t>
        </is>
      </c>
      <c r="B27" s="17" t="inlineStr">
        <is>
          <t xml:space="preserve">bomba agua hyundai atos kia picanto 1,1 </t>
        </is>
      </c>
      <c r="C27" s="17" t="inlineStr">
        <is>
          <t>onnuri</t>
        </is>
      </c>
      <c r="D27" s="12" t="n"/>
      <c r="E27" s="12" t="n"/>
      <c r="F27" s="17" t="inlineStr">
        <is>
          <t>bomba de agua</t>
        </is>
      </c>
      <c r="G27" s="12" t="inlineStr">
        <is>
          <t>estante maquina inyectores - A</t>
        </is>
      </c>
      <c r="H27" s="17" t="n"/>
      <c r="I27" s="7">
        <f>SUMIFS('entradas y salidas'!I:I,'entradas y salidas'!B:B,productos!A27)</f>
        <v/>
      </c>
      <c r="J27" s="12" t="inlineStr">
        <is>
          <t>hy02002/25100-02400</t>
        </is>
      </c>
      <c r="K27" s="7">
        <f>SUMIFS(I:I,J:J,J27)</f>
        <v/>
      </c>
    </row>
    <row r="28" ht="18.75" customHeight="1">
      <c r="A28" s="12" t="inlineStr">
        <is>
          <t>7390-BKR5EY</t>
        </is>
      </c>
      <c r="B28" s="17" t="inlineStr">
        <is>
          <t>bujia copa 16</t>
        </is>
      </c>
      <c r="C28" s="17" t="inlineStr">
        <is>
          <t>NGK</t>
        </is>
      </c>
      <c r="D28" s="12" t="n"/>
      <c r="E28" s="12" t="n"/>
      <c r="F28" s="17" t="inlineStr">
        <is>
          <t xml:space="preserve">bujias </t>
        </is>
      </c>
      <c r="G28" s="12" t="inlineStr">
        <is>
          <t>12c</t>
        </is>
      </c>
      <c r="H28" s="17" t="n"/>
      <c r="I28" s="7">
        <f>SUMIFS('entradas y salidas'!I:I,'entradas y salidas'!B:B,productos!A28)</f>
        <v/>
      </c>
      <c r="J28" s="12" t="inlineStr">
        <is>
          <t>7390-BKR5EY</t>
        </is>
      </c>
      <c r="K28" s="7">
        <f>SUMIFS(I:I,J:J,J28)</f>
        <v/>
      </c>
    </row>
    <row r="29" ht="18.75" customHeight="1">
      <c r="A29" s="12" t="inlineStr">
        <is>
          <t>cv01129/96325246</t>
        </is>
      </c>
      <c r="B29" s="17" t="inlineStr">
        <is>
          <t xml:space="preserve">bomba aceite chevrolet spark  724 chronos daewoo matiz </t>
        </is>
      </c>
      <c r="C29" s="17" t="inlineStr">
        <is>
          <t>onnuri</t>
        </is>
      </c>
      <c r="D29" s="12" t="n"/>
      <c r="E29" s="12" t="n"/>
      <c r="F29" s="17" t="inlineStr">
        <is>
          <t>bomba de aceite</t>
        </is>
      </c>
      <c r="G29" s="12" t="inlineStr">
        <is>
          <t>estante maquina inyectores - A</t>
        </is>
      </c>
      <c r="H29" s="17" t="n"/>
      <c r="I29" s="7">
        <f>SUMIFS('entradas y salidas'!I:I,'entradas y salidas'!B:B,productos!A29)</f>
        <v/>
      </c>
      <c r="J29" s="12" t="inlineStr">
        <is>
          <t>cv01129/96325246</t>
        </is>
      </c>
      <c r="K29" s="7">
        <f>SUMIFS(I:I,J:J,J29)</f>
        <v/>
      </c>
    </row>
    <row r="30" ht="18.75" customHeight="1">
      <c r="A30" s="12" t="inlineStr">
        <is>
          <t>rn07014</t>
        </is>
      </c>
      <c r="B30" s="17" t="inlineStr">
        <is>
          <t>soporte motor renault megane 2 scenic 2 trasero</t>
        </is>
      </c>
      <c r="C30" s="17" t="inlineStr">
        <is>
          <t>effix</t>
        </is>
      </c>
      <c r="D30" s="12" t="n"/>
      <c r="E30" s="12" t="n"/>
      <c r="F30" s="17" t="inlineStr">
        <is>
          <t>soporte motor</t>
        </is>
      </c>
      <c r="G30" s="12" t="inlineStr">
        <is>
          <t>estante maquina inyectores - A</t>
        </is>
      </c>
      <c r="H30" s="17" t="n"/>
      <c r="I30" s="7">
        <f>SUMIFS('entradas y salidas'!I:I,'entradas y salidas'!B:B,productos!A30)</f>
        <v/>
      </c>
      <c r="J30" s="12" t="inlineStr">
        <is>
          <t>rn07014</t>
        </is>
      </c>
      <c r="K30" s="7">
        <f>SUMIFS(I:I,J:J,J30)</f>
        <v/>
      </c>
    </row>
    <row r="31" ht="18.75" customHeight="1">
      <c r="A31" s="12" t="inlineStr">
        <is>
          <t>rn07131</t>
        </is>
      </c>
      <c r="B31" s="17" t="inlineStr">
        <is>
          <t>tijera renault duster delantero derecha</t>
        </is>
      </c>
      <c r="C31" s="17" t="inlineStr">
        <is>
          <t>effix</t>
        </is>
      </c>
      <c r="D31" s="12" t="n"/>
      <c r="E31" s="12" t="n"/>
      <c r="F31" s="17" t="inlineStr">
        <is>
          <t>tijera</t>
        </is>
      </c>
      <c r="G31" s="12" t="inlineStr">
        <is>
          <t>6a</t>
        </is>
      </c>
      <c r="H31" s="17" t="n"/>
      <c r="I31" s="7">
        <f>SUMIFS('entradas y salidas'!I:I,'entradas y salidas'!B:B,productos!A31)</f>
        <v/>
      </c>
      <c r="J31" s="12" t="inlineStr">
        <is>
          <t>rn07131</t>
        </is>
      </c>
      <c r="K31" s="7">
        <f>SUMIFS(I:I,J:J,J31)</f>
        <v/>
      </c>
    </row>
    <row r="32" ht="18.75" customHeight="1">
      <c r="A32" s="12" t="inlineStr">
        <is>
          <t>hy01098</t>
        </is>
      </c>
      <c r="B32" s="17" t="inlineStr">
        <is>
          <t>tensorcorrea reparticion atos  santro kia picanto</t>
        </is>
      </c>
      <c r="C32" s="17" t="inlineStr">
        <is>
          <t>kbs</t>
        </is>
      </c>
      <c r="D32" s="12" t="n"/>
      <c r="E32" s="12" t="n"/>
      <c r="F32" s="17" t="inlineStr">
        <is>
          <t>tensor</t>
        </is>
      </c>
      <c r="G32" s="12" t="inlineStr">
        <is>
          <t>2b-4c</t>
        </is>
      </c>
      <c r="H32" s="17" t="n"/>
      <c r="I32" s="7">
        <f>SUMIFS('entradas y salidas'!I:I,'entradas y salidas'!B:B,productos!A32)</f>
        <v/>
      </c>
      <c r="J32" s="12" t="inlineStr">
        <is>
          <t>hy01098</t>
        </is>
      </c>
      <c r="K32" s="7">
        <f>SUMIFS(I:I,J:J,J32)</f>
        <v/>
      </c>
    </row>
    <row r="33" ht="18.75" customHeight="1">
      <c r="A33" s="12" t="inlineStr">
        <is>
          <t>cv01049/90499401</t>
        </is>
      </c>
      <c r="B33" s="17" t="inlineStr">
        <is>
          <t>tensor correa distrivusion chevrolet corsa daewoo cielo racer aveo pequeño</t>
        </is>
      </c>
      <c r="C33" s="17" t="inlineStr">
        <is>
          <t>kbs</t>
        </is>
      </c>
      <c r="D33" s="12" t="n"/>
      <c r="E33" s="12" t="n"/>
      <c r="F33" s="17" t="inlineStr">
        <is>
          <t>rodamiento</t>
        </is>
      </c>
      <c r="G33" s="12" t="n"/>
      <c r="H33" s="17" t="n"/>
      <c r="I33" s="7">
        <f>SUMIFS('entradas y salidas'!I:I,'entradas y salidas'!B:B,productos!A33)</f>
        <v/>
      </c>
      <c r="J33" s="12" t="inlineStr">
        <is>
          <t>cv01049/90499401</t>
        </is>
      </c>
      <c r="K33" s="7">
        <f>SUMIFS(I:I,J:J,J33)</f>
        <v/>
      </c>
    </row>
    <row r="34" ht="18.75" customHeight="1">
      <c r="A34" s="12" t="inlineStr">
        <is>
          <t>cv08054</t>
        </is>
      </c>
      <c r="B34" s="17" t="inlineStr">
        <is>
          <t xml:space="preserve">rodillo rueda del  chev corsa </t>
        </is>
      </c>
      <c r="C34" s="17" t="inlineStr">
        <is>
          <t>kbs</t>
        </is>
      </c>
      <c r="D34" s="12" t="n"/>
      <c r="E34" s="12" t="n"/>
      <c r="F34" s="17" t="inlineStr">
        <is>
          <t>rodamiento</t>
        </is>
      </c>
      <c r="G34" s="12" t="inlineStr">
        <is>
          <t>11d-a4</t>
        </is>
      </c>
      <c r="H34" s="17" t="n"/>
      <c r="I34" s="7">
        <f>SUMIFS('entradas y salidas'!I:I,'entradas y salidas'!B:B,productos!A34)</f>
        <v/>
      </c>
      <c r="J34" s="12" t="inlineStr">
        <is>
          <t>cv08054</t>
        </is>
      </c>
      <c r="K34" s="7">
        <f>SUMIFS(I:I,J:J,J34)</f>
        <v/>
      </c>
    </row>
    <row r="35" ht="18.75" customHeight="1">
      <c r="A35" s="12" t="inlineStr">
        <is>
          <t>rn8008</t>
        </is>
      </c>
      <c r="B35" s="17" t="inlineStr">
        <is>
          <t>rodamiento tras renault logan sandero stepway bolas</t>
        </is>
      </c>
      <c r="C35" s="17" t="inlineStr">
        <is>
          <t>kbs</t>
        </is>
      </c>
      <c r="D35" s="12" t="n"/>
      <c r="E35" s="12" t="n"/>
      <c r="F35" s="17" t="inlineStr">
        <is>
          <t>rodamiento</t>
        </is>
      </c>
      <c r="G35" s="12" t="inlineStr">
        <is>
          <t>2b-2b</t>
        </is>
      </c>
      <c r="H35" s="17" t="n"/>
      <c r="I35" s="7">
        <f>SUMIFS('entradas y salidas'!I:I,'entradas y salidas'!B:B,productos!A35)</f>
        <v/>
      </c>
      <c r="J35" s="12" t="inlineStr">
        <is>
          <t>rn8008</t>
        </is>
      </c>
      <c r="K35" s="7">
        <f>SUMIFS(I:I,J:J,J35)</f>
        <v/>
      </c>
    </row>
    <row r="36" ht="18.75" customHeight="1">
      <c r="A36" s="12" t="inlineStr">
        <is>
          <t>rn08007</t>
        </is>
      </c>
      <c r="B36" s="17" t="inlineStr">
        <is>
          <t xml:space="preserve">rodamiento rueda tras renault logan sandero agujas </t>
        </is>
      </c>
      <c r="C36" s="17" t="inlineStr">
        <is>
          <t>kbs</t>
        </is>
      </c>
      <c r="D36" s="12" t="n"/>
      <c r="E36" s="12" t="n"/>
      <c r="F36" s="17" t="inlineStr">
        <is>
          <t>rodamiento</t>
        </is>
      </c>
      <c r="G36" s="12" t="inlineStr">
        <is>
          <t>2b-2a</t>
        </is>
      </c>
      <c r="H36" s="17" t="n"/>
      <c r="I36" s="7">
        <f>SUMIFS('entradas y salidas'!I:I,'entradas y salidas'!B:B,productos!A36)</f>
        <v/>
      </c>
      <c r="J36" s="12" t="inlineStr">
        <is>
          <t>rn08007</t>
        </is>
      </c>
      <c r="K36" s="7">
        <f>SUMIFS(I:I,J:J,J36)</f>
        <v/>
      </c>
    </row>
    <row r="37" ht="18.75" customHeight="1">
      <c r="A37" s="12" t="inlineStr">
        <is>
          <t>hy08018/51720-2k00</t>
        </is>
      </c>
      <c r="B37" s="17" t="inlineStr">
        <is>
          <t>rodamiento  delantero hyundai i35 kia soul cerato forte koup veloster</t>
        </is>
      </c>
      <c r="C37" s="17" t="inlineStr">
        <is>
          <t>kbs</t>
        </is>
      </c>
      <c r="D37" s="12" t="n"/>
      <c r="E37" s="12" t="n"/>
      <c r="F37" s="17" t="inlineStr">
        <is>
          <t>rodamiento</t>
        </is>
      </c>
      <c r="G37" s="12" t="inlineStr">
        <is>
          <t>11d-a7</t>
        </is>
      </c>
      <c r="H37" s="17" t="n"/>
      <c r="I37" s="7">
        <f>SUMIFS('entradas y salidas'!I:I,'entradas y salidas'!B:B,productos!A37)</f>
        <v/>
      </c>
      <c r="J37" s="12" t="inlineStr">
        <is>
          <t>hy08018/51720-2k00</t>
        </is>
      </c>
      <c r="K37" s="7">
        <f>SUMIFS(I:I,J:J,J37)</f>
        <v/>
      </c>
    </row>
    <row r="38" ht="18.75" customHeight="1">
      <c r="A38" s="7" t="n">
        <v>24422061</v>
      </c>
      <c r="B38" s="17" t="inlineStr">
        <is>
          <t>balinera de clos corsa evolution onix soni</t>
        </is>
      </c>
      <c r="C38" s="17" t="inlineStr">
        <is>
          <t xml:space="preserve">supi </t>
        </is>
      </c>
      <c r="D38" s="12" t="n"/>
      <c r="E38" s="12" t="n"/>
      <c r="F38" s="17" t="inlineStr">
        <is>
          <t>balinera</t>
        </is>
      </c>
      <c r="G38" s="12" t="inlineStr">
        <is>
          <t>caja encintada</t>
        </is>
      </c>
      <c r="H38" s="17" t="n"/>
      <c r="I38" s="7">
        <f>SUMIFS('entradas y salidas'!I:I,'entradas y salidas'!B:B,productos!A38)</f>
        <v/>
      </c>
      <c r="J38" s="7" t="n">
        <v>24422061</v>
      </c>
      <c r="K38" s="7">
        <f>SUMIFS(I:I,J:J,J38)</f>
        <v/>
      </c>
    </row>
    <row r="39" ht="18.75" customHeight="1">
      <c r="A39" s="12" t="inlineStr">
        <is>
          <t>30985x20</t>
        </is>
      </c>
      <c r="B39" s="17" t="inlineStr">
        <is>
          <t xml:space="preserve">correa reparticion 125 dientes motor 200 daewoo espero aranos kadett ipanema monza </t>
        </is>
      </c>
      <c r="C39" s="17" t="inlineStr">
        <is>
          <t>gates</t>
        </is>
      </c>
      <c r="D39" s="12" t="n"/>
      <c r="E39" s="12" t="n"/>
      <c r="F39" s="17" t="inlineStr">
        <is>
          <t xml:space="preserve">correa reparticion </t>
        </is>
      </c>
      <c r="G39" s="12" t="inlineStr">
        <is>
          <t>11e-a3</t>
        </is>
      </c>
      <c r="H39" s="17" t="n"/>
      <c r="I39" s="7">
        <f>SUMIFS('entradas y salidas'!I:I,'entradas y salidas'!B:B,productos!A39)</f>
        <v/>
      </c>
      <c r="J39" s="12" t="inlineStr">
        <is>
          <t>30985x20</t>
        </is>
      </c>
      <c r="K39" s="7">
        <f>SUMIFS(I:I,J:J,J39)</f>
        <v/>
      </c>
    </row>
    <row r="40" ht="18.75" customHeight="1">
      <c r="A40" s="12" t="inlineStr">
        <is>
          <t>hy01096/24410-22020</t>
        </is>
      </c>
      <c r="B40" s="17" t="inlineStr">
        <is>
          <t>tensor correa distribución hyundai accent next verna gyro vision rio xcite</t>
        </is>
      </c>
      <c r="C40" s="17" t="inlineStr">
        <is>
          <t>kbs</t>
        </is>
      </c>
      <c r="D40" s="12" t="n"/>
      <c r="E40" s="12" t="n"/>
      <c r="F40" s="17" t="inlineStr">
        <is>
          <t>rodamiento</t>
        </is>
      </c>
      <c r="G40" s="12" t="inlineStr">
        <is>
          <t>11d-a5</t>
        </is>
      </c>
      <c r="H40" s="17" t="n"/>
      <c r="I40" s="7">
        <f>SUMIFS('entradas y salidas'!I:I,'entradas y salidas'!B:B,productos!A40)</f>
        <v/>
      </c>
      <c r="J40" s="12" t="inlineStr">
        <is>
          <t>hy01096/24410-22020</t>
        </is>
      </c>
      <c r="K40" s="7">
        <f>SUMIFS(I:I,J:J,J40)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X89"/>
  <sheetViews>
    <sheetView tabSelected="1" workbookViewId="0">
      <selection activeCell="A1" sqref="A1"/>
    </sheetView>
  </sheetViews>
  <sheetFormatPr baseColWidth="8" defaultRowHeight="15"/>
  <cols>
    <col width="11.43357142857143" bestFit="1" customWidth="1" style="11" min="1" max="1"/>
    <col width="13.57642857142857" bestFit="1" customWidth="1" style="12" min="2" max="2"/>
    <col width="45.71928571428572" bestFit="1" customWidth="1" style="17" min="3" max="3"/>
    <col width="13.57642857142857" bestFit="1" customWidth="1" style="17" min="4" max="4"/>
    <col width="13.57642857142857" bestFit="1" customWidth="1" style="17" min="5" max="5"/>
    <col width="13.57642857142857" bestFit="1" customWidth="1" style="17" min="6" max="6"/>
    <col width="13.57642857142857" bestFit="1" customWidth="1" style="12" min="7" max="7"/>
    <col width="13.57642857142857" bestFit="1" customWidth="1" style="17" min="8" max="8"/>
    <col width="11.43357142857143" bestFit="1" customWidth="1" style="12" min="9" max="9"/>
    <col width="13.57642857142857" bestFit="1" customWidth="1" style="17" min="10" max="10"/>
    <col width="13.57642857142857" bestFit="1" customWidth="1" style="17" min="11" max="11"/>
    <col width="13.57642857142857" bestFit="1" customWidth="1" style="17" min="12" max="12"/>
    <col width="11.43357142857143" bestFit="1" customWidth="1" style="17" min="13" max="13"/>
    <col width="11.43357142857143" bestFit="1" customWidth="1" style="12" min="14" max="14"/>
    <col width="11.43357142857143" bestFit="1" customWidth="1" style="12" min="15" max="15"/>
    <col width="11.43357142857143" bestFit="1" customWidth="1" style="12" min="16" max="16"/>
    <col width="11.43357142857143" bestFit="1" customWidth="1" style="12" min="17" max="17"/>
    <col width="11.43357142857143" bestFit="1" customWidth="1" style="12" min="18" max="18"/>
    <col width="11.43357142857143" bestFit="1" customWidth="1" style="12" min="19" max="19"/>
    <col width="11.43357142857143" bestFit="1" customWidth="1" style="12" min="20" max="20"/>
    <col width="11.43357142857143" bestFit="1" customWidth="1" style="12" min="21" max="21"/>
    <col width="11.43357142857143" bestFit="1" customWidth="1" style="12" min="22" max="22"/>
    <col width="11.43357142857143" bestFit="1" customWidth="1" style="12" min="23" max="23"/>
    <col width="11.43357142857143" bestFit="1" customWidth="1" style="12" min="24" max="24"/>
  </cols>
  <sheetData>
    <row r="1" ht="18.75" customHeight="1">
      <c r="A1" s="1" t="inlineStr">
        <is>
          <t>Fecha</t>
        </is>
      </c>
      <c r="B1" s="12" t="inlineStr">
        <is>
          <t>Codigo</t>
        </is>
      </c>
      <c r="C1" s="17" t="inlineStr">
        <is>
          <t>Descripcion</t>
        </is>
      </c>
      <c r="D1" s="17" t="inlineStr">
        <is>
          <t>Marca</t>
        </is>
      </c>
      <c r="E1" s="17" t="inlineStr">
        <is>
          <t>Categoria</t>
        </is>
      </c>
      <c r="F1" s="17" t="inlineStr">
        <is>
          <t>almacen</t>
        </is>
      </c>
      <c r="G1" s="12" t="inlineStr">
        <is>
          <t>Codigo unitario</t>
        </is>
      </c>
      <c r="H1" s="17" t="inlineStr">
        <is>
          <t>Mes/año</t>
        </is>
      </c>
      <c r="I1" s="4" t="inlineStr">
        <is>
          <t>cantidad</t>
        </is>
      </c>
      <c r="J1" s="17" t="inlineStr">
        <is>
          <t>observaciones</t>
        </is>
      </c>
      <c r="K1" s="17" t="inlineStr">
        <is>
          <t>ID_registro</t>
        </is>
      </c>
      <c r="L1" s="17" t="inlineStr">
        <is>
          <t>Cliente</t>
        </is>
      </c>
      <c r="M1" s="8" t="inlineStr">
        <is>
          <t>¿devolución?</t>
        </is>
      </c>
      <c r="N1" s="4" t="inlineStr">
        <is>
          <t>¿perdida anormal?</t>
        </is>
      </c>
      <c r="O1" s="4" t="inlineStr">
        <is>
          <t>Aumento anormal</t>
        </is>
      </c>
      <c r="P1" s="4" t="inlineStr">
        <is>
          <t>Cant Perdida</t>
        </is>
      </c>
      <c r="Q1" s="4" t="inlineStr">
        <is>
          <t>Devolucion a proveedor</t>
        </is>
      </c>
      <c r="R1" s="4" t="inlineStr">
        <is>
          <t>cliente nos devuelve</t>
        </is>
      </c>
      <c r="S1" s="4" t="inlineStr">
        <is>
          <t>CANT VENDIDA</t>
        </is>
      </c>
      <c r="T1" s="4" t="inlineStr">
        <is>
          <t>CANT ADQUIRIDA</t>
        </is>
      </c>
      <c r="U1" s="4" t="inlineStr">
        <is>
          <t>Costo ventas</t>
        </is>
      </c>
      <c r="V1" s="4" t="inlineStr">
        <is>
          <t>Costo adquisiciones</t>
        </is>
      </c>
      <c r="W1" s="4" t="inlineStr">
        <is>
          <t>Costo unitario</t>
        </is>
      </c>
      <c r="X1" s="4" t="inlineStr">
        <is>
          <t>precio unitario</t>
        </is>
      </c>
    </row>
    <row r="2" ht="18.75" customHeight="1">
      <c r="A2" s="6" t="n">
        <v>45260</v>
      </c>
      <c r="B2" s="12" t="inlineStr">
        <is>
          <t>KSL-2012</t>
        </is>
      </c>
      <c r="C2" s="17" t="inlineStr">
        <is>
          <t xml:space="preserve">bieleta estabilizadora hyundai i10 kia picanto izquierdo </t>
        </is>
      </c>
      <c r="D2" s="17" t="inlineStr">
        <is>
          <t>KTC</t>
        </is>
      </c>
      <c r="E2" s="17" t="inlineStr">
        <is>
          <t>muñeco</t>
        </is>
      </c>
      <c r="F2" s="17" t="inlineStr">
        <is>
          <t>2A-2</t>
        </is>
      </c>
      <c r="G2" s="7" t="n">
        <v>0</v>
      </c>
      <c r="H2" s="8">
        <f>TEXT(A2,"mmmm") &amp; TEXT(A2,"yy")</f>
        <v/>
      </c>
      <c r="I2" s="7" t="n">
        <v>2</v>
      </c>
      <c r="J2" s="17" t="n"/>
      <c r="K2" s="17" t="n"/>
      <c r="L2" s="17" t="n"/>
      <c r="M2" s="17" t="n"/>
      <c r="N2" s="12" t="n"/>
      <c r="O2" s="7">
        <f>IF(N2=1,SUMIF(I2,"&gt;0"),0)</f>
        <v/>
      </c>
      <c r="P2" s="7">
        <f>IF(N2=1,SUMIF(I2,"&lt;0")*-1,0)</f>
        <v/>
      </c>
      <c r="Q2" s="7">
        <f>IF(M2=1,SUMIF(I2,"&lt;0")*-1,0)</f>
        <v/>
      </c>
      <c r="R2" s="7">
        <f>IF(M2=1,SUMIF(I2,"&gt;0"),0)</f>
        <v/>
      </c>
      <c r="S2" s="7">
        <f>SUMIFS(I2,I2,"&lt;0",M2,"",N2,"")</f>
        <v/>
      </c>
      <c r="T2" s="9">
        <f>SUMIFS(I2,I2,"&gt;0",M2,"",N2,"")</f>
        <v/>
      </c>
      <c r="U2" s="7">
        <f>IFERROR((S2*W2)*-1,0)</f>
        <v/>
      </c>
      <c r="V2" s="7">
        <f>IFERROR(T2*W2,0)</f>
        <v/>
      </c>
      <c r="W2" s="7">
        <f>VLOOKUP(B2,productos!A:K,5,FALSE)</f>
        <v/>
      </c>
      <c r="X2" s="7">
        <f>VLOOKUP(B2,productos!A:K,4,FALSE)</f>
        <v/>
      </c>
    </row>
    <row r="3" ht="18.75" customHeight="1">
      <c r="A3" s="6" t="n">
        <v>45260</v>
      </c>
      <c r="B3" s="12" t="inlineStr">
        <is>
          <t>KRE-3106</t>
        </is>
      </c>
      <c r="C3" s="17" t="inlineStr">
        <is>
          <t>axial hyundai i10 kia picanto</t>
        </is>
      </c>
      <c r="D3" s="17" t="inlineStr">
        <is>
          <t>KTC</t>
        </is>
      </c>
      <c r="E3" s="17" t="inlineStr">
        <is>
          <t>axial</t>
        </is>
      </c>
      <c r="F3" s="17" t="inlineStr">
        <is>
          <t>2c-2</t>
        </is>
      </c>
      <c r="G3" s="7" t="n">
        <v>0</v>
      </c>
      <c r="H3" s="8">
        <f>TEXT(A3,"mmmm") &amp; TEXT(A3,"yy")</f>
        <v/>
      </c>
      <c r="I3" s="7" t="n">
        <v>3</v>
      </c>
      <c r="J3" s="17" t="n"/>
      <c r="K3" s="17" t="n"/>
      <c r="L3" s="17" t="n"/>
      <c r="M3" s="17" t="n"/>
      <c r="N3" s="12" t="n"/>
      <c r="O3" s="7">
        <f>IF(N3=1,SUMIF(I3,"&gt;0"),0)</f>
        <v/>
      </c>
      <c r="P3" s="7">
        <f>IF(N3=1,SUMIF(I3,"&lt;0")*-1,0)</f>
        <v/>
      </c>
      <c r="Q3" s="7">
        <f>IF(M3=1,SUMIF(I3,"&lt;0")*-1,0)</f>
        <v/>
      </c>
      <c r="R3" s="7">
        <f>IF(M3=1,SUMIF(I3,"&gt;0"),0)</f>
        <v/>
      </c>
      <c r="S3" s="7">
        <f>SUMIFS(I3,I3,"&lt;0",M3,"",N3,"")</f>
        <v/>
      </c>
      <c r="T3" s="9">
        <f>SUMIFS(I3,I3,"&gt;0",M3,"",N3,"")</f>
        <v/>
      </c>
      <c r="U3" s="7">
        <f>IFERROR((S3*W3)*-1,0)</f>
        <v/>
      </c>
      <c r="V3" s="7">
        <f>IFERROR(T3*W3,0)</f>
        <v/>
      </c>
      <c r="W3" s="7">
        <f>VLOOKUP(B3,productos!A:K,5,FALSE)</f>
        <v/>
      </c>
      <c r="X3" s="7">
        <f>VLOOKUP(B3,productos!A:K,4,FALSE)</f>
        <v/>
      </c>
    </row>
    <row r="4" ht="18.75" customHeight="1">
      <c r="A4" s="6" t="n">
        <v>45260</v>
      </c>
      <c r="B4" s="12" t="inlineStr">
        <is>
          <t>hy07287</t>
        </is>
      </c>
      <c r="C4" s="17" t="inlineStr">
        <is>
          <t>soporte motor kia picanto ekotaxi i10 tras bieleta</t>
        </is>
      </c>
      <c r="D4" s="17" t="inlineStr">
        <is>
          <t>effix</t>
        </is>
      </c>
      <c r="E4" s="17" t="inlineStr">
        <is>
          <t>soporte motor</t>
        </is>
      </c>
      <c r="F4" s="17" t="inlineStr">
        <is>
          <t>estante maquina inyectores - A</t>
        </is>
      </c>
      <c r="G4" s="12" t="n"/>
      <c r="H4" s="8">
        <f>TEXT(A4,"mmmm") &amp; TEXT(A4,"yy")</f>
        <v/>
      </c>
      <c r="I4" s="7" t="n">
        <v>1</v>
      </c>
      <c r="J4" s="17" t="n"/>
      <c r="K4" s="17" t="n"/>
      <c r="L4" s="17" t="n"/>
      <c r="M4" s="17" t="n"/>
      <c r="N4" s="12" t="n"/>
      <c r="O4" s="7">
        <f>IF(N4=1,SUMIF(I4,"&gt;0"),0)</f>
        <v/>
      </c>
      <c r="P4" s="7">
        <f>IF(N4=1,SUMIF(I4,"&lt;0")*-1,0)</f>
        <v/>
      </c>
      <c r="Q4" s="7">
        <f>IF(M4=1,SUMIF(I4,"&lt;0")*-1,0)</f>
        <v/>
      </c>
      <c r="R4" s="7">
        <f>IF(M4=1,SUMIF(I4,"&gt;0"),0)</f>
        <v/>
      </c>
      <c r="S4" s="7">
        <f>SUMIFS(I4,I4,"&lt;0",M4,"",N4,"")</f>
        <v/>
      </c>
      <c r="T4" s="9">
        <f>SUMIFS(I4,I4,"&gt;0",M4,"",N4,"")</f>
        <v/>
      </c>
      <c r="U4" s="7">
        <f>IFERROR((S4*W4)*-1,0)</f>
        <v/>
      </c>
      <c r="V4" s="7">
        <f>IFERROR(T4*W4,0)</f>
        <v/>
      </c>
      <c r="W4" s="7">
        <f>VLOOKUP(B4,productos!A:K,5,FALSE)</f>
        <v/>
      </c>
      <c r="X4" s="7">
        <f>VLOOKUP(B4,productos!A:K,4,FALSE)</f>
        <v/>
      </c>
    </row>
    <row r="5" ht="18.75" customHeight="1">
      <c r="A5" s="6" t="n">
        <v>45260</v>
      </c>
      <c r="B5" s="12" t="inlineStr">
        <is>
          <t>hy07235</t>
        </is>
      </c>
      <c r="C5" s="17" t="inlineStr">
        <is>
          <t>soporte motor kia picanto morning 05 11 i10 09 15 tras</t>
        </is>
      </c>
      <c r="D5" s="17" t="inlineStr">
        <is>
          <t>effix</t>
        </is>
      </c>
      <c r="E5" s="17" t="inlineStr">
        <is>
          <t>soporte motor</t>
        </is>
      </c>
      <c r="F5" s="17" t="inlineStr">
        <is>
          <t>estante maquina inyectores - A</t>
        </is>
      </c>
      <c r="G5" s="12" t="n"/>
      <c r="H5" s="8">
        <f>TEXT(A5,"mmmm") &amp; TEXT(A5,"yy")</f>
        <v/>
      </c>
      <c r="I5" s="7" t="n">
        <v>1</v>
      </c>
      <c r="J5" s="17" t="n"/>
      <c r="K5" s="17" t="n"/>
      <c r="L5" s="17" t="n"/>
      <c r="M5" s="17" t="n"/>
      <c r="N5" s="12" t="n"/>
      <c r="O5" s="7">
        <f>IF(N5=1,SUMIF(I5,"&gt;0"),0)</f>
        <v/>
      </c>
      <c r="P5" s="7">
        <f>IF(N5=1,SUMIF(I5,"&lt;0")*-1,0)</f>
        <v/>
      </c>
      <c r="Q5" s="7">
        <f>IF(M5=1,SUMIF(I5,"&lt;0")*-1,0)</f>
        <v/>
      </c>
      <c r="R5" s="7">
        <f>IF(M5=1,SUMIF(I5,"&gt;0"),0)</f>
        <v/>
      </c>
      <c r="S5" s="7">
        <f>SUMIFS(I5,I5,"&lt;0",M5,"",N5,"")</f>
        <v/>
      </c>
      <c r="T5" s="9">
        <f>SUMIFS(I5,I5,"&gt;0",M5,"",N5,"")</f>
        <v/>
      </c>
      <c r="U5" s="7">
        <f>IFERROR((S5*W5)*-1,0)</f>
        <v/>
      </c>
      <c r="V5" s="7">
        <f>IFERROR(T5*W5,0)</f>
        <v/>
      </c>
      <c r="W5" s="7">
        <f>VLOOKUP(B5,productos!A:K,5,FALSE)</f>
        <v/>
      </c>
      <c r="X5" s="7">
        <f>VLOOKUP(B5,productos!A:K,4,FALSE)</f>
        <v/>
      </c>
    </row>
    <row r="6" ht="18.75" customHeight="1">
      <c r="A6" s="6" t="n">
        <v>45260</v>
      </c>
      <c r="B6" s="12" t="inlineStr">
        <is>
          <t>hy02002/25100-02400</t>
        </is>
      </c>
      <c r="C6" s="17" t="inlineStr">
        <is>
          <t xml:space="preserve">bomba agua hyundai atos kia picanto 1,1 </t>
        </is>
      </c>
      <c r="D6" s="17" t="inlineStr">
        <is>
          <t>onnuri</t>
        </is>
      </c>
      <c r="E6" s="17" t="inlineStr">
        <is>
          <t>bomba de agua</t>
        </is>
      </c>
      <c r="F6" s="17" t="inlineStr">
        <is>
          <t>estante maquina inyectores - A</t>
        </is>
      </c>
      <c r="G6" s="12" t="n"/>
      <c r="H6" s="8">
        <f>TEXT(A6,"mmmm") &amp; TEXT(A6,"yy")</f>
        <v/>
      </c>
      <c r="I6" s="7" t="n">
        <v>2</v>
      </c>
      <c r="J6" s="17" t="n"/>
      <c r="K6" s="17" t="n"/>
      <c r="L6" s="17" t="n"/>
      <c r="M6" s="17" t="n"/>
      <c r="N6" s="12" t="n"/>
      <c r="O6" s="7">
        <f>IF(N6=1,SUMIF(I6,"&gt;0"),0)</f>
        <v/>
      </c>
      <c r="P6" s="7">
        <f>IF(N6=1,SUMIF(I6,"&lt;0")*-1,0)</f>
        <v/>
      </c>
      <c r="Q6" s="7">
        <f>IF(M6=1,SUMIF(I6,"&lt;0")*-1,0)</f>
        <v/>
      </c>
      <c r="R6" s="7">
        <f>IF(M6=1,SUMIF(I6,"&gt;0"),0)</f>
        <v/>
      </c>
      <c r="S6" s="7">
        <f>SUMIFS(I6,I6,"&lt;0",M6,"",N6,"")</f>
        <v/>
      </c>
      <c r="T6" s="9">
        <f>SUMIFS(I6,I6,"&gt;0",M6,"",N6,"")</f>
        <v/>
      </c>
      <c r="U6" s="7">
        <f>IFERROR((S6*W6)*-1,0)</f>
        <v/>
      </c>
      <c r="V6" s="7">
        <f>IFERROR(T6*W6,0)</f>
        <v/>
      </c>
      <c r="W6" s="7">
        <f>VLOOKUP(B6,productos!A:K,5,FALSE)</f>
        <v/>
      </c>
      <c r="X6" s="7">
        <f>VLOOKUP(B6,productos!A:K,4,FALSE)</f>
        <v/>
      </c>
    </row>
    <row r="7" ht="18.75" customHeight="1">
      <c r="A7" s="6" t="n">
        <v>45260</v>
      </c>
      <c r="B7" s="12" t="inlineStr">
        <is>
          <t>7390-BKR5EY</t>
        </is>
      </c>
      <c r="C7" s="17" t="inlineStr">
        <is>
          <t>bujia copa 16</t>
        </is>
      </c>
      <c r="D7" s="17" t="inlineStr">
        <is>
          <t>NGK</t>
        </is>
      </c>
      <c r="E7" s="17" t="inlineStr">
        <is>
          <t xml:space="preserve">bujias </t>
        </is>
      </c>
      <c r="F7" s="17" t="inlineStr">
        <is>
          <t>12c</t>
        </is>
      </c>
      <c r="G7" s="7" t="n">
        <v>0</v>
      </c>
      <c r="H7" s="8">
        <f>TEXT(A7,"mmmm") &amp; TEXT(A7,"yy")</f>
        <v/>
      </c>
      <c r="I7" s="7" t="n">
        <v>6</v>
      </c>
      <c r="J7" s="17" t="n"/>
      <c r="K7" s="17" t="n"/>
      <c r="L7" s="17" t="n"/>
      <c r="M7" s="17" t="n"/>
      <c r="N7" s="12" t="n"/>
      <c r="O7" s="7">
        <f>IF(N7=1,SUMIF(I7,"&gt;0"),0)</f>
        <v/>
      </c>
      <c r="P7" s="7">
        <f>IF(N7=1,SUMIF(I7,"&lt;0")*-1,0)</f>
        <v/>
      </c>
      <c r="Q7" s="7">
        <f>IF(M7=1,SUMIF(I7,"&lt;0")*-1,0)</f>
        <v/>
      </c>
      <c r="R7" s="7">
        <f>IF(M7=1,SUMIF(I7,"&gt;0"),0)</f>
        <v/>
      </c>
      <c r="S7" s="7">
        <f>SUMIFS(I7,I7,"&lt;0",M7,"",N7,"")</f>
        <v/>
      </c>
      <c r="T7" s="9">
        <f>SUMIFS(I7,I7,"&gt;0",M7,"",N7,"")</f>
        <v/>
      </c>
      <c r="U7" s="7">
        <f>IFERROR((S7*W7)*-1,0)</f>
        <v/>
      </c>
      <c r="V7" s="7">
        <f>IFERROR(T7*W7,0)</f>
        <v/>
      </c>
      <c r="W7" s="7">
        <f>VLOOKUP(B7,productos!A:K,5,FALSE)</f>
        <v/>
      </c>
      <c r="X7" s="7">
        <f>VLOOKUP(B7,productos!A:K,4,FALSE)</f>
        <v/>
      </c>
    </row>
    <row r="8" ht="18.75" customHeight="1">
      <c r="A8" s="6" t="n">
        <v>45260</v>
      </c>
      <c r="B8" s="12" t="inlineStr">
        <is>
          <t>cv01129/96325246</t>
        </is>
      </c>
      <c r="C8" s="17" t="inlineStr">
        <is>
          <t xml:space="preserve">bomba aceite chevrolet spark  724 chronos daewoo matiz </t>
        </is>
      </c>
      <c r="D8" s="17" t="inlineStr">
        <is>
          <t>onnuri</t>
        </is>
      </c>
      <c r="E8" s="17" t="inlineStr">
        <is>
          <t>bomba de aceite</t>
        </is>
      </c>
      <c r="F8" s="17" t="inlineStr">
        <is>
          <t>estante maquina inyectores - A</t>
        </is>
      </c>
      <c r="G8" s="12" t="n"/>
      <c r="H8" s="8">
        <f>TEXT(A8,"mmmm") &amp; TEXT(A8,"yy")</f>
        <v/>
      </c>
      <c r="I8" s="7" t="n">
        <v>1</v>
      </c>
      <c r="J8" s="17" t="n"/>
      <c r="K8" s="17" t="n"/>
      <c r="L8" s="17" t="n"/>
      <c r="M8" s="17" t="n"/>
      <c r="N8" s="12" t="n"/>
      <c r="O8" s="7">
        <f>IF(N8=1,SUMIF(I8,"&gt;0"),0)</f>
        <v/>
      </c>
      <c r="P8" s="7">
        <f>IF(N8=1,SUMIF(I8,"&lt;0")*-1,0)</f>
        <v/>
      </c>
      <c r="Q8" s="7">
        <f>IF(M8=1,SUMIF(I8,"&lt;0")*-1,0)</f>
        <v/>
      </c>
      <c r="R8" s="7">
        <f>IF(M8=1,SUMIF(I8,"&gt;0"),0)</f>
        <v/>
      </c>
      <c r="S8" s="7">
        <f>SUMIFS(I8,I8,"&lt;0",M8,"",N8,"")</f>
        <v/>
      </c>
      <c r="T8" s="9">
        <f>SUMIFS(I8,I8,"&gt;0",M8,"",N8,"")</f>
        <v/>
      </c>
      <c r="U8" s="7">
        <f>IFERROR((S8*W8)*-1,0)</f>
        <v/>
      </c>
      <c r="V8" s="7">
        <f>IFERROR(T8*W8,0)</f>
        <v/>
      </c>
      <c r="W8" s="7">
        <f>VLOOKUP(B8,productos!A:K,5,FALSE)</f>
        <v/>
      </c>
      <c r="X8" s="7">
        <f>VLOOKUP(B8,productos!A:K,4,FALSE)</f>
        <v/>
      </c>
    </row>
    <row r="9" ht="18.75" customHeight="1">
      <c r="A9" s="6" t="n">
        <v>45260</v>
      </c>
      <c r="B9" s="12" t="inlineStr">
        <is>
          <t>rn07014</t>
        </is>
      </c>
      <c r="C9" s="17" t="inlineStr">
        <is>
          <t>soporte motor renault megane 2 scenic 2 trasero</t>
        </is>
      </c>
      <c r="D9" s="17" t="inlineStr">
        <is>
          <t>effix</t>
        </is>
      </c>
      <c r="E9" s="17" t="inlineStr">
        <is>
          <t>soporte motor</t>
        </is>
      </c>
      <c r="F9" s="17" t="inlineStr">
        <is>
          <t>estante maquina inyectores - A</t>
        </is>
      </c>
      <c r="G9" s="12" t="n"/>
      <c r="H9" s="8">
        <f>TEXT(A9,"mmmm") &amp; TEXT(A9,"yy")</f>
        <v/>
      </c>
      <c r="I9" s="7" t="n">
        <v>1</v>
      </c>
      <c r="J9" s="17" t="n"/>
      <c r="K9" s="17" t="n"/>
      <c r="L9" s="17" t="n"/>
      <c r="M9" s="17" t="n"/>
      <c r="N9" s="12" t="n"/>
      <c r="O9" s="7">
        <f>IF(N9=1,SUMIF(I9,"&gt;0"),0)</f>
        <v/>
      </c>
      <c r="P9" s="7">
        <f>IF(N9=1,SUMIF(I9,"&lt;0")*-1,0)</f>
        <v/>
      </c>
      <c r="Q9" s="7">
        <f>IF(M9=1,SUMIF(I9,"&lt;0")*-1,0)</f>
        <v/>
      </c>
      <c r="R9" s="7">
        <f>IF(M9=1,SUMIF(I9,"&gt;0"),0)</f>
        <v/>
      </c>
      <c r="S9" s="7">
        <f>SUMIFS(I9,I9,"&lt;0",M9,"",N9,"")</f>
        <v/>
      </c>
      <c r="T9" s="9">
        <f>SUMIFS(I9,I9,"&gt;0",M9,"",N9,"")</f>
        <v/>
      </c>
      <c r="U9" s="7">
        <f>IFERROR((S9*W9)*-1,0)</f>
        <v/>
      </c>
      <c r="V9" s="7">
        <f>IFERROR(T9*W9,0)</f>
        <v/>
      </c>
      <c r="W9" s="7">
        <f>VLOOKUP(B9,productos!A:K,5,FALSE)</f>
        <v/>
      </c>
      <c r="X9" s="7">
        <f>VLOOKUP(B9,productos!A:K,4,FALSE)</f>
        <v/>
      </c>
    </row>
    <row r="10" ht="18.75" customHeight="1">
      <c r="A10" s="6" t="n">
        <v>45260</v>
      </c>
      <c r="B10" s="12" t="inlineStr">
        <is>
          <t>rn07131</t>
        </is>
      </c>
      <c r="C10" s="17" t="inlineStr">
        <is>
          <t>tijera renault duster delantero derecha</t>
        </is>
      </c>
      <c r="D10" s="17" t="inlineStr">
        <is>
          <t>effix</t>
        </is>
      </c>
      <c r="E10" s="17" t="inlineStr">
        <is>
          <t>tijera</t>
        </is>
      </c>
      <c r="F10" s="17" t="inlineStr">
        <is>
          <t>6a</t>
        </is>
      </c>
      <c r="G10" s="12" t="n"/>
      <c r="H10" s="8">
        <f>TEXT(A10,"mmmm") &amp; TEXT(A10,"yy")</f>
        <v/>
      </c>
      <c r="I10" s="7" t="n">
        <v>2</v>
      </c>
      <c r="J10" s="17" t="n"/>
      <c r="K10" s="17" t="n"/>
      <c r="L10" s="17" t="n"/>
      <c r="M10" s="17" t="n"/>
      <c r="N10" s="12" t="n"/>
      <c r="O10" s="7">
        <f>IF(N10=1,SUMIF(I10,"&gt;0"),0)</f>
        <v/>
      </c>
      <c r="P10" s="7">
        <f>IF(N10=1,SUMIF(I10,"&lt;0")*-1,0)</f>
        <v/>
      </c>
      <c r="Q10" s="7">
        <f>IF(M10=1,SUMIF(I10,"&lt;0")*-1,0)</f>
        <v/>
      </c>
      <c r="R10" s="7">
        <f>IF(M10=1,SUMIF(I10,"&gt;0"),0)</f>
        <v/>
      </c>
      <c r="S10" s="7">
        <f>SUMIFS(I10,I10,"&lt;0",M10,"",N10,"")</f>
        <v/>
      </c>
      <c r="T10" s="9">
        <f>SUMIFS(I10,I10,"&gt;0",M10,"",N10,"")</f>
        <v/>
      </c>
      <c r="U10" s="7">
        <f>IFERROR((S10*W10)*-1,0)</f>
        <v/>
      </c>
      <c r="V10" s="7">
        <f>IFERROR(T10*W10,0)</f>
        <v/>
      </c>
      <c r="W10" s="7">
        <f>VLOOKUP(B10,productos!A:K,5,FALSE)</f>
        <v/>
      </c>
      <c r="X10" s="7">
        <f>VLOOKUP(B10,productos!A:K,4,FALSE)</f>
        <v/>
      </c>
    </row>
    <row r="11" ht="18.75" customHeight="1">
      <c r="A11" s="6" t="n">
        <v>45260</v>
      </c>
      <c r="B11" s="12" t="inlineStr">
        <is>
          <t>hy01098</t>
        </is>
      </c>
      <c r="C11" s="17" t="inlineStr">
        <is>
          <t>tensorcorrea reparticion atos  santro kia picanto</t>
        </is>
      </c>
      <c r="D11" s="17" t="inlineStr">
        <is>
          <t>kbs</t>
        </is>
      </c>
      <c r="E11" s="17" t="inlineStr">
        <is>
          <t>tensor</t>
        </is>
      </c>
      <c r="F11" s="17" t="inlineStr">
        <is>
          <t>2b-4c</t>
        </is>
      </c>
      <c r="G11" s="12" t="n"/>
      <c r="H11" s="8">
        <f>TEXT(A11,"mmmm") &amp; TEXT(A11,"yy")</f>
        <v/>
      </c>
      <c r="I11" s="7" t="n">
        <v>7</v>
      </c>
      <c r="J11" s="17" t="n"/>
      <c r="K11" s="17" t="n"/>
      <c r="L11" s="17" t="n"/>
      <c r="M11" s="17" t="n"/>
      <c r="N11" s="12" t="n"/>
      <c r="O11" s="7">
        <f>IF(N11=1,SUMIF(I11,"&gt;0"),0)</f>
        <v/>
      </c>
      <c r="P11" s="7">
        <f>IF(N11=1,SUMIF(I11,"&lt;0")*-1,0)</f>
        <v/>
      </c>
      <c r="Q11" s="7">
        <f>IF(M11=1,SUMIF(I11,"&lt;0")*-1,0)</f>
        <v/>
      </c>
      <c r="R11" s="7">
        <f>IF(M11=1,SUMIF(I11,"&gt;0"),0)</f>
        <v/>
      </c>
      <c r="S11" s="7">
        <f>SUMIFS(I11,I11,"&lt;0",M11,"",N11,"")</f>
        <v/>
      </c>
      <c r="T11" s="9">
        <f>SUMIFS(I11,I11,"&gt;0",M11,"",N11,"")</f>
        <v/>
      </c>
      <c r="U11" s="7">
        <f>IFERROR((S11*W11)*-1,0)</f>
        <v/>
      </c>
      <c r="V11" s="7">
        <f>IFERROR(T11*W11,0)</f>
        <v/>
      </c>
      <c r="W11" s="7">
        <f>VLOOKUP(B11,productos!A:K,5,FALSE)</f>
        <v/>
      </c>
      <c r="X11" s="7">
        <f>VLOOKUP(B11,productos!A:K,4,FALSE)</f>
        <v/>
      </c>
    </row>
    <row r="12" ht="18.75" customHeight="1">
      <c r="A12" s="6" t="n">
        <v>45260</v>
      </c>
      <c r="B12" s="12" t="inlineStr">
        <is>
          <t>cv01049/90499401</t>
        </is>
      </c>
      <c r="C12" s="17" t="inlineStr">
        <is>
          <t>tensor correa distrivusion chevrolet corsa daewoo cielo racer aveo pequeño</t>
        </is>
      </c>
      <c r="D12" s="17" t="inlineStr">
        <is>
          <t>kbs</t>
        </is>
      </c>
      <c r="E12" s="17" t="inlineStr">
        <is>
          <t>rodamiento</t>
        </is>
      </c>
      <c r="F12" s="17" t="n"/>
      <c r="G12" s="12" t="n"/>
      <c r="H12" s="8">
        <f>TEXT(A12,"mmmm") &amp; TEXT(A12,"yy")</f>
        <v/>
      </c>
      <c r="I12" s="7" t="n">
        <v>10</v>
      </c>
      <c r="J12" s="17" t="n"/>
      <c r="K12" s="17" t="n"/>
      <c r="L12" s="17" t="n"/>
      <c r="M12" s="17" t="n"/>
      <c r="N12" s="12" t="n"/>
      <c r="O12" s="7">
        <f>IF(N12=1,SUMIF(I12,"&gt;0"),0)</f>
        <v/>
      </c>
      <c r="P12" s="7">
        <f>IF(N12=1,SUMIF(I12,"&lt;0")*-1,0)</f>
        <v/>
      </c>
      <c r="Q12" s="7">
        <f>IF(M12=1,SUMIF(I12,"&lt;0")*-1,0)</f>
        <v/>
      </c>
      <c r="R12" s="7">
        <f>IF(M12=1,SUMIF(I12,"&gt;0"),0)</f>
        <v/>
      </c>
      <c r="S12" s="7">
        <f>SUMIFS(I12,I12,"&lt;0",M12,"",N12,"")</f>
        <v/>
      </c>
      <c r="T12" s="9">
        <f>SUMIFS(I12,I12,"&gt;0",M12,"",N12,"")</f>
        <v/>
      </c>
      <c r="U12" s="7">
        <f>IFERROR((S12*W12)*-1,0)</f>
        <v/>
      </c>
      <c r="V12" s="7">
        <f>IFERROR(T12*W12,0)</f>
        <v/>
      </c>
      <c r="W12" s="7">
        <f>VLOOKUP(B12,productos!A:K,5,FALSE)</f>
        <v/>
      </c>
      <c r="X12" s="7">
        <f>VLOOKUP(B12,productos!A:K,4,FALSE)</f>
        <v/>
      </c>
    </row>
    <row r="13" ht="18.75" customHeight="1">
      <c r="A13" s="6" t="n">
        <v>45260</v>
      </c>
      <c r="B13" s="12" t="inlineStr">
        <is>
          <t>cv08054</t>
        </is>
      </c>
      <c r="C13" s="17" t="inlineStr">
        <is>
          <t xml:space="preserve">rodillo rueda del  chev corsa </t>
        </is>
      </c>
      <c r="D13" s="17" t="inlineStr">
        <is>
          <t>kbs</t>
        </is>
      </c>
      <c r="E13" s="17" t="inlineStr">
        <is>
          <t>rodamiento</t>
        </is>
      </c>
      <c r="F13" s="17" t="inlineStr">
        <is>
          <t>11d-a4</t>
        </is>
      </c>
      <c r="G13" s="12" t="n"/>
      <c r="H13" s="8">
        <f>TEXT(A13,"mmmm") &amp; TEXT(A13,"yy")</f>
        <v/>
      </c>
      <c r="I13" s="7" t="n">
        <v>4</v>
      </c>
      <c r="J13" s="17" t="n"/>
      <c r="K13" s="17" t="n"/>
      <c r="L13" s="17" t="n"/>
      <c r="M13" s="17" t="n"/>
      <c r="N13" s="12" t="n"/>
      <c r="O13" s="7">
        <f>IF(N13=1,SUMIF(I13,"&gt;0"),0)</f>
        <v/>
      </c>
      <c r="P13" s="7">
        <f>IF(N13=1,SUMIF(I13,"&lt;0")*-1,0)</f>
        <v/>
      </c>
      <c r="Q13" s="7">
        <f>IF(M13=1,SUMIF(I13,"&lt;0")*-1,0)</f>
        <v/>
      </c>
      <c r="R13" s="7">
        <f>IF(M13=1,SUMIF(I13,"&gt;0"),0)</f>
        <v/>
      </c>
      <c r="S13" s="7">
        <f>SUMIFS(I13,I13,"&lt;0",M13,"",N13,"")</f>
        <v/>
      </c>
      <c r="T13" s="9">
        <f>SUMIFS(I13,I13,"&gt;0",M13,"",N13,"")</f>
        <v/>
      </c>
      <c r="U13" s="7">
        <f>IFERROR((S13*W13)*-1,0)</f>
        <v/>
      </c>
      <c r="V13" s="7">
        <f>IFERROR(T13*W13,0)</f>
        <v/>
      </c>
      <c r="W13" s="7">
        <f>VLOOKUP(B13,productos!A:K,5,FALSE)</f>
        <v/>
      </c>
      <c r="X13" s="7">
        <f>VLOOKUP(B13,productos!A:K,4,FALSE)</f>
        <v/>
      </c>
    </row>
    <row r="14" ht="18.75" customHeight="1">
      <c r="A14" s="6" t="n">
        <v>45260</v>
      </c>
      <c r="B14" s="12" t="inlineStr">
        <is>
          <t>rn8008</t>
        </is>
      </c>
      <c r="C14" s="17" t="inlineStr">
        <is>
          <t>rodamiento tras renault logan sandero stepway bolas</t>
        </is>
      </c>
      <c r="D14" s="17" t="inlineStr">
        <is>
          <t>kbs</t>
        </is>
      </c>
      <c r="E14" s="17" t="inlineStr">
        <is>
          <t>rodamiento</t>
        </is>
      </c>
      <c r="F14" s="17" t="inlineStr">
        <is>
          <t>2b-2b</t>
        </is>
      </c>
      <c r="G14" s="12" t="n"/>
      <c r="H14" s="8">
        <f>TEXT(A14,"mmmm") &amp; TEXT(A14,"yy")</f>
        <v/>
      </c>
      <c r="I14" s="7" t="n">
        <v>1</v>
      </c>
      <c r="J14" s="17" t="n"/>
      <c r="K14" s="17" t="n"/>
      <c r="L14" s="17" t="n"/>
      <c r="M14" s="17" t="n"/>
      <c r="N14" s="12" t="n"/>
      <c r="O14" s="7">
        <f>IF(N14=1,SUMIF(I14,"&gt;0"),0)</f>
        <v/>
      </c>
      <c r="P14" s="7">
        <f>IF(N14=1,SUMIF(I14,"&lt;0")*-1,0)</f>
        <v/>
      </c>
      <c r="Q14" s="7">
        <f>IF(M14=1,SUMIF(I14,"&lt;0")*-1,0)</f>
        <v/>
      </c>
      <c r="R14" s="7">
        <f>IF(M14=1,SUMIF(I14,"&gt;0"),0)</f>
        <v/>
      </c>
      <c r="S14" s="7">
        <f>SUMIFS(I14,I14,"&lt;0",M14,"",N14,"")</f>
        <v/>
      </c>
      <c r="T14" s="9">
        <f>SUMIFS(I14,I14,"&gt;0",M14,"",N14,"")</f>
        <v/>
      </c>
      <c r="U14" s="7">
        <f>IFERROR((S14*W14)*-1,0)</f>
        <v/>
      </c>
      <c r="V14" s="7">
        <f>IFERROR(T14*W14,0)</f>
        <v/>
      </c>
      <c r="W14" s="7">
        <f>VLOOKUP(B14,productos!A:K,5,FALSE)</f>
        <v/>
      </c>
      <c r="X14" s="7">
        <f>VLOOKUP(B14,productos!A:K,4,FALSE)</f>
        <v/>
      </c>
    </row>
    <row r="15" ht="18.75" customHeight="1">
      <c r="A15" s="6" t="n">
        <v>45260</v>
      </c>
      <c r="B15" s="12" t="inlineStr">
        <is>
          <t>rn08007</t>
        </is>
      </c>
      <c r="C15" s="17" t="inlineStr">
        <is>
          <t xml:space="preserve">rodamiento rueda tras renault logan sandero agujas </t>
        </is>
      </c>
      <c r="D15" s="17" t="inlineStr">
        <is>
          <t>kbs</t>
        </is>
      </c>
      <c r="E15" s="17" t="inlineStr">
        <is>
          <t>rodamiento</t>
        </is>
      </c>
      <c r="F15" s="17" t="inlineStr">
        <is>
          <t>2b-2a</t>
        </is>
      </c>
      <c r="G15" s="12" t="n"/>
      <c r="H15" s="8">
        <f>TEXT(A15,"mmmm") &amp; TEXT(A15,"yy")</f>
        <v/>
      </c>
      <c r="I15" s="7" t="n">
        <v>1</v>
      </c>
      <c r="J15" s="17" t="n"/>
      <c r="K15" s="17" t="n"/>
      <c r="L15" s="17" t="n"/>
      <c r="M15" s="17" t="n"/>
      <c r="N15" s="12" t="n"/>
      <c r="O15" s="7">
        <f>IF(N15=1,SUMIF(I15,"&gt;0"),0)</f>
        <v/>
      </c>
      <c r="P15" s="7">
        <f>IF(N15=1,SUMIF(I15,"&lt;0")*-1,0)</f>
        <v/>
      </c>
      <c r="Q15" s="7">
        <f>IF(M15=1,SUMIF(I15,"&lt;0")*-1,0)</f>
        <v/>
      </c>
      <c r="R15" s="7">
        <f>IF(M15=1,SUMIF(I15,"&gt;0"),0)</f>
        <v/>
      </c>
      <c r="S15" s="7">
        <f>SUMIFS(I15,I15,"&lt;0",M15,"",N15,"")</f>
        <v/>
      </c>
      <c r="T15" s="9">
        <f>SUMIFS(I15,I15,"&gt;0",M15,"",N15,"")</f>
        <v/>
      </c>
      <c r="U15" s="7">
        <f>IFERROR((S15*W15)*-1,0)</f>
        <v/>
      </c>
      <c r="V15" s="7">
        <f>IFERROR(T15*W15,0)</f>
        <v/>
      </c>
      <c r="W15" s="7">
        <f>VLOOKUP(B15,productos!A:K,5,FALSE)</f>
        <v/>
      </c>
      <c r="X15" s="7">
        <f>VLOOKUP(B15,productos!A:K,4,FALSE)</f>
        <v/>
      </c>
    </row>
    <row r="16" ht="18.75" customHeight="1">
      <c r="A16" s="6" t="n">
        <v>45260</v>
      </c>
      <c r="B16" s="12" t="inlineStr">
        <is>
          <t>hy08018/51720-2k00</t>
        </is>
      </c>
      <c r="C16" s="17" t="inlineStr">
        <is>
          <t>rodamiento  delantero hyundai i35 kia soul cerato forte koup veloster</t>
        </is>
      </c>
      <c r="D16" s="17" t="inlineStr">
        <is>
          <t>kbs</t>
        </is>
      </c>
      <c r="E16" s="17" t="inlineStr">
        <is>
          <t>rodamiento</t>
        </is>
      </c>
      <c r="F16" s="17" t="inlineStr">
        <is>
          <t>11d-a7</t>
        </is>
      </c>
      <c r="G16" s="12" t="n"/>
      <c r="H16" s="8">
        <f>TEXT(A16,"mmmm") &amp; TEXT(A16,"yy")</f>
        <v/>
      </c>
      <c r="I16" s="7" t="n">
        <v>1</v>
      </c>
      <c r="J16" s="17" t="n"/>
      <c r="K16" s="17" t="n"/>
      <c r="L16" s="17" t="n"/>
      <c r="M16" s="17" t="n"/>
      <c r="N16" s="12" t="n"/>
      <c r="O16" s="7">
        <f>IF(N16=1,SUMIF(I16,"&gt;0"),0)</f>
        <v/>
      </c>
      <c r="P16" s="7">
        <f>IF(N16=1,SUMIF(I16,"&lt;0")*-1,0)</f>
        <v/>
      </c>
      <c r="Q16" s="7">
        <f>IF(M16=1,SUMIF(I16,"&lt;0")*-1,0)</f>
        <v/>
      </c>
      <c r="R16" s="7">
        <f>IF(M16=1,SUMIF(I16,"&gt;0"),0)</f>
        <v/>
      </c>
      <c r="S16" s="7">
        <f>SUMIFS(I16,I16,"&lt;0",M16,"",N16,"")</f>
        <v/>
      </c>
      <c r="T16" s="9">
        <f>SUMIFS(I16,I16,"&gt;0",M16,"",N16,"")</f>
        <v/>
      </c>
      <c r="U16" s="7">
        <f>IFERROR((S16*W16)*-1,0)</f>
        <v/>
      </c>
      <c r="V16" s="7">
        <f>IFERROR(T16*W16,0)</f>
        <v/>
      </c>
      <c r="W16" s="7">
        <f>VLOOKUP(B16,productos!A:K,5,FALSE)</f>
        <v/>
      </c>
      <c r="X16" s="7">
        <f>VLOOKUP(B16,productos!A:K,4,FALSE)</f>
        <v/>
      </c>
    </row>
    <row r="17" ht="18.75" customHeight="1">
      <c r="A17" s="6" t="n">
        <v>45260</v>
      </c>
      <c r="B17" s="7" t="n">
        <v>24422061</v>
      </c>
      <c r="C17" s="17" t="inlineStr">
        <is>
          <t>balinera de clos corsa evolution onix soni</t>
        </is>
      </c>
      <c r="D17" s="17" t="inlineStr">
        <is>
          <t xml:space="preserve">supi </t>
        </is>
      </c>
      <c r="E17" s="17" t="inlineStr">
        <is>
          <t>balinera</t>
        </is>
      </c>
      <c r="F17" s="17" t="inlineStr">
        <is>
          <t>caja encintada</t>
        </is>
      </c>
      <c r="G17" s="12" t="n"/>
      <c r="H17" s="8">
        <f>TEXT(A17,"mmmm") &amp; TEXT(A17,"yy")</f>
        <v/>
      </c>
      <c r="I17" s="7" t="n">
        <v>1</v>
      </c>
      <c r="J17" s="17" t="n"/>
      <c r="K17" s="17" t="n"/>
      <c r="L17" s="17" t="n"/>
      <c r="M17" s="17" t="n"/>
      <c r="N17" s="12" t="n"/>
      <c r="O17" s="7">
        <f>IF(N17=1,SUMIF(I17,"&gt;0"),0)</f>
        <v/>
      </c>
      <c r="P17" s="7">
        <f>IF(N17=1,SUMIF(I17,"&lt;0")*-1,0)</f>
        <v/>
      </c>
      <c r="Q17" s="7">
        <f>IF(M17=1,SUMIF(I17,"&lt;0")*-1,0)</f>
        <v/>
      </c>
      <c r="R17" s="7">
        <f>IF(M17=1,SUMIF(I17,"&gt;0"),0)</f>
        <v/>
      </c>
      <c r="S17" s="7">
        <f>SUMIFS(I17,I17,"&lt;0",M17,"",N17,"")</f>
        <v/>
      </c>
      <c r="T17" s="9">
        <f>SUMIFS(I17,I17,"&gt;0",M17,"",N17,"")</f>
        <v/>
      </c>
      <c r="U17" s="7">
        <f>IFERROR((S17*W17)*-1,0)</f>
        <v/>
      </c>
      <c r="V17" s="7">
        <f>IFERROR(T17*W17,0)</f>
        <v/>
      </c>
      <c r="W17" s="7">
        <f>VLOOKUP(B17,productos!A:K,5,FALSE)</f>
        <v/>
      </c>
      <c r="X17" s="7">
        <f>VLOOKUP(B17,productos!A:K,4,FALSE)</f>
        <v/>
      </c>
    </row>
    <row r="18" ht="18.75" customHeight="1">
      <c r="A18" s="6" t="n">
        <v>45260</v>
      </c>
      <c r="B18" s="12" t="inlineStr">
        <is>
          <t>30985x20</t>
        </is>
      </c>
      <c r="C18" s="17" t="inlineStr">
        <is>
          <t xml:space="preserve">correa reparticion 125 dientes motor 200 daewoo espero aranos kadett ipanema monza </t>
        </is>
      </c>
      <c r="D18" s="17" t="inlineStr">
        <is>
          <t>gates</t>
        </is>
      </c>
      <c r="E18" s="17" t="inlineStr">
        <is>
          <t xml:space="preserve">correa reparticion </t>
        </is>
      </c>
      <c r="F18" s="17" t="inlineStr">
        <is>
          <t>11e-a3</t>
        </is>
      </c>
      <c r="G18" s="12" t="n"/>
      <c r="H18" s="8">
        <f>TEXT(A18,"mmmm") &amp; TEXT(A18,"yy")</f>
        <v/>
      </c>
      <c r="I18" s="7" t="n">
        <v>1</v>
      </c>
      <c r="J18" s="17" t="n"/>
      <c r="K18" s="17" t="n"/>
      <c r="L18" s="17" t="n"/>
      <c r="M18" s="17" t="n"/>
      <c r="N18" s="7" t="n">
        <v>1</v>
      </c>
      <c r="O18" s="7">
        <f>IF(N18=1,SUMIF(I18,"&gt;0"),0)</f>
        <v/>
      </c>
      <c r="P18" s="7">
        <f>IF(N18=1,SUMIF(I18,"&lt;0")*-1,0)</f>
        <v/>
      </c>
      <c r="Q18" s="7">
        <f>IF(M18=1,SUMIF(I18,"&lt;0")*-1,0)</f>
        <v/>
      </c>
      <c r="R18" s="7">
        <f>IF(M18=1,SUMIF(I18,"&gt;0"),0)</f>
        <v/>
      </c>
      <c r="S18" s="7">
        <f>SUMIFS(I18,I18,"&lt;0",M18,"",N18,"")</f>
        <v/>
      </c>
      <c r="T18" s="9">
        <f>SUMIFS(I18,I18,"&gt;0",M18,"",N18,"")</f>
        <v/>
      </c>
      <c r="U18" s="7">
        <f>IFERROR((S18*W18)*-1,0)</f>
        <v/>
      </c>
      <c r="V18" s="7">
        <f>IFERROR(T18*W18,0)</f>
        <v/>
      </c>
      <c r="W18" s="7">
        <f>VLOOKUP(B18,productos!A:K,5,FALSE)</f>
        <v/>
      </c>
      <c r="X18" s="7">
        <f>VLOOKUP(B18,productos!A:K,4,FALSE)</f>
        <v/>
      </c>
    </row>
    <row r="19" ht="18.75" customHeight="1">
      <c r="A19" s="6" t="n">
        <v>45260</v>
      </c>
      <c r="B19" s="12" t="inlineStr">
        <is>
          <t>hy01096/24410-22020</t>
        </is>
      </c>
      <c r="C19" s="17" t="inlineStr">
        <is>
          <t>tensor correa distribución hyundai accent next verna gyro vision rio xcite</t>
        </is>
      </c>
      <c r="D19" s="17" t="inlineStr">
        <is>
          <t>kbs</t>
        </is>
      </c>
      <c r="E19" s="17" t="inlineStr">
        <is>
          <t>rodamiento</t>
        </is>
      </c>
      <c r="F19" s="17" t="inlineStr">
        <is>
          <t>11d-a5</t>
        </is>
      </c>
      <c r="G19" s="12" t="n"/>
      <c r="H19" s="8">
        <f>TEXT(A19,"mmmm") &amp; TEXT(A19,"yy")</f>
        <v/>
      </c>
      <c r="I19" s="7" t="n">
        <v>3</v>
      </c>
      <c r="J19" s="17" t="n"/>
      <c r="K19" s="17" t="n"/>
      <c r="L19" s="17" t="n"/>
      <c r="M19" s="17" t="n"/>
      <c r="N19" s="12" t="n"/>
      <c r="O19" s="7">
        <f>IF(N19=1,SUMIF(I19,"&gt;0"),0)</f>
        <v/>
      </c>
      <c r="P19" s="7">
        <f>IF(N19=1,SUMIF(I19,"&lt;0")*-1,0)</f>
        <v/>
      </c>
      <c r="Q19" s="7">
        <f>IF(M19=1,SUMIF(I19,"&lt;0")*-1,0)</f>
        <v/>
      </c>
      <c r="R19" s="7">
        <f>IF(M19=1,SUMIF(I19,"&gt;0"),0)</f>
        <v/>
      </c>
      <c r="S19" s="7">
        <f>SUMIFS(I19,I19,"&lt;0",M19,"",N19,"")</f>
        <v/>
      </c>
      <c r="T19" s="9">
        <f>SUMIFS(I19,I19,"&gt;0",M19,"",N19,"")</f>
        <v/>
      </c>
      <c r="U19" s="7">
        <f>IFERROR((S19*W19)*-1,0)</f>
        <v/>
      </c>
      <c r="V19" s="7">
        <f>IFERROR(T19*W19,0)</f>
        <v/>
      </c>
      <c r="W19" s="7">
        <f>VLOOKUP(B19,productos!A:K,5,FALSE)</f>
        <v/>
      </c>
      <c r="X19" s="7">
        <f>VLOOKUP(B19,productos!A:K,4,FALSE)</f>
        <v/>
      </c>
    </row>
    <row r="20" ht="18.75" customHeight="1">
      <c r="A20" s="6" t="n">
        <v>45261</v>
      </c>
      <c r="B20" s="12" t="inlineStr">
        <is>
          <t>ABRABARR9</t>
        </is>
      </c>
      <c r="C20" s="17" t="inlineStr">
        <is>
          <t>abrazadera barra estabilizadora r9</t>
        </is>
      </c>
      <c r="D20" s="17" t="inlineStr">
        <is>
          <t>BOLSA SUELTO</t>
        </is>
      </c>
      <c r="E20" s="17" t="inlineStr">
        <is>
          <t>abrazadera barra estabilizadora</t>
        </is>
      </c>
      <c r="F20" s="17" t="n"/>
      <c r="G20" s="12" t="n"/>
      <c r="H20" s="8">
        <f>TEXT(A20,"mmmm") &amp; TEXT(A20,"yy")</f>
        <v/>
      </c>
      <c r="I20" s="7" t="n">
        <v>1</v>
      </c>
      <c r="J20" s="17" t="n"/>
      <c r="K20" s="17" t="n"/>
      <c r="L20" s="17" t="n"/>
      <c r="M20" s="17" t="n"/>
      <c r="N20" s="12" t="n"/>
      <c r="O20" s="7">
        <f>IF(N20=1,SUMIF(I20,"&gt;0"),0)</f>
        <v/>
      </c>
      <c r="P20" s="7">
        <f>IF(N20=1,SUMIF(I20,"&lt;0")*-1,0)</f>
        <v/>
      </c>
      <c r="Q20" s="7">
        <f>IF(M20=1,SUMIF(I20,"&lt;0")*-1,0)</f>
        <v/>
      </c>
      <c r="R20" s="7">
        <f>IF(M20=1,SUMIF(I20,"&gt;0"),0)</f>
        <v/>
      </c>
      <c r="S20" s="7">
        <f>SUMIFS(I20,I20,"&lt;0",M20,"",N20,"")</f>
        <v/>
      </c>
      <c r="T20" s="9">
        <f>SUMIFS(I20,I20,"&gt;0",M20,"",N20,"")</f>
        <v/>
      </c>
      <c r="U20" s="7">
        <f>IFERROR((S20*W20)*-1,0)</f>
        <v/>
      </c>
      <c r="V20" s="7">
        <f>IFERROR(T20*W20,0)</f>
        <v/>
      </c>
      <c r="W20" s="7">
        <f>VLOOKUP(B20,productos!A:K,5,FALSE)</f>
        <v/>
      </c>
      <c r="X20" s="7">
        <f>VLOOKUP(B20,productos!A:K,4,FALSE)</f>
        <v/>
      </c>
    </row>
    <row r="21" ht="18.75" customHeight="1">
      <c r="A21" s="6" t="n">
        <v>45261</v>
      </c>
      <c r="B21" s="12" t="inlineStr">
        <is>
          <t>3/4abraza</t>
        </is>
      </c>
      <c r="C21" s="17" t="inlineStr">
        <is>
          <t>abrazadera metalica 3/4 pulgadas pequeña</t>
        </is>
      </c>
      <c r="D21" s="17" t="inlineStr">
        <is>
          <t>BOLSA TRANSPARENTE</t>
        </is>
      </c>
      <c r="E21" s="17" t="inlineStr">
        <is>
          <t>abrazadera metalica</t>
        </is>
      </c>
      <c r="F21" s="17" t="n"/>
      <c r="G21" s="12" t="n"/>
      <c r="H21" s="8">
        <f>TEXT(A21,"mmmm") &amp; TEXT(A21,"yy")</f>
        <v/>
      </c>
      <c r="I21" s="7" t="n">
        <v>23</v>
      </c>
      <c r="J21" s="17" t="n"/>
      <c r="K21" s="17" t="n"/>
      <c r="L21" s="17" t="n"/>
      <c r="M21" s="17" t="n"/>
      <c r="N21" s="12" t="n"/>
      <c r="O21" s="7">
        <f>IF(N21=1,SUMIF(I21,"&gt;0"),0)</f>
        <v/>
      </c>
      <c r="P21" s="7">
        <f>IF(N21=1,SUMIF(I21,"&lt;0")*-1,0)</f>
        <v/>
      </c>
      <c r="Q21" s="7">
        <f>IF(M21=1,SUMIF(I21,"&lt;0")*-1,0)</f>
        <v/>
      </c>
      <c r="R21" s="7">
        <f>IF(M21=1,SUMIF(I21,"&gt;0"),0)</f>
        <v/>
      </c>
      <c r="S21" s="7">
        <f>SUMIFS(I21,I21,"&lt;0",M21,"",N21,"")</f>
        <v/>
      </c>
      <c r="T21" s="9">
        <f>SUMIFS(I21,I21,"&gt;0",M21,"",N21,"")</f>
        <v/>
      </c>
      <c r="U21" s="7">
        <f>IFERROR((S21*W21)*-1,0)</f>
        <v/>
      </c>
      <c r="V21" s="7">
        <f>IFERROR(T21*W21,0)</f>
        <v/>
      </c>
      <c r="W21" s="7">
        <f>VLOOKUP(B21,productos!A:K,5,FALSE)</f>
        <v/>
      </c>
      <c r="X21" s="7">
        <f>VLOOKUP(B21,productos!A:K,4,FALSE)</f>
        <v/>
      </c>
    </row>
    <row r="22" ht="18.75" customHeight="1">
      <c r="A22" s="6" t="n">
        <v>45261</v>
      </c>
      <c r="B22" s="12" t="inlineStr">
        <is>
          <t>abrametcom</t>
        </is>
      </c>
      <c r="C22" s="17" t="inlineStr">
        <is>
          <t>abrazadera metalica comun que mas hay</t>
        </is>
      </c>
      <c r="D22" s="17" t="inlineStr">
        <is>
          <t>suelta</t>
        </is>
      </c>
      <c r="E22" s="17" t="inlineStr">
        <is>
          <t>abrazadera metalica</t>
        </is>
      </c>
      <c r="F22" s="17" t="n"/>
      <c r="G22" s="12" t="n"/>
      <c r="H22" s="8">
        <f>TEXT(A22,"mmmm") &amp; TEXT(A22,"yy")</f>
        <v/>
      </c>
      <c r="I22" s="7" t="n">
        <v>2</v>
      </c>
      <c r="J22" s="17" t="n"/>
      <c r="K22" s="17" t="n"/>
      <c r="L22" s="17" t="n"/>
      <c r="M22" s="17" t="n"/>
      <c r="N22" s="12" t="n"/>
      <c r="O22" s="7">
        <f>IF(N22=1,SUMIF(I22,"&gt;0"),0)</f>
        <v/>
      </c>
      <c r="P22" s="7">
        <f>IF(N22=1,SUMIF(I22,"&lt;0")*-1,0)</f>
        <v/>
      </c>
      <c r="Q22" s="7">
        <f>IF(M22=1,SUMIF(I22,"&lt;0")*-1,0)</f>
        <v/>
      </c>
      <c r="R22" s="7">
        <f>IF(M22=1,SUMIF(I22,"&gt;0"),0)</f>
        <v/>
      </c>
      <c r="S22" s="7">
        <f>SUMIFS(I22,I22,"&lt;0",M22,"",N22,"")</f>
        <v/>
      </c>
      <c r="T22" s="9">
        <f>SUMIFS(I22,I22,"&gt;0",M22,"",N22,"")</f>
        <v/>
      </c>
      <c r="U22" s="7">
        <f>IFERROR((S22*W22)*-1,0)</f>
        <v/>
      </c>
      <c r="V22" s="7">
        <f>IFERROR(T22*W22,0)</f>
        <v/>
      </c>
      <c r="W22" s="7">
        <f>VLOOKUP(B22,productos!A:K,5,FALSE)</f>
        <v/>
      </c>
      <c r="X22" s="7">
        <f>VLOOKUP(B22,productos!A:K,4,FALSE)</f>
        <v/>
      </c>
    </row>
    <row r="23" ht="18.75" customHeight="1">
      <c r="A23" s="6" t="n">
        <v>45261</v>
      </c>
      <c r="B23" s="12" t="inlineStr">
        <is>
          <t>abra1004</t>
        </is>
      </c>
      <c r="C23" s="17" t="inlineStr">
        <is>
          <t>abrazaderametalica titan para manguera 3/8 pulgadas.   min 5/16''  max  5/8''</t>
        </is>
      </c>
      <c r="D23" s="17" t="inlineStr">
        <is>
          <t>titan bolsa</t>
        </is>
      </c>
      <c r="E23" s="17" t="inlineStr">
        <is>
          <t>abrazadera metalica</t>
        </is>
      </c>
      <c r="F23" s="17" t="n"/>
      <c r="G23" s="12" t="n"/>
      <c r="H23" s="8">
        <f>TEXT(A23,"mmmm") &amp; TEXT(A23,"yy")</f>
        <v/>
      </c>
      <c r="I23" s="7" t="n">
        <v>3</v>
      </c>
      <c r="J23" s="17" t="n"/>
      <c r="K23" s="17" t="n"/>
      <c r="L23" s="17" t="n"/>
      <c r="M23" s="17" t="n"/>
      <c r="N23" s="12" t="n"/>
      <c r="O23" s="7">
        <f>IF(N23=1,SUMIF(I23,"&gt;0"),0)</f>
        <v/>
      </c>
      <c r="P23" s="7">
        <f>IF(N23=1,SUMIF(I23,"&lt;0")*-1,0)</f>
        <v/>
      </c>
      <c r="Q23" s="7">
        <f>IF(M23=1,SUMIF(I23,"&lt;0")*-1,0)</f>
        <v/>
      </c>
      <c r="R23" s="7">
        <f>IF(M23=1,SUMIF(I23,"&gt;0"),0)</f>
        <v/>
      </c>
      <c r="S23" s="7">
        <f>SUMIFS(I23,I23,"&lt;0",M23,"",N23,"")</f>
        <v/>
      </c>
      <c r="T23" s="9">
        <f>SUMIFS(I23,I23,"&gt;0",M23,"",N23,"")</f>
        <v/>
      </c>
      <c r="U23" s="7">
        <f>IFERROR((S23*W23)*-1,0)</f>
        <v/>
      </c>
      <c r="V23" s="7">
        <f>IFERROR(T23*W23,0)</f>
        <v/>
      </c>
      <c r="W23" s="7">
        <f>VLOOKUP(B23,productos!A:K,5,FALSE)</f>
        <v/>
      </c>
      <c r="X23" s="7">
        <f>VLOOKUP(B23,productos!A:K,4,FALSE)</f>
        <v/>
      </c>
    </row>
    <row r="24" ht="18.75" customHeight="1">
      <c r="A24" s="6" t="n">
        <v>45261</v>
      </c>
      <c r="B24" s="12" t="inlineStr">
        <is>
          <t>abra1006</t>
        </is>
      </c>
      <c r="C24" s="17" t="inlineStr">
        <is>
          <t>abrazdadera metalica titan para manguera 1/2 pulgada min 7/16'' max 25/32''</t>
        </is>
      </c>
      <c r="D24" s="17" t="inlineStr">
        <is>
          <t>titan bolsa</t>
        </is>
      </c>
      <c r="E24" s="17" t="inlineStr">
        <is>
          <t>abrazadera metalica</t>
        </is>
      </c>
      <c r="F24" s="17" t="n"/>
      <c r="G24" s="12" t="n"/>
      <c r="H24" s="8">
        <f>TEXT(A24,"mmmm") &amp; TEXT(A24,"yy")</f>
        <v/>
      </c>
      <c r="I24" s="7" t="n">
        <v>1</v>
      </c>
      <c r="J24" s="17" t="n"/>
      <c r="K24" s="17" t="n"/>
      <c r="L24" s="17" t="n"/>
      <c r="M24" s="17" t="n"/>
      <c r="N24" s="12" t="n"/>
      <c r="O24" s="7">
        <f>IF(N24=1,SUMIF(I24,"&gt;0"),0)</f>
        <v/>
      </c>
      <c r="P24" s="7">
        <f>IF(N24=1,SUMIF(I24,"&lt;0")*-1,0)</f>
        <v/>
      </c>
      <c r="Q24" s="7">
        <f>IF(M24=1,SUMIF(I24,"&lt;0")*-1,0)</f>
        <v/>
      </c>
      <c r="R24" s="7">
        <f>IF(M24=1,SUMIF(I24,"&gt;0"),0)</f>
        <v/>
      </c>
      <c r="S24" s="7">
        <f>SUMIFS(I24,I24,"&lt;0",M24,"",N24,"")</f>
        <v/>
      </c>
      <c r="T24" s="9">
        <f>SUMIFS(I24,I24,"&gt;0",M24,"",N24,"")</f>
        <v/>
      </c>
      <c r="U24" s="7">
        <f>IFERROR((S24*W24)*-1,0)</f>
        <v/>
      </c>
      <c r="V24" s="7">
        <f>IFERROR(T24*W24,0)</f>
        <v/>
      </c>
      <c r="W24" s="7">
        <f>VLOOKUP(B24,productos!A:K,5,FALSE)</f>
        <v/>
      </c>
      <c r="X24" s="7">
        <f>VLOOKUP(B24,productos!A:K,4,FALSE)</f>
        <v/>
      </c>
    </row>
    <row r="25" ht="18.75" customHeight="1">
      <c r="A25" s="6" t="n">
        <v>45261</v>
      </c>
      <c r="B25" s="12" t="inlineStr">
        <is>
          <t>abra4028</t>
        </is>
      </c>
      <c r="C25" s="17" t="inlineStr">
        <is>
          <t>abrazadera metalica titan  min 1*1/4''  max 2''</t>
        </is>
      </c>
      <c r="D25" s="17" t="inlineStr">
        <is>
          <t>titan bolsa</t>
        </is>
      </c>
      <c r="E25" s="17" t="inlineStr">
        <is>
          <t>abrazadera metalica</t>
        </is>
      </c>
      <c r="F25" s="17" t="n"/>
      <c r="G25" s="12" t="n"/>
      <c r="H25" s="8">
        <f>TEXT(A25,"mmmm") &amp; TEXT(A25,"yy")</f>
        <v/>
      </c>
      <c r="I25" s="7" t="n">
        <v>2</v>
      </c>
      <c r="J25" s="17" t="n"/>
      <c r="K25" s="17" t="n"/>
      <c r="L25" s="17" t="n"/>
      <c r="M25" s="17" t="n"/>
      <c r="N25" s="12" t="n"/>
      <c r="O25" s="7">
        <f>IF(N25=1,SUMIF(I25,"&gt;0"),0)</f>
        <v/>
      </c>
      <c r="P25" s="7">
        <f>IF(N25=1,SUMIF(I25,"&lt;0")*-1,0)</f>
        <v/>
      </c>
      <c r="Q25" s="7">
        <f>IF(M25=1,SUMIF(I25,"&lt;0")*-1,0)</f>
        <v/>
      </c>
      <c r="R25" s="7">
        <f>IF(M25=1,SUMIF(I25,"&gt;0"),0)</f>
        <v/>
      </c>
      <c r="S25" s="7">
        <f>SUMIFS(I25,I25,"&lt;0",M25,"",N25,"")</f>
        <v/>
      </c>
      <c r="T25" s="9">
        <f>SUMIFS(I25,I25,"&gt;0",M25,"",N25,"")</f>
        <v/>
      </c>
      <c r="U25" s="7">
        <f>IFERROR((S25*W25)*-1,0)</f>
        <v/>
      </c>
      <c r="V25" s="7">
        <f>IFERROR(T25*W25,0)</f>
        <v/>
      </c>
      <c r="W25" s="7">
        <f>VLOOKUP(B25,productos!A:K,5,FALSE)</f>
        <v/>
      </c>
      <c r="X25" s="7">
        <f>VLOOKUP(B25,productos!A:K,4,FALSE)</f>
        <v/>
      </c>
    </row>
    <row r="26" ht="18.75" customHeight="1">
      <c r="A26" s="6" t="n">
        <v>45261</v>
      </c>
      <c r="B26" s="12" t="inlineStr">
        <is>
          <t>abra4016</t>
        </is>
      </c>
      <c r="C26" s="17" t="inlineStr">
        <is>
          <t>abrazadera metalica  titan min 23 max 35 mm</t>
        </is>
      </c>
      <c r="D26" s="17" t="inlineStr">
        <is>
          <t>titan bolsa</t>
        </is>
      </c>
      <c r="E26" s="17" t="inlineStr">
        <is>
          <t>abrazadera metalica</t>
        </is>
      </c>
      <c r="F26" s="17" t="n"/>
      <c r="G26" s="12" t="n"/>
      <c r="H26" s="8">
        <f>TEXT(A26,"mmmm") &amp; TEXT(A26,"yy")</f>
        <v/>
      </c>
      <c r="I26" s="7" t="n">
        <v>34</v>
      </c>
      <c r="J26" s="17" t="n"/>
      <c r="K26" s="17" t="n"/>
      <c r="L26" s="17" t="n"/>
      <c r="M26" s="17" t="n"/>
      <c r="N26" s="12" t="n"/>
      <c r="O26" s="7">
        <f>IF(N26=1,SUMIF(I26,"&gt;0"),0)</f>
        <v/>
      </c>
      <c r="P26" s="7">
        <f>IF(N26=1,SUMIF(I26,"&lt;0")*-1,0)</f>
        <v/>
      </c>
      <c r="Q26" s="7">
        <f>IF(M26=1,SUMIF(I26,"&lt;0")*-1,0)</f>
        <v/>
      </c>
      <c r="R26" s="7">
        <f>IF(M26=1,SUMIF(I26,"&gt;0"),0)</f>
        <v/>
      </c>
      <c r="S26" s="7">
        <f>SUMIFS(I26,I26,"&lt;0",M26,"",N26,"")</f>
        <v/>
      </c>
      <c r="T26" s="9">
        <f>SUMIFS(I26,I26,"&gt;0",M26,"",N26,"")</f>
        <v/>
      </c>
      <c r="U26" s="7">
        <f>IFERROR((S26*W26)*-1,0)</f>
        <v/>
      </c>
      <c r="V26" s="7">
        <f>IFERROR(T26*W26,0)</f>
        <v/>
      </c>
      <c r="W26" s="7">
        <f>VLOOKUP(B26,productos!A:K,5,FALSE)</f>
        <v/>
      </c>
      <c r="X26" s="7">
        <f>VLOOKUP(B26,productos!A:K,4,FALSE)</f>
        <v/>
      </c>
    </row>
    <row r="27" ht="18.75" customHeight="1">
      <c r="A27" s="6" t="n">
        <v>45261</v>
      </c>
      <c r="B27" s="12" t="inlineStr">
        <is>
          <t>MK-131-N</t>
        </is>
      </c>
      <c r="C27" s="17" t="inlineStr">
        <is>
          <t>abrazadera larga y ancha plástica  7,2*500  mm</t>
        </is>
      </c>
      <c r="D27" s="17" t="inlineStr">
        <is>
          <t>MAK</t>
        </is>
      </c>
      <c r="E27" s="17" t="inlineStr">
        <is>
          <t>abrazaderas</t>
        </is>
      </c>
      <c r="F27" s="17" t="n"/>
      <c r="G27" s="12" t="n"/>
      <c r="H27" s="8">
        <f>TEXT(A27,"mmmm") &amp; TEXT(A27,"yy")</f>
        <v/>
      </c>
      <c r="I27" s="7" t="n">
        <v>4</v>
      </c>
      <c r="J27" s="17" t="n"/>
      <c r="K27" s="17" t="n"/>
      <c r="L27" s="17" t="n"/>
      <c r="M27" s="17" t="n"/>
      <c r="N27" s="12" t="n"/>
      <c r="O27" s="7">
        <f>IF(N27=1,SUMIF(I27,"&gt;0"),0)</f>
        <v/>
      </c>
      <c r="P27" s="7">
        <f>IF(N27=1,SUMIF(I27,"&lt;0")*-1,0)</f>
        <v/>
      </c>
      <c r="Q27" s="7">
        <f>IF(M27=1,SUMIF(I27,"&lt;0")*-1,0)</f>
        <v/>
      </c>
      <c r="R27" s="7">
        <f>IF(M27=1,SUMIF(I27,"&gt;0"),0)</f>
        <v/>
      </c>
      <c r="S27" s="7">
        <f>SUMIFS(I27,I27,"&lt;0",M27,"",N27,"")</f>
        <v/>
      </c>
      <c r="T27" s="9">
        <f>SUMIFS(I27,I27,"&gt;0",M27,"",N27,"")</f>
        <v/>
      </c>
      <c r="U27" s="7">
        <f>IFERROR((S27*W27)*-1,0)</f>
        <v/>
      </c>
      <c r="V27" s="7">
        <f>IFERROR(T27*W27,0)</f>
        <v/>
      </c>
      <c r="W27" s="7">
        <f>VLOOKUP(B27,productos!A:K,5,FALSE)</f>
        <v/>
      </c>
      <c r="X27" s="7">
        <f>VLOOKUP(B27,productos!A:K,4,FALSE)</f>
        <v/>
      </c>
    </row>
    <row r="28" ht="18.75" customHeight="1">
      <c r="A28" s="6" t="n">
        <v>45261</v>
      </c>
      <c r="B28" s="12" t="inlineStr">
        <is>
          <t>mk-125-n</t>
        </is>
      </c>
      <c r="C28" s="17" t="inlineStr">
        <is>
          <t>abrazadera plastica mediana de 4,8* 300mm</t>
        </is>
      </c>
      <c r="D28" s="17" t="inlineStr">
        <is>
          <t>mak</t>
        </is>
      </c>
      <c r="E28" s="17" t="inlineStr">
        <is>
          <t>abrazaderas</t>
        </is>
      </c>
      <c r="F28" s="17" t="n"/>
      <c r="G28" s="12" t="n"/>
      <c r="H28" s="8">
        <f>TEXT(A28,"mmmm") &amp; TEXT(A28,"yy")</f>
        <v/>
      </c>
      <c r="I28" s="7" t="n">
        <v>3</v>
      </c>
      <c r="J28" s="17" t="n"/>
      <c r="K28" s="17" t="n"/>
      <c r="L28" s="17" t="n"/>
      <c r="M28" s="17" t="n"/>
      <c r="N28" s="12" t="n"/>
      <c r="O28" s="7">
        <f>IF(N28=1,SUMIF(I28,"&gt;0"),0)</f>
        <v/>
      </c>
      <c r="P28" s="7">
        <f>IF(N28=1,SUMIF(I28,"&lt;0")*-1,0)</f>
        <v/>
      </c>
      <c r="Q28" s="7">
        <f>IF(M28=1,SUMIF(I28,"&lt;0")*-1,0)</f>
        <v/>
      </c>
      <c r="R28" s="7">
        <f>IF(M28=1,SUMIF(I28,"&gt;0"),0)</f>
        <v/>
      </c>
      <c r="S28" s="7">
        <f>SUMIFS(I28,I28,"&lt;0",M28,"",N28,"")</f>
        <v/>
      </c>
      <c r="T28" s="9">
        <f>SUMIFS(I28,I28,"&gt;0",M28,"",N28,"")</f>
        <v/>
      </c>
      <c r="U28" s="7">
        <f>IFERROR((S28*W28)*-1,0)</f>
        <v/>
      </c>
      <c r="V28" s="7">
        <f>IFERROR(T28*W28,0)</f>
        <v/>
      </c>
      <c r="W28" s="7">
        <f>VLOOKUP(B28,productos!A:K,5,FALSE)</f>
        <v/>
      </c>
      <c r="X28" s="7">
        <f>VLOOKUP(B28,productos!A:K,4,FALSE)</f>
        <v/>
      </c>
    </row>
    <row r="29" ht="18.75" customHeight="1">
      <c r="A29" s="6" t="n">
        <v>45261</v>
      </c>
      <c r="B29" s="12" t="inlineStr">
        <is>
          <t>mk-127-n</t>
        </is>
      </c>
      <c r="C29" s="17" t="inlineStr">
        <is>
          <t xml:space="preserve">abrazadea plastico 4,8*400mm </t>
        </is>
      </c>
      <c r="D29" s="17" t="inlineStr">
        <is>
          <t>mak</t>
        </is>
      </c>
      <c r="E29" s="17" t="inlineStr">
        <is>
          <t>abrazaderas</t>
        </is>
      </c>
      <c r="F29" s="17" t="n"/>
      <c r="G29" s="12" t="n"/>
      <c r="H29" s="8">
        <f>TEXT(A29,"mmmm") &amp; TEXT(A29,"yy")</f>
        <v/>
      </c>
      <c r="I29" s="7" t="n">
        <v>2</v>
      </c>
      <c r="J29" s="17" t="n"/>
      <c r="K29" s="17" t="n"/>
      <c r="L29" s="17" t="n"/>
      <c r="M29" s="17" t="n"/>
      <c r="N29" s="12" t="n"/>
      <c r="O29" s="7">
        <f>IF(N29=1,SUMIF(I29,"&gt;0"),0)</f>
        <v/>
      </c>
      <c r="P29" s="7">
        <f>IF(N29=1,SUMIF(I29,"&lt;0")*-1,0)</f>
        <v/>
      </c>
      <c r="Q29" s="7">
        <f>IF(M29=1,SUMIF(I29,"&lt;0")*-1,0)</f>
        <v/>
      </c>
      <c r="R29" s="7">
        <f>IF(M29=1,SUMIF(I29,"&gt;0"),0)</f>
        <v/>
      </c>
      <c r="S29" s="7">
        <f>SUMIFS(I29,I29,"&lt;0",M29,"",N29,"")</f>
        <v/>
      </c>
      <c r="T29" s="9">
        <f>SUMIFS(I29,I29,"&gt;0",M29,"",N29,"")</f>
        <v/>
      </c>
      <c r="U29" s="7">
        <f>IFERROR((S29*W29)*-1,0)</f>
        <v/>
      </c>
      <c r="V29" s="7">
        <f>IFERROR(T29*W29,0)</f>
        <v/>
      </c>
      <c r="W29" s="7">
        <f>VLOOKUP(B29,productos!A:K,5,FALSE)</f>
        <v/>
      </c>
      <c r="X29" s="7">
        <f>VLOOKUP(B29,productos!A:K,4,FALSE)</f>
        <v/>
      </c>
    </row>
    <row r="30" ht="18.75" customHeight="1">
      <c r="A30" s="6" t="n">
        <v>45261</v>
      </c>
      <c r="B30" s="12" t="inlineStr">
        <is>
          <t>mk-129-n</t>
        </is>
      </c>
      <c r="C30" s="17" t="inlineStr">
        <is>
          <t>abrazadera plastica 4,8*200  pequeña</t>
        </is>
      </c>
      <c r="D30" s="17" t="inlineStr">
        <is>
          <t>MAK</t>
        </is>
      </c>
      <c r="E30" s="17" t="inlineStr">
        <is>
          <t>abrazaderas</t>
        </is>
      </c>
      <c r="F30" s="17" t="n"/>
      <c r="G30" s="12" t="n"/>
      <c r="H30" s="8">
        <f>TEXT(A30,"mmmm") &amp; TEXT(A30,"yy")</f>
        <v/>
      </c>
      <c r="I30" s="7" t="n">
        <v>2</v>
      </c>
      <c r="J30" s="17" t="n"/>
      <c r="K30" s="17" t="n"/>
      <c r="L30" s="17" t="n"/>
      <c r="M30" s="17" t="n"/>
      <c r="N30" s="12" t="n"/>
      <c r="O30" s="7">
        <f>IF(N30=1,SUMIF(I30,"&gt;0"),0)</f>
        <v/>
      </c>
      <c r="P30" s="7">
        <f>IF(N30=1,SUMIF(I30,"&lt;0")*-1,0)</f>
        <v/>
      </c>
      <c r="Q30" s="7">
        <f>IF(M30=1,SUMIF(I30,"&lt;0")*-1,0)</f>
        <v/>
      </c>
      <c r="R30" s="7">
        <f>IF(M30=1,SUMIF(I30,"&gt;0"),0)</f>
        <v/>
      </c>
      <c r="S30" s="7">
        <f>SUMIFS(I30,I30,"&lt;0",M30,"",N30,"")</f>
        <v/>
      </c>
      <c r="T30" s="9">
        <f>SUMIFS(I30,I30,"&gt;0",M30,"",N30,"")</f>
        <v/>
      </c>
      <c r="U30" s="7">
        <f>IFERROR((S30*W30)*-1,0)</f>
        <v/>
      </c>
      <c r="V30" s="7">
        <f>IFERROR(T30*W30,0)</f>
        <v/>
      </c>
      <c r="W30" s="7">
        <f>VLOOKUP(B30,productos!A:K,5,FALSE)</f>
        <v/>
      </c>
      <c r="X30" s="7">
        <f>VLOOKUP(B30,productos!A:K,4,FALSE)</f>
        <v/>
      </c>
    </row>
    <row r="31" ht="18.75" customHeight="1">
      <c r="A31" s="6" t="n">
        <v>45261</v>
      </c>
      <c r="B31" s="12" t="inlineStr">
        <is>
          <t>5W-30</t>
        </is>
      </c>
      <c r="C31" s="17" t="inlineStr">
        <is>
          <t>aceite  1/4 mobil super 5w-30 3000</t>
        </is>
      </c>
      <c r="D31" s="17" t="inlineStr">
        <is>
          <t>MOBIL</t>
        </is>
      </c>
      <c r="E31" s="17" t="inlineStr">
        <is>
          <t>aceite</t>
        </is>
      </c>
      <c r="F31" s="17" t="n"/>
      <c r="G31" s="12" t="n"/>
      <c r="H31" s="8">
        <f>TEXT(A31,"mmmm") &amp; TEXT(A31,"yy")</f>
        <v/>
      </c>
      <c r="I31" s="7" t="n">
        <v>3</v>
      </c>
      <c r="J31" s="17" t="n"/>
      <c r="K31" s="17" t="n"/>
      <c r="L31" s="17" t="n"/>
      <c r="M31" s="17" t="n"/>
      <c r="N31" s="12" t="n"/>
      <c r="O31" s="7">
        <f>IF(N31=1,SUMIF(I31,"&gt;0"),0)</f>
        <v/>
      </c>
      <c r="P31" s="7">
        <f>IF(N31=1,SUMIF(I31,"&lt;0")*-1,0)</f>
        <v/>
      </c>
      <c r="Q31" s="7">
        <f>IF(M31=1,SUMIF(I31,"&lt;0")*-1,0)</f>
        <v/>
      </c>
      <c r="R31" s="7">
        <f>IF(M31=1,SUMIF(I31,"&gt;0"),0)</f>
        <v/>
      </c>
      <c r="S31" s="7">
        <f>SUMIFS(I31,I31,"&lt;0",M31,"",N31,"")</f>
        <v/>
      </c>
      <c r="T31" s="9">
        <f>SUMIFS(I31,I31,"&gt;0",M31,"",N31,"")</f>
        <v/>
      </c>
      <c r="U31" s="7">
        <f>IFERROR((S31*W31)*-1,0)</f>
        <v/>
      </c>
      <c r="V31" s="7">
        <f>IFERROR(T31*W31,0)</f>
        <v/>
      </c>
      <c r="W31" s="7">
        <f>VLOOKUP(B31,productos!A:K,5,FALSE)</f>
        <v/>
      </c>
      <c r="X31" s="7">
        <f>VLOOKUP(B31,productos!A:K,4,FALSE)</f>
        <v/>
      </c>
    </row>
    <row r="32" ht="18.75" customHeight="1">
      <c r="A32" s="6" t="n">
        <v>45261</v>
      </c>
      <c r="B32" s="12" t="inlineStr">
        <is>
          <t>5W-40</t>
        </is>
      </c>
      <c r="C32" s="17" t="inlineStr">
        <is>
          <t>aceite 1/4 5w-40</t>
        </is>
      </c>
      <c r="D32" s="17" t="inlineStr">
        <is>
          <t>MOBIL</t>
        </is>
      </c>
      <c r="E32" s="17" t="inlineStr">
        <is>
          <t>aceite</t>
        </is>
      </c>
      <c r="F32" s="17" t="n"/>
      <c r="G32" s="12" t="n"/>
      <c r="H32" s="8">
        <f>TEXT(A32,"mmmm") &amp; TEXT(A32,"yy")</f>
        <v/>
      </c>
      <c r="I32" s="7" t="n">
        <v>45</v>
      </c>
      <c r="J32" s="17" t="n"/>
      <c r="K32" s="17" t="n"/>
      <c r="L32" s="17" t="n"/>
      <c r="M32" s="17" t="n"/>
      <c r="N32" s="12" t="n"/>
      <c r="O32" s="7">
        <f>IF(N32=1,SUMIF(I32,"&gt;0"),0)</f>
        <v/>
      </c>
      <c r="P32" s="7">
        <f>IF(N32=1,SUMIF(I32,"&lt;0")*-1,0)</f>
        <v/>
      </c>
      <c r="Q32" s="7">
        <f>IF(M32=1,SUMIF(I32,"&lt;0")*-1,0)</f>
        <v/>
      </c>
      <c r="R32" s="7">
        <f>IF(M32=1,SUMIF(I32,"&gt;0"),0)</f>
        <v/>
      </c>
      <c r="S32" s="7">
        <f>SUMIFS(I32,I32,"&lt;0",M32,"",N32,"")</f>
        <v/>
      </c>
      <c r="T32" s="9">
        <f>SUMIFS(I32,I32,"&gt;0",M32,"",N32,"")</f>
        <v/>
      </c>
      <c r="U32" s="7">
        <f>IFERROR((S32*W32)*-1,0)</f>
        <v/>
      </c>
      <c r="V32" s="7">
        <f>IFERROR(T32*W32,0)</f>
        <v/>
      </c>
      <c r="W32" s="7">
        <f>VLOOKUP(B32,productos!A:K,5,FALSE)</f>
        <v/>
      </c>
      <c r="X32" s="7">
        <f>VLOOKUP(B32,productos!A:K,4,FALSE)</f>
        <v/>
      </c>
    </row>
    <row r="33" ht="18.75" customHeight="1">
      <c r="A33" s="6" t="n">
        <v>45261</v>
      </c>
      <c r="B33" s="12" t="inlineStr">
        <is>
          <t>ACEGRANG</t>
        </is>
      </c>
      <c r="C33" s="17" t="inlineStr">
        <is>
          <t>galon aceite granel (se consume 2,5 cm de altura)</t>
        </is>
      </c>
      <c r="D33" s="17" t="inlineStr">
        <is>
          <t>GRANEL</t>
        </is>
      </c>
      <c r="E33" s="17" t="inlineStr">
        <is>
          <t>aceite</t>
        </is>
      </c>
      <c r="F33" s="17" t="n"/>
      <c r="G33" s="12" t="n"/>
      <c r="H33" s="8">
        <f>TEXT(A33,"mmmm") &amp; TEXT(A33,"yy")</f>
        <v/>
      </c>
      <c r="I33" s="7" t="n">
        <v>6</v>
      </c>
      <c r="J33" s="17" t="n"/>
      <c r="K33" s="17" t="n"/>
      <c r="L33" s="17" t="n"/>
      <c r="M33" s="17" t="n"/>
      <c r="N33" s="12" t="n"/>
      <c r="O33" s="7">
        <f>IF(N33=1,SUMIF(I33,"&gt;0"),0)</f>
        <v/>
      </c>
      <c r="P33" s="7">
        <f>IF(N33=1,SUMIF(I33,"&lt;0")*-1,0)</f>
        <v/>
      </c>
      <c r="Q33" s="7">
        <f>IF(M33=1,SUMIF(I33,"&lt;0")*-1,0)</f>
        <v/>
      </c>
      <c r="R33" s="7">
        <f>IF(M33=1,SUMIF(I33,"&gt;0"),0)</f>
        <v/>
      </c>
      <c r="S33" s="7">
        <f>SUMIFS(I33,I33,"&lt;0",M33,"",N33,"")</f>
        <v/>
      </c>
      <c r="T33" s="9">
        <f>SUMIFS(I33,I33,"&gt;0",M33,"",N33,"")</f>
        <v/>
      </c>
      <c r="U33" s="7">
        <f>IFERROR((S33*W33)*-1,0)</f>
        <v/>
      </c>
      <c r="V33" s="7">
        <f>IFERROR(T33*W33,0)</f>
        <v/>
      </c>
      <c r="W33" s="7">
        <f>VLOOKUP(B33,productos!A:K,5,FALSE)</f>
        <v/>
      </c>
      <c r="X33" s="7">
        <f>VLOOKUP(B33,productos!A:K,4,FALSE)</f>
        <v/>
      </c>
    </row>
    <row r="34" ht="18.75" customHeight="1">
      <c r="A34" s="6" t="n">
        <v>45261</v>
      </c>
      <c r="B34" s="12" t="inlineStr">
        <is>
          <t>10W302</t>
        </is>
      </c>
      <c r="C34" s="17" t="inlineStr">
        <is>
          <t>galon aceite mobil super 2000 10w-30</t>
        </is>
      </c>
      <c r="D34" s="17" t="inlineStr">
        <is>
          <t>MOBIL</t>
        </is>
      </c>
      <c r="E34" s="17" t="inlineStr">
        <is>
          <t>aceite</t>
        </is>
      </c>
      <c r="F34" s="17" t="n"/>
      <c r="G34" s="12" t="n"/>
      <c r="H34" s="8">
        <f>TEXT(A34,"mmmm") &amp; TEXT(A34,"yy")</f>
        <v/>
      </c>
      <c r="I34" s="7" t="n">
        <v>3</v>
      </c>
      <c r="J34" s="17" t="n"/>
      <c r="K34" s="17" t="n"/>
      <c r="L34" s="17" t="n"/>
      <c r="M34" s="17" t="n"/>
      <c r="N34" s="12" t="n"/>
      <c r="O34" s="7">
        <f>IF(N34=1,SUMIF(I34,"&gt;0"),0)</f>
        <v/>
      </c>
      <c r="P34" s="7">
        <f>IF(N34=1,SUMIF(I34,"&lt;0")*-1,0)</f>
        <v/>
      </c>
      <c r="Q34" s="7">
        <f>IF(M34=1,SUMIF(I34,"&lt;0")*-1,0)</f>
        <v/>
      </c>
      <c r="R34" s="7">
        <f>IF(M34=1,SUMIF(I34,"&gt;0"),0)</f>
        <v/>
      </c>
      <c r="S34" s="7">
        <f>SUMIFS(I34,I34,"&lt;0",M34,"",N34,"")</f>
        <v/>
      </c>
      <c r="T34" s="9">
        <f>SUMIFS(I34,I34,"&gt;0",M34,"",N34,"")</f>
        <v/>
      </c>
      <c r="U34" s="7">
        <f>IFERROR((S34*W34)*-1,0)</f>
        <v/>
      </c>
      <c r="V34" s="7">
        <f>IFERROR(T34*W34,0)</f>
        <v/>
      </c>
      <c r="W34" s="7">
        <f>VLOOKUP(B34,productos!A:K,5,FALSE)</f>
        <v/>
      </c>
      <c r="X34" s="7">
        <f>VLOOKUP(B34,productos!A:K,4,FALSE)</f>
        <v/>
      </c>
    </row>
    <row r="35" ht="18.75" customHeight="1">
      <c r="A35" s="6" t="n">
        <v>45261</v>
      </c>
      <c r="B35" s="12" t="inlineStr">
        <is>
          <t>ACEGRANC</t>
        </is>
      </c>
      <c r="C35" s="17" t="inlineStr">
        <is>
          <t>1/4 aceite a granel   (consume 0,6 cm de altura)</t>
        </is>
      </c>
      <c r="D35" s="17" t="inlineStr">
        <is>
          <t>GRANEL</t>
        </is>
      </c>
      <c r="E35" s="17" t="inlineStr">
        <is>
          <t>aceite</t>
        </is>
      </c>
      <c r="F35" s="17" t="n"/>
      <c r="G35" s="12" t="n"/>
      <c r="H35" s="8">
        <f>TEXT(A35,"mmmm") &amp; TEXT(A35,"yy")</f>
        <v/>
      </c>
      <c r="I35" s="7" t="n">
        <v>2</v>
      </c>
      <c r="J35" s="17" t="n"/>
      <c r="K35" s="17" t="n"/>
      <c r="L35" s="17" t="n"/>
      <c r="M35" s="17" t="n"/>
      <c r="N35" s="12" t="n"/>
      <c r="O35" s="7">
        <f>IF(N35=1,SUMIF(I35,"&gt;0"),0)</f>
        <v/>
      </c>
      <c r="P35" s="7">
        <f>IF(N35=1,SUMIF(I35,"&lt;0")*-1,0)</f>
        <v/>
      </c>
      <c r="Q35" s="7">
        <f>IF(M35=1,SUMIF(I35,"&lt;0")*-1,0)</f>
        <v/>
      </c>
      <c r="R35" s="7">
        <f>IF(M35=1,SUMIF(I35,"&gt;0"),0)</f>
        <v/>
      </c>
      <c r="S35" s="7">
        <f>SUMIFS(I35,I35,"&lt;0",M35,"",N35,"")</f>
        <v/>
      </c>
      <c r="T35" s="9">
        <f>SUMIFS(I35,I35,"&gt;0",M35,"",N35,"")</f>
        <v/>
      </c>
      <c r="U35" s="7">
        <f>IFERROR((S35*W35)*-1,0)</f>
        <v/>
      </c>
      <c r="V35" s="7">
        <f>IFERROR(T35*W35,0)</f>
        <v/>
      </c>
      <c r="W35" s="7">
        <f>VLOOKUP(B35,productos!A:K,5,FALSE)</f>
        <v/>
      </c>
      <c r="X35" s="7">
        <f>VLOOKUP(B35,productos!A:K,4,FALSE)</f>
        <v/>
      </c>
    </row>
    <row r="36" ht="18.75" customHeight="1">
      <c r="A36" s="6" t="n">
        <v>45261</v>
      </c>
      <c r="B36" s="12" t="inlineStr">
        <is>
          <t>20W-50M</t>
        </is>
      </c>
      <c r="C36" s="17" t="inlineStr">
        <is>
          <t>aceite  1/4 mobil super 20w-50 1000</t>
        </is>
      </c>
      <c r="D36" s="17" t="inlineStr">
        <is>
          <t>MOBIL</t>
        </is>
      </c>
      <c r="E36" s="17" t="inlineStr">
        <is>
          <t>aceite</t>
        </is>
      </c>
      <c r="F36" s="17" t="n"/>
      <c r="G36" s="12" t="n"/>
      <c r="H36" s="8">
        <f>TEXT(A36,"mmmm") &amp; TEXT(A36,"yy")</f>
        <v/>
      </c>
      <c r="I36" s="7" t="n">
        <v>3</v>
      </c>
      <c r="J36" s="17" t="n"/>
      <c r="K36" s="17" t="n"/>
      <c r="L36" s="17" t="n"/>
      <c r="M36" s="17" t="n"/>
      <c r="N36" s="12" t="n"/>
      <c r="O36" s="7">
        <f>IF(N36=1,SUMIF(I36,"&gt;0"),0)</f>
        <v/>
      </c>
      <c r="P36" s="7">
        <f>IF(N36=1,SUMIF(I36,"&lt;0")*-1,0)</f>
        <v/>
      </c>
      <c r="Q36" s="7">
        <f>IF(M36=1,SUMIF(I36,"&lt;0")*-1,0)</f>
        <v/>
      </c>
      <c r="R36" s="7">
        <f>IF(M36=1,SUMIF(I36,"&gt;0"),0)</f>
        <v/>
      </c>
      <c r="S36" s="7">
        <f>SUMIFS(I36,I36,"&lt;0",M36,"",N36,"")</f>
        <v/>
      </c>
      <c r="T36" s="9">
        <f>SUMIFS(I36,I36,"&gt;0",M36,"",N36,"")</f>
        <v/>
      </c>
      <c r="U36" s="7">
        <f>IFERROR((S36*W36)*-1,0)</f>
        <v/>
      </c>
      <c r="V36" s="7">
        <f>IFERROR(T36*W36,0)</f>
        <v/>
      </c>
      <c r="W36" s="7">
        <f>VLOOKUP(B36,productos!A:K,5,FALSE)</f>
        <v/>
      </c>
      <c r="X36" s="7">
        <f>VLOOKUP(B36,productos!A:K,4,FALSE)</f>
        <v/>
      </c>
    </row>
    <row r="37" ht="18.75" customHeight="1">
      <c r="A37" s="6" t="n">
        <v>45261</v>
      </c>
      <c r="B37" s="12" t="inlineStr">
        <is>
          <t>SAE50M</t>
        </is>
      </c>
      <c r="C37" s="17" t="inlineStr">
        <is>
          <t xml:space="preserve">aceite  1/4 sae 50 mobil special hd </t>
        </is>
      </c>
      <c r="D37" s="17" t="inlineStr">
        <is>
          <t>MOBIL</t>
        </is>
      </c>
      <c r="E37" s="17" t="inlineStr">
        <is>
          <t>aceite</t>
        </is>
      </c>
      <c r="F37" s="17" t="n"/>
      <c r="G37" s="12" t="n"/>
      <c r="H37" s="8">
        <f>TEXT(A37,"mmmm") &amp; TEXT(A37,"yy")</f>
        <v/>
      </c>
      <c r="I37" s="7" t="n">
        <v>4</v>
      </c>
      <c r="J37" s="17" t="n"/>
      <c r="K37" s="17" t="n"/>
      <c r="L37" s="17" t="n"/>
      <c r="M37" s="17" t="n"/>
      <c r="N37" s="12" t="n"/>
      <c r="O37" s="7">
        <f>IF(N37=1,SUMIF(I37,"&gt;0"),0)</f>
        <v/>
      </c>
      <c r="P37" s="7">
        <f>IF(N37=1,SUMIF(I37,"&lt;0")*-1,0)</f>
        <v/>
      </c>
      <c r="Q37" s="7">
        <f>IF(M37=1,SUMIF(I37,"&lt;0")*-1,0)</f>
        <v/>
      </c>
      <c r="R37" s="7">
        <f>IF(M37=1,SUMIF(I37,"&gt;0"),0)</f>
        <v/>
      </c>
      <c r="S37" s="7">
        <f>SUMIFS(I37,I37,"&lt;0",M37,"",N37,"")</f>
        <v/>
      </c>
      <c r="T37" s="9">
        <f>SUMIFS(I37,I37,"&gt;0",M37,"",N37,"")</f>
        <v/>
      </c>
      <c r="U37" s="7">
        <f>IFERROR((S37*W37)*-1,0)</f>
        <v/>
      </c>
      <c r="V37" s="7">
        <f>IFERROR(T37*W37,0)</f>
        <v/>
      </c>
      <c r="W37" s="7">
        <f>VLOOKUP(B37,productos!A:K,5,FALSE)</f>
        <v/>
      </c>
      <c r="X37" s="7">
        <f>VLOOKUP(B37,productos!A:K,4,FALSE)</f>
        <v/>
      </c>
    </row>
    <row r="38" ht="18.75" customHeight="1">
      <c r="A38" s="6" t="n">
        <v>45261</v>
      </c>
      <c r="B38" s="12" t="inlineStr">
        <is>
          <t>10W30M</t>
        </is>
      </c>
      <c r="C38" s="17" t="inlineStr">
        <is>
          <t>aceite 1/4 mobil super 10w-30  2000</t>
        </is>
      </c>
      <c r="D38" s="17" t="inlineStr">
        <is>
          <t>MOBIL</t>
        </is>
      </c>
      <c r="E38" s="17" t="inlineStr">
        <is>
          <t>aceite</t>
        </is>
      </c>
      <c r="F38" s="17" t="n"/>
      <c r="G38" s="12" t="n"/>
      <c r="H38" s="8">
        <f>TEXT(A38,"mmmm") &amp; TEXT(A38,"yy")</f>
        <v/>
      </c>
      <c r="I38" s="7" t="n">
        <v>5</v>
      </c>
      <c r="J38" s="17" t="n"/>
      <c r="K38" s="17" t="n"/>
      <c r="L38" s="17" t="n"/>
      <c r="M38" s="17" t="n"/>
      <c r="N38" s="12" t="n"/>
      <c r="O38" s="7">
        <f>IF(N38=1,SUMIF(I38,"&gt;0"),0)</f>
        <v/>
      </c>
      <c r="P38" s="7">
        <f>IF(N38=1,SUMIF(I38,"&lt;0")*-1,0)</f>
        <v/>
      </c>
      <c r="Q38" s="7">
        <f>IF(M38=1,SUMIF(I38,"&lt;0")*-1,0)</f>
        <v/>
      </c>
      <c r="R38" s="7">
        <f>IF(M38=1,SUMIF(I38,"&gt;0"),0)</f>
        <v/>
      </c>
      <c r="S38" s="7">
        <f>SUMIFS(I38,I38,"&lt;0",M38,"",N38,"")</f>
        <v/>
      </c>
      <c r="T38" s="9">
        <f>SUMIFS(I38,I38,"&gt;0",M38,"",N38,"")</f>
        <v/>
      </c>
      <c r="U38" s="7">
        <f>IFERROR((S38*W38)*-1,0)</f>
        <v/>
      </c>
      <c r="V38" s="7">
        <f>IFERROR(T38*W38,0)</f>
        <v/>
      </c>
      <c r="W38" s="7">
        <f>VLOOKUP(B38,productos!A:K,5,FALSE)</f>
        <v/>
      </c>
      <c r="X38" s="7">
        <f>VLOOKUP(B38,productos!A:K,4,FALSE)</f>
        <v/>
      </c>
    </row>
    <row r="39" ht="18.75" customHeight="1">
      <c r="A39" s="6" t="n">
        <v>45261</v>
      </c>
      <c r="B39" s="12" t="inlineStr">
        <is>
          <t>15W40D</t>
        </is>
      </c>
      <c r="C39" s="17" t="inlineStr">
        <is>
          <t>galon aceite mobil delvac mx esp 15w-40</t>
        </is>
      </c>
      <c r="D39" s="17" t="inlineStr">
        <is>
          <t>MOBIL</t>
        </is>
      </c>
      <c r="E39" s="17" t="inlineStr">
        <is>
          <t>aceite</t>
        </is>
      </c>
      <c r="F39" s="17" t="n"/>
      <c r="G39" s="12" t="n"/>
      <c r="H39" s="8">
        <f>TEXT(A39,"mmmm") &amp; TEXT(A39,"yy")</f>
        <v/>
      </c>
      <c r="I39" s="7" t="n">
        <v>3</v>
      </c>
      <c r="J39" s="17" t="n"/>
      <c r="K39" s="17" t="n"/>
      <c r="L39" s="17" t="n"/>
      <c r="M39" s="17" t="n"/>
      <c r="N39" s="12" t="n"/>
      <c r="O39" s="7">
        <f>IF(N39=1,SUMIF(I39,"&gt;0"),0)</f>
        <v/>
      </c>
      <c r="P39" s="7">
        <f>IF(N39=1,SUMIF(I39,"&lt;0")*-1,0)</f>
        <v/>
      </c>
      <c r="Q39" s="7">
        <f>IF(M39=1,SUMIF(I39,"&lt;0")*-1,0)</f>
        <v/>
      </c>
      <c r="R39" s="7">
        <f>IF(M39=1,SUMIF(I39,"&gt;0"),0)</f>
        <v/>
      </c>
      <c r="S39" s="7">
        <f>SUMIFS(I39,I39,"&lt;0",M39,"",N39,"")</f>
        <v/>
      </c>
      <c r="T39" s="9">
        <f>SUMIFS(I39,I39,"&gt;0",M39,"",N39,"")</f>
        <v/>
      </c>
      <c r="U39" s="7">
        <f>IFERROR((S39*W39)*-1,0)</f>
        <v/>
      </c>
      <c r="V39" s="7">
        <f>IFERROR(T39*W39,0)</f>
        <v/>
      </c>
      <c r="W39" s="7">
        <f>VLOOKUP(B39,productos!A:K,5,FALSE)</f>
        <v/>
      </c>
      <c r="X39" s="7">
        <f>VLOOKUP(B39,productos!A:K,4,FALSE)</f>
        <v/>
      </c>
    </row>
    <row r="40" ht="18.75" customHeight="1">
      <c r="A40" s="6" t="n">
        <v>45261</v>
      </c>
      <c r="B40" s="12" t="inlineStr">
        <is>
          <t>SAE50GAL</t>
        </is>
      </c>
      <c r="C40" s="17" t="inlineStr">
        <is>
          <t>galon aceite mobil sae 50 special  hd</t>
        </is>
      </c>
      <c r="D40" s="17" t="inlineStr">
        <is>
          <t>MOBIL</t>
        </is>
      </c>
      <c r="E40" s="17" t="inlineStr">
        <is>
          <t>aceite</t>
        </is>
      </c>
      <c r="F40" s="17" t="n"/>
      <c r="G40" s="12" t="n"/>
      <c r="H40" s="8">
        <f>TEXT(A40,"mmmm") &amp; TEXT(A40,"yy")</f>
        <v/>
      </c>
      <c r="I40" s="7" t="n">
        <v>2</v>
      </c>
      <c r="J40" s="17" t="n"/>
      <c r="K40" s="17" t="n"/>
      <c r="L40" s="17" t="n"/>
      <c r="M40" s="17" t="n"/>
      <c r="N40" s="12" t="n"/>
      <c r="O40" s="7">
        <f>IF(N40=1,SUMIF(I40,"&gt;0"),0)</f>
        <v/>
      </c>
      <c r="P40" s="7">
        <f>IF(N40=1,SUMIF(I40,"&lt;0")*-1,0)</f>
        <v/>
      </c>
      <c r="Q40" s="7">
        <f>IF(M40=1,SUMIF(I40,"&lt;0")*-1,0)</f>
        <v/>
      </c>
      <c r="R40" s="7">
        <f>IF(M40=1,SUMIF(I40,"&gt;0"),0)</f>
        <v/>
      </c>
      <c r="S40" s="7">
        <f>SUMIFS(I40,I40,"&lt;0",M40,"",N40,"")</f>
        <v/>
      </c>
      <c r="T40" s="9">
        <f>SUMIFS(I40,I40,"&gt;0",M40,"",N40,"")</f>
        <v/>
      </c>
      <c r="U40" s="7">
        <f>IFERROR((S40*W40)*-1,0)</f>
        <v/>
      </c>
      <c r="V40" s="7">
        <f>IFERROR(T40*W40,0)</f>
        <v/>
      </c>
      <c r="W40" s="7">
        <f>VLOOKUP(B40,productos!A:K,5,FALSE)</f>
        <v/>
      </c>
      <c r="X40" s="7">
        <f>VLOOKUP(B40,productos!A:K,4,FALSE)</f>
        <v/>
      </c>
    </row>
    <row r="41" ht="18.75" customHeight="1">
      <c r="A41" s="6" t="n">
        <v>45262</v>
      </c>
      <c r="B41" s="12" t="inlineStr">
        <is>
          <t>ACEGRANG</t>
        </is>
      </c>
      <c r="C41" s="17" t="inlineStr">
        <is>
          <t>galon aceite granel (se consume 2,5 cm de altura)</t>
        </is>
      </c>
      <c r="D41" s="17" t="inlineStr">
        <is>
          <t>GRANEL</t>
        </is>
      </c>
      <c r="E41" s="17" t="inlineStr">
        <is>
          <t>aceite</t>
        </is>
      </c>
      <c r="F41" s="17" t="n"/>
      <c r="G41" s="12" t="n"/>
      <c r="H41" s="8">
        <f>TEXT(A41,"mmmm") &amp; TEXT(A41,"yy")</f>
        <v/>
      </c>
      <c r="I41" s="7" t="n">
        <v>-2</v>
      </c>
      <c r="J41" s="17" t="n"/>
      <c r="K41" s="17" t="n"/>
      <c r="L41" s="17" t="n"/>
      <c r="M41" s="17" t="n"/>
      <c r="N41" s="12" t="n"/>
      <c r="O41" s="7">
        <f>IF(N41=1,SUMIF(I41,"&gt;0"),0)</f>
        <v/>
      </c>
      <c r="P41" s="7">
        <f>IF(N41=1,SUMIF(I41,"&lt;0")*-1,0)</f>
        <v/>
      </c>
      <c r="Q41" s="7">
        <f>IF(M41=1,SUMIF(I41,"&lt;0")*-1,0)</f>
        <v/>
      </c>
      <c r="R41" s="7">
        <f>IF(M41=1,SUMIF(I41,"&gt;0"),0)</f>
        <v/>
      </c>
      <c r="S41" s="7">
        <f>SUMIFS(I41,I41,"&lt;0",M41,"",N41,"")</f>
        <v/>
      </c>
      <c r="T41" s="9">
        <f>SUMIFS(I41,I41,"&gt;0",M41,"",N41,"")</f>
        <v/>
      </c>
      <c r="U41" s="7">
        <f>IFERROR((S41*W41)*-1,0)</f>
        <v/>
      </c>
      <c r="V41" s="7">
        <f>IFERROR(T41*W41,0)</f>
        <v/>
      </c>
      <c r="W41" s="7">
        <f>VLOOKUP(B41,productos!A:K,5,FALSE)</f>
        <v/>
      </c>
      <c r="X41" s="7">
        <f>VLOOKUP(B41,productos!A:K,4,FALSE)</f>
        <v/>
      </c>
    </row>
    <row r="42" ht="18.75" customHeight="1">
      <c r="A42" s="6" t="n">
        <v>45262</v>
      </c>
      <c r="B42" s="12" t="inlineStr">
        <is>
          <t>10W302</t>
        </is>
      </c>
      <c r="C42" s="17" t="inlineStr">
        <is>
          <t>galon aceite mobil super 2000 10w-30</t>
        </is>
      </c>
      <c r="D42" s="17" t="inlineStr">
        <is>
          <t>MOBIL</t>
        </is>
      </c>
      <c r="E42" s="17" t="inlineStr">
        <is>
          <t>aceite</t>
        </is>
      </c>
      <c r="F42" s="17" t="n"/>
      <c r="G42" s="12" t="n"/>
      <c r="H42" s="8">
        <f>TEXT(A42,"mmmm") &amp; TEXT(A42,"yy")</f>
        <v/>
      </c>
      <c r="I42" s="7" t="n">
        <v>-1</v>
      </c>
      <c r="J42" s="17" t="n"/>
      <c r="K42" s="17" t="n"/>
      <c r="L42" s="17" t="n"/>
      <c r="M42" s="17" t="n"/>
      <c r="N42" s="12" t="n"/>
      <c r="O42" s="7">
        <f>IF(N42=1,SUMIF(I42,"&gt;0"),0)</f>
        <v/>
      </c>
      <c r="P42" s="7">
        <f>IF(N42=1,SUMIF(I42,"&lt;0")*-1,0)</f>
        <v/>
      </c>
      <c r="Q42" s="7">
        <f>IF(M42=1,SUMIF(I42,"&lt;0")*-1,0)</f>
        <v/>
      </c>
      <c r="R42" s="7">
        <f>IF(M42=1,SUMIF(I42,"&gt;0"),0)</f>
        <v/>
      </c>
      <c r="S42" s="7">
        <f>SUMIFS(I42,I42,"&lt;0",M42,"",N42,"")</f>
        <v/>
      </c>
      <c r="T42" s="9">
        <f>SUMIFS(I42,I42,"&gt;0",M42,"",N42,"")</f>
        <v/>
      </c>
      <c r="U42" s="7">
        <f>IFERROR((S42*W42)*-1,0)</f>
        <v/>
      </c>
      <c r="V42" s="7">
        <f>IFERROR(T42*W42,0)</f>
        <v/>
      </c>
      <c r="W42" s="7">
        <f>VLOOKUP(B42,productos!A:K,5,FALSE)</f>
        <v/>
      </c>
      <c r="X42" s="7">
        <f>VLOOKUP(B42,productos!A:K,4,FALSE)</f>
        <v/>
      </c>
    </row>
    <row r="43" ht="18.75" customHeight="1">
      <c r="A43" s="6" t="n">
        <v>45262</v>
      </c>
      <c r="B43" s="12" t="inlineStr">
        <is>
          <t>ACEGRANC</t>
        </is>
      </c>
      <c r="C43" s="17" t="inlineStr">
        <is>
          <t>1/4 aceite a granel   (consume 0,6 cm de altura)</t>
        </is>
      </c>
      <c r="D43" s="17" t="inlineStr">
        <is>
          <t>GRANEL</t>
        </is>
      </c>
      <c r="E43" s="17" t="inlineStr">
        <is>
          <t>aceite</t>
        </is>
      </c>
      <c r="F43" s="17" t="n"/>
      <c r="G43" s="12" t="n"/>
      <c r="H43" s="8">
        <f>TEXT(A43,"mmmm") &amp; TEXT(A43,"yy")</f>
        <v/>
      </c>
      <c r="I43" s="7" t="n">
        <v>-2</v>
      </c>
      <c r="J43" s="17" t="n"/>
      <c r="K43" s="17" t="n"/>
      <c r="L43" s="17" t="n"/>
      <c r="M43" s="17" t="n"/>
      <c r="N43" s="12" t="n"/>
      <c r="O43" s="7">
        <f>IF(N43=1,SUMIF(I43,"&gt;0"),0)</f>
        <v/>
      </c>
      <c r="P43" s="7">
        <f>IF(N43=1,SUMIF(I43,"&lt;0")*-1,0)</f>
        <v/>
      </c>
      <c r="Q43" s="7">
        <f>IF(M43=1,SUMIF(I43,"&lt;0")*-1,0)</f>
        <v/>
      </c>
      <c r="R43" s="7">
        <f>IF(M43=1,SUMIF(I43,"&gt;0"),0)</f>
        <v/>
      </c>
      <c r="S43" s="7">
        <f>SUMIFS(I43,I43,"&lt;0",M43,"",N43,"")</f>
        <v/>
      </c>
      <c r="T43" s="9">
        <f>SUMIFS(I43,I43,"&gt;0",M43,"",N43,"")</f>
        <v/>
      </c>
      <c r="U43" s="7">
        <f>IFERROR((S43*W43)*-1,0)</f>
        <v/>
      </c>
      <c r="V43" s="7">
        <f>IFERROR(T43*W43,0)</f>
        <v/>
      </c>
      <c r="W43" s="7">
        <f>VLOOKUP(B43,productos!A:K,5,FALSE)</f>
        <v/>
      </c>
      <c r="X43" s="7">
        <f>VLOOKUP(B43,productos!A:K,4,FALSE)</f>
        <v/>
      </c>
    </row>
    <row r="44" ht="18.75" customHeight="1">
      <c r="A44" s="6" t="n">
        <v>45262</v>
      </c>
      <c r="B44" s="12" t="inlineStr">
        <is>
          <t>20W-50M</t>
        </is>
      </c>
      <c r="C44" s="17" t="inlineStr">
        <is>
          <t>aceite  1/4 mobil super 20w-50 1000</t>
        </is>
      </c>
      <c r="D44" s="17" t="inlineStr">
        <is>
          <t>MOBIL</t>
        </is>
      </c>
      <c r="E44" s="17" t="inlineStr">
        <is>
          <t>aceite</t>
        </is>
      </c>
      <c r="F44" s="17" t="n"/>
      <c r="G44" s="12" t="n"/>
      <c r="H44" s="8">
        <f>TEXT(A44,"mmmm") &amp; TEXT(A44,"yy")</f>
        <v/>
      </c>
      <c r="I44" s="7" t="n">
        <v>-2</v>
      </c>
      <c r="J44" s="17" t="n"/>
      <c r="K44" s="17" t="n"/>
      <c r="L44" s="17" t="n"/>
      <c r="M44" s="17" t="n"/>
      <c r="N44" s="12" t="n"/>
      <c r="O44" s="7">
        <f>IF(N44=1,SUMIF(I44,"&gt;0"),0)</f>
        <v/>
      </c>
      <c r="P44" s="7">
        <f>IF(N44=1,SUMIF(I44,"&lt;0")*-1,0)</f>
        <v/>
      </c>
      <c r="Q44" s="7">
        <f>IF(M44=1,SUMIF(I44,"&lt;0")*-1,0)</f>
        <v/>
      </c>
      <c r="R44" s="7">
        <f>IF(M44=1,SUMIF(I44,"&gt;0"),0)</f>
        <v/>
      </c>
      <c r="S44" s="7">
        <f>SUMIFS(I44,I44,"&lt;0",M44,"",N44,"")</f>
        <v/>
      </c>
      <c r="T44" s="9">
        <f>SUMIFS(I44,I44,"&gt;0",M44,"",N44,"")</f>
        <v/>
      </c>
      <c r="U44" s="7">
        <f>IFERROR((S44*W44)*-1,0)</f>
        <v/>
      </c>
      <c r="V44" s="7">
        <f>IFERROR(T44*W44,0)</f>
        <v/>
      </c>
      <c r="W44" s="7">
        <f>VLOOKUP(B44,productos!A:K,5,FALSE)</f>
        <v/>
      </c>
      <c r="X44" s="7">
        <f>VLOOKUP(B44,productos!A:K,4,FALSE)</f>
        <v/>
      </c>
    </row>
    <row r="45" ht="18.75" customHeight="1">
      <c r="A45" s="6" t="n">
        <v>45262</v>
      </c>
      <c r="B45" s="12" t="inlineStr">
        <is>
          <t>SAE50M</t>
        </is>
      </c>
      <c r="C45" s="17" t="inlineStr">
        <is>
          <t xml:space="preserve">aceite  1/4 sae 50 mobil special hd </t>
        </is>
      </c>
      <c r="D45" s="17" t="inlineStr">
        <is>
          <t>MOBIL</t>
        </is>
      </c>
      <c r="E45" s="17" t="inlineStr">
        <is>
          <t>aceite</t>
        </is>
      </c>
      <c r="F45" s="17" t="n"/>
      <c r="G45" s="12" t="n"/>
      <c r="H45" s="8">
        <f>TEXT(A45,"mmmm") &amp; TEXT(A45,"yy")</f>
        <v/>
      </c>
      <c r="I45" s="7" t="n">
        <v>-1</v>
      </c>
      <c r="J45" s="17" t="n"/>
      <c r="K45" s="17" t="n"/>
      <c r="L45" s="17" t="n"/>
      <c r="M45" s="17" t="n"/>
      <c r="N45" s="12" t="n"/>
      <c r="O45" s="7">
        <f>IF(N45=1,SUMIF(I45,"&gt;0"),0)</f>
        <v/>
      </c>
      <c r="P45" s="7">
        <f>IF(N45=1,SUMIF(I45,"&lt;0")*-1,0)</f>
        <v/>
      </c>
      <c r="Q45" s="7">
        <f>IF(M45=1,SUMIF(I45,"&lt;0")*-1,0)</f>
        <v/>
      </c>
      <c r="R45" s="7">
        <f>IF(M45=1,SUMIF(I45,"&gt;0"),0)</f>
        <v/>
      </c>
      <c r="S45" s="7">
        <f>SUMIFS(I45,I45,"&lt;0",M45,"",N45,"")</f>
        <v/>
      </c>
      <c r="T45" s="9">
        <f>SUMIFS(I45,I45,"&gt;0",M45,"",N45,"")</f>
        <v/>
      </c>
      <c r="U45" s="7">
        <f>IFERROR((S45*W45)*-1,0)</f>
        <v/>
      </c>
      <c r="V45" s="7">
        <f>IFERROR(T45*W45,0)</f>
        <v/>
      </c>
      <c r="W45" s="7">
        <f>VLOOKUP(B45,productos!A:K,5,FALSE)</f>
        <v/>
      </c>
      <c r="X45" s="7">
        <f>VLOOKUP(B45,productos!A:K,4,FALSE)</f>
        <v/>
      </c>
    </row>
    <row r="46" ht="18.75" customHeight="1">
      <c r="A46" s="6" t="n">
        <v>45316</v>
      </c>
      <c r="B46" s="12" t="inlineStr">
        <is>
          <t>KSL-2012</t>
        </is>
      </c>
      <c r="C46" s="17" t="inlineStr">
        <is>
          <t xml:space="preserve">bieleta estabilizadora hyundai i10 kia picanto izquierdo </t>
        </is>
      </c>
      <c r="D46" s="17" t="inlineStr">
        <is>
          <t>KTC</t>
        </is>
      </c>
      <c r="E46" s="17" t="inlineStr">
        <is>
          <t>muñeco</t>
        </is>
      </c>
      <c r="F46" s="17" t="inlineStr">
        <is>
          <t>2A-2</t>
        </is>
      </c>
      <c r="G46" s="7" t="n">
        <v>0</v>
      </c>
      <c r="H46" s="8">
        <f>TEXT(A46,"mmmm") &amp; TEXT(A46,"yy")</f>
        <v/>
      </c>
      <c r="I46" s="7" t="n">
        <v>5</v>
      </c>
      <c r="J46" s="17" t="n"/>
      <c r="K46" s="17" t="n"/>
      <c r="L46" s="17" t="n"/>
      <c r="M46" s="17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</row>
    <row r="47" ht="18.75" customHeight="1">
      <c r="A47" s="6" t="n">
        <v>45316</v>
      </c>
      <c r="B47" s="12" t="inlineStr">
        <is>
          <t>KRE-3106</t>
        </is>
      </c>
      <c r="C47" s="17" t="inlineStr">
        <is>
          <t>axial hyundai i10 kia picanto</t>
        </is>
      </c>
      <c r="D47" s="17" t="inlineStr">
        <is>
          <t>KTC</t>
        </is>
      </c>
      <c r="E47" s="17" t="inlineStr">
        <is>
          <t>axial</t>
        </is>
      </c>
      <c r="F47" s="17" t="inlineStr">
        <is>
          <t>2c-2</t>
        </is>
      </c>
      <c r="G47" s="7" t="n">
        <v>0</v>
      </c>
      <c r="H47" s="8">
        <f>TEXT(A47,"mmmm") &amp; TEXT(A47,"yy")</f>
        <v/>
      </c>
      <c r="I47" s="7" t="n">
        <v>3</v>
      </c>
      <c r="J47" s="17" t="n"/>
      <c r="K47" s="17" t="n"/>
      <c r="L47" s="17" t="n"/>
      <c r="M47" s="17" t="n"/>
      <c r="N47" s="12" t="n"/>
      <c r="O47" s="12" t="n"/>
      <c r="P47" s="12" t="n"/>
      <c r="Q47" s="12" t="n"/>
      <c r="R47" s="12" t="n"/>
      <c r="S47" s="12" t="n"/>
      <c r="T47" s="12" t="n"/>
      <c r="U47" s="12" t="n"/>
      <c r="V47" s="12" t="n"/>
      <c r="W47" s="12" t="n"/>
      <c r="X47" s="12" t="n"/>
    </row>
    <row r="48" ht="18.75" customHeight="1">
      <c r="A48" s="6" t="n">
        <v>45316</v>
      </c>
      <c r="B48" s="12" t="inlineStr">
        <is>
          <t>hy07287</t>
        </is>
      </c>
      <c r="C48" s="17" t="inlineStr">
        <is>
          <t>soporte motor kia picanto ekotaxi i10 tras bieleta</t>
        </is>
      </c>
      <c r="D48" s="17" t="inlineStr">
        <is>
          <t>effix</t>
        </is>
      </c>
      <c r="E48" s="17" t="inlineStr">
        <is>
          <t>soporte motor</t>
        </is>
      </c>
      <c r="F48" s="17" t="inlineStr">
        <is>
          <t>estante maquina inyectores - A</t>
        </is>
      </c>
      <c r="G48" s="12" t="n"/>
      <c r="H48" s="8">
        <f>TEXT(A48,"mmmm") &amp; TEXT(A48,"yy")</f>
        <v/>
      </c>
      <c r="I48" s="7" t="n">
        <v>3</v>
      </c>
      <c r="J48" s="17" t="n"/>
      <c r="K48" s="17" t="n"/>
      <c r="L48" s="17" t="n"/>
      <c r="M48" s="17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</row>
    <row r="49" ht="18.75" customHeight="1">
      <c r="A49" s="6" t="n">
        <v>45316</v>
      </c>
      <c r="B49" s="12" t="inlineStr">
        <is>
          <t>hy07235</t>
        </is>
      </c>
      <c r="C49" s="17" t="inlineStr">
        <is>
          <t>soporte motor kia picanto morning 05 11 i10 09 15 tras</t>
        </is>
      </c>
      <c r="D49" s="17" t="inlineStr">
        <is>
          <t>effix</t>
        </is>
      </c>
      <c r="E49" s="17" t="inlineStr">
        <is>
          <t>soporte motor</t>
        </is>
      </c>
      <c r="F49" s="17" t="inlineStr">
        <is>
          <t>estante maquina inyectores - A</t>
        </is>
      </c>
      <c r="G49" s="12" t="n"/>
      <c r="H49" s="8">
        <f>TEXT(A49,"mmmm") &amp; TEXT(A49,"yy")</f>
        <v/>
      </c>
      <c r="I49" s="7" t="n">
        <v>2</v>
      </c>
      <c r="J49" s="17" t="n"/>
      <c r="K49" s="17" t="n"/>
      <c r="L49" s="17" t="n"/>
      <c r="M49" s="17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</row>
    <row r="50" ht="18.75" customHeight="1">
      <c r="A50" s="6" t="n">
        <v>45316</v>
      </c>
      <c r="B50" s="12" t="inlineStr">
        <is>
          <t>hy02002/25100-02400</t>
        </is>
      </c>
      <c r="C50" s="17" t="inlineStr">
        <is>
          <t xml:space="preserve">bomba agua hyundai atos kia picanto 1,1 </t>
        </is>
      </c>
      <c r="D50" s="17" t="inlineStr">
        <is>
          <t>onnuri</t>
        </is>
      </c>
      <c r="E50" s="17" t="inlineStr">
        <is>
          <t>bomba de agua</t>
        </is>
      </c>
      <c r="F50" s="17" t="inlineStr">
        <is>
          <t>estante maquina inyectores - A</t>
        </is>
      </c>
      <c r="G50" s="12" t="n"/>
      <c r="H50" s="8">
        <f>TEXT(A50,"mmmm") &amp; TEXT(A50,"yy")</f>
        <v/>
      </c>
      <c r="I50" s="7" t="n">
        <v>2</v>
      </c>
      <c r="J50" s="17" t="n"/>
      <c r="K50" s="17" t="n"/>
      <c r="L50" s="17" t="n"/>
      <c r="M50" s="17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</row>
    <row r="51" ht="18.75" customHeight="1">
      <c r="A51" s="6" t="n">
        <v>45316</v>
      </c>
      <c r="B51" s="12" t="inlineStr">
        <is>
          <t>7390-BKR5EY</t>
        </is>
      </c>
      <c r="C51" s="17" t="inlineStr">
        <is>
          <t>bujia copa 16</t>
        </is>
      </c>
      <c r="D51" s="17" t="inlineStr">
        <is>
          <t>NGK</t>
        </is>
      </c>
      <c r="E51" s="17" t="inlineStr">
        <is>
          <t xml:space="preserve">bujias </t>
        </is>
      </c>
      <c r="F51" s="17" t="inlineStr">
        <is>
          <t>12c</t>
        </is>
      </c>
      <c r="G51" s="7" t="n">
        <v>0</v>
      </c>
      <c r="H51" s="8">
        <f>TEXT(A51,"mmmm") &amp; TEXT(A51,"yy")</f>
        <v/>
      </c>
      <c r="I51" s="7" t="n">
        <v>6</v>
      </c>
      <c r="J51" s="17" t="n"/>
      <c r="K51" s="17" t="n"/>
      <c r="L51" s="17" t="n"/>
      <c r="M51" s="17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  <c r="W51" s="12" t="n"/>
      <c r="X51" s="12" t="n"/>
    </row>
    <row r="52" ht="18.75" customHeight="1">
      <c r="A52" s="6" t="n">
        <v>45316</v>
      </c>
      <c r="B52" s="12" t="inlineStr">
        <is>
          <t>cv01129/96325246</t>
        </is>
      </c>
      <c r="C52" s="17" t="inlineStr">
        <is>
          <t xml:space="preserve">bomba aceite chevrolet spark  724 chronos daewoo matiz </t>
        </is>
      </c>
      <c r="D52" s="17" t="inlineStr">
        <is>
          <t>onnuri</t>
        </is>
      </c>
      <c r="E52" s="17" t="inlineStr">
        <is>
          <t>bomba de aceite</t>
        </is>
      </c>
      <c r="F52" s="17" t="inlineStr">
        <is>
          <t>estante maquina inyectores - A</t>
        </is>
      </c>
      <c r="G52" s="12" t="n"/>
      <c r="H52" s="8">
        <f>TEXT(A52,"mmmm") &amp; TEXT(A52,"yy")</f>
        <v/>
      </c>
      <c r="I52" s="7" t="n">
        <v>-2</v>
      </c>
      <c r="J52" s="17" t="n"/>
      <c r="K52" s="17" t="n"/>
      <c r="L52" s="17" t="n"/>
      <c r="M52" s="17" t="n"/>
      <c r="N52" s="12" t="n"/>
      <c r="O52" s="12" t="n"/>
      <c r="P52" s="12" t="n"/>
      <c r="Q52" s="12" t="n"/>
      <c r="R52" s="12" t="n"/>
      <c r="S52" s="12" t="n"/>
      <c r="T52" s="12" t="n"/>
      <c r="U52" s="12" t="n"/>
      <c r="V52" s="12" t="n"/>
      <c r="W52" s="12" t="n"/>
      <c r="X52" s="12" t="n"/>
    </row>
    <row r="53" ht="18.75" customHeight="1">
      <c r="A53" s="6" t="n">
        <v>45316</v>
      </c>
      <c r="B53" s="12" t="inlineStr">
        <is>
          <t>rn07014</t>
        </is>
      </c>
      <c r="C53" s="17" t="inlineStr">
        <is>
          <t>soporte motor renault megane 2 scenic 2 trasero</t>
        </is>
      </c>
      <c r="D53" s="17" t="inlineStr">
        <is>
          <t>effix</t>
        </is>
      </c>
      <c r="E53" s="17" t="inlineStr">
        <is>
          <t>soporte motor</t>
        </is>
      </c>
      <c r="F53" s="17" t="inlineStr">
        <is>
          <t>estante maquina inyectores - A</t>
        </is>
      </c>
      <c r="G53" s="12" t="n"/>
      <c r="H53" s="8">
        <f>TEXT(A53,"mmmm") &amp; TEXT(A53,"yy")</f>
        <v/>
      </c>
      <c r="I53" s="7" t="n">
        <v>12</v>
      </c>
      <c r="J53" s="17" t="n"/>
      <c r="K53" s="17" t="n"/>
      <c r="L53" s="17" t="n"/>
      <c r="M53" s="17" t="n"/>
      <c r="N53" s="12" t="n"/>
      <c r="O53" s="12" t="n"/>
      <c r="P53" s="12" t="n"/>
      <c r="Q53" s="12" t="n"/>
      <c r="R53" s="12" t="n"/>
      <c r="S53" s="12" t="n"/>
      <c r="T53" s="12" t="n"/>
      <c r="U53" s="12" t="n"/>
      <c r="V53" s="12" t="n"/>
      <c r="W53" s="12" t="n"/>
      <c r="X53" s="12" t="n"/>
    </row>
    <row r="54" ht="18.75" customHeight="1">
      <c r="A54" s="6" t="n">
        <v>45316</v>
      </c>
      <c r="B54" s="12" t="inlineStr">
        <is>
          <t>rn07131</t>
        </is>
      </c>
      <c r="C54" s="17" t="inlineStr">
        <is>
          <t>tijera renault duster delantero derecha</t>
        </is>
      </c>
      <c r="D54" s="17" t="inlineStr">
        <is>
          <t>effix</t>
        </is>
      </c>
      <c r="E54" s="17" t="inlineStr">
        <is>
          <t>tijera</t>
        </is>
      </c>
      <c r="F54" s="17" t="inlineStr">
        <is>
          <t>6a</t>
        </is>
      </c>
      <c r="G54" s="12" t="n"/>
      <c r="H54" s="8">
        <f>TEXT(A54,"mmmm") &amp; TEXT(A54,"yy")</f>
        <v/>
      </c>
      <c r="I54" s="7" t="n">
        <v>23</v>
      </c>
      <c r="J54" s="17" t="n"/>
      <c r="K54" s="17" t="n"/>
      <c r="L54" s="17" t="n"/>
      <c r="M54" s="17" t="n"/>
      <c r="N54" s="12" t="n"/>
      <c r="O54" s="12" t="n"/>
      <c r="P54" s="12" t="n"/>
      <c r="Q54" s="12" t="n"/>
      <c r="R54" s="12" t="n"/>
      <c r="S54" s="12" t="n"/>
      <c r="T54" s="12" t="n"/>
      <c r="U54" s="12" t="n"/>
      <c r="V54" s="12" t="n"/>
      <c r="W54" s="12" t="n"/>
      <c r="X54" s="12" t="n"/>
    </row>
    <row r="55" ht="18.75" customHeight="1">
      <c r="A55" s="6" t="n">
        <v>45316</v>
      </c>
      <c r="B55" s="12" t="inlineStr">
        <is>
          <t>hy01098</t>
        </is>
      </c>
      <c r="C55" s="17" t="inlineStr">
        <is>
          <t>tensorcorrea reparticion atos  santro kia picanto</t>
        </is>
      </c>
      <c r="D55" s="17" t="inlineStr">
        <is>
          <t>kbs</t>
        </is>
      </c>
      <c r="E55" s="17" t="inlineStr">
        <is>
          <t>tensor</t>
        </is>
      </c>
      <c r="F55" s="17" t="inlineStr">
        <is>
          <t>2b-4c</t>
        </is>
      </c>
      <c r="G55" s="12" t="n"/>
      <c r="H55" s="8">
        <f>TEXT(A55,"mmmm") &amp; TEXT(A55,"yy")</f>
        <v/>
      </c>
      <c r="I55" s="7" t="n">
        <v>4</v>
      </c>
      <c r="J55" s="17" t="n"/>
      <c r="K55" s="17" t="n"/>
      <c r="L55" s="17" t="n"/>
      <c r="M55" s="17" t="n"/>
      <c r="N55" s="12" t="n"/>
      <c r="O55" s="12" t="n"/>
      <c r="P55" s="12" t="n"/>
      <c r="Q55" s="12" t="n"/>
      <c r="R55" s="12" t="n"/>
      <c r="S55" s="12" t="n"/>
      <c r="T55" s="12" t="n"/>
      <c r="U55" s="12" t="n"/>
      <c r="V55" s="12" t="n"/>
      <c r="W55" s="12" t="n"/>
      <c r="X55" s="12" t="n"/>
    </row>
    <row r="56" ht="18.75" customHeight="1">
      <c r="A56" s="6" t="n">
        <v>45316</v>
      </c>
      <c r="B56" s="12" t="inlineStr">
        <is>
          <t>cv01049/90499401</t>
        </is>
      </c>
      <c r="C56" s="17" t="inlineStr">
        <is>
          <t>tensor correa distrivusion chevrolet corsa daewoo cielo racer aveo pequeño</t>
        </is>
      </c>
      <c r="D56" s="17" t="inlineStr">
        <is>
          <t>kbs</t>
        </is>
      </c>
      <c r="E56" s="17" t="inlineStr">
        <is>
          <t>rodamiento</t>
        </is>
      </c>
      <c r="F56" s="17" t="n"/>
      <c r="G56" s="12" t="n"/>
      <c r="H56" s="8">
        <f>TEXT(A56,"mmmm") &amp; TEXT(A56,"yy")</f>
        <v/>
      </c>
      <c r="I56" s="7" t="n">
        <v>-1</v>
      </c>
      <c r="J56" s="17" t="n"/>
      <c r="K56" s="17" t="n"/>
      <c r="L56" s="17" t="n"/>
      <c r="M56" s="17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</row>
    <row r="57" ht="18.75" customHeight="1">
      <c r="A57" s="6" t="n">
        <v>45316</v>
      </c>
      <c r="B57" s="12" t="inlineStr">
        <is>
          <t>cv08054</t>
        </is>
      </c>
      <c r="C57" s="17" t="inlineStr">
        <is>
          <t xml:space="preserve">rodillo rueda del  chev corsa </t>
        </is>
      </c>
      <c r="D57" s="17" t="inlineStr">
        <is>
          <t>kbs</t>
        </is>
      </c>
      <c r="E57" s="17" t="inlineStr">
        <is>
          <t>rodamiento</t>
        </is>
      </c>
      <c r="F57" s="17" t="inlineStr">
        <is>
          <t>11d-a4</t>
        </is>
      </c>
      <c r="G57" s="12" t="n"/>
      <c r="H57" s="8">
        <f>TEXT(A57,"mmmm") &amp; TEXT(A57,"yy")</f>
        <v/>
      </c>
      <c r="I57" s="7" t="n">
        <v>-1</v>
      </c>
      <c r="J57" s="17" t="n"/>
      <c r="K57" s="17" t="n"/>
      <c r="L57" s="17" t="n"/>
      <c r="M57" s="17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</row>
    <row r="58" ht="18.75" customHeight="1">
      <c r="A58" s="6" t="n">
        <v>45316</v>
      </c>
      <c r="B58" s="12" t="inlineStr">
        <is>
          <t>rn8008</t>
        </is>
      </c>
      <c r="C58" s="17" t="inlineStr">
        <is>
          <t>rodamiento tras renault logan sandero stepway bolas</t>
        </is>
      </c>
      <c r="D58" s="17" t="inlineStr">
        <is>
          <t>kbs</t>
        </is>
      </c>
      <c r="E58" s="17" t="inlineStr">
        <is>
          <t>rodamiento</t>
        </is>
      </c>
      <c r="F58" s="17" t="inlineStr">
        <is>
          <t>2b-2b</t>
        </is>
      </c>
      <c r="G58" s="12" t="n"/>
      <c r="H58" s="8">
        <f>TEXT(A58,"mmmm") &amp; TEXT(A58,"yy")</f>
        <v/>
      </c>
      <c r="I58" s="7" t="n">
        <v>-2</v>
      </c>
      <c r="J58" s="17" t="n"/>
      <c r="K58" s="17" t="n"/>
      <c r="L58" s="17" t="n"/>
      <c r="M58" s="17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</row>
    <row r="59" ht="18.75" customHeight="1">
      <c r="A59" s="6" t="n">
        <v>45316</v>
      </c>
      <c r="B59" s="12" t="inlineStr">
        <is>
          <t>rn08007</t>
        </is>
      </c>
      <c r="C59" s="17" t="inlineStr">
        <is>
          <t xml:space="preserve">rodamiento rueda tras renault logan sandero agujas </t>
        </is>
      </c>
      <c r="D59" s="17" t="inlineStr">
        <is>
          <t>kbs</t>
        </is>
      </c>
      <c r="E59" s="17" t="inlineStr">
        <is>
          <t>rodamiento</t>
        </is>
      </c>
      <c r="F59" s="17" t="inlineStr">
        <is>
          <t>2b-2a</t>
        </is>
      </c>
      <c r="G59" s="12" t="n"/>
      <c r="H59" s="8">
        <f>TEXT(A59,"mmmm") &amp; TEXT(A59,"yy")</f>
        <v/>
      </c>
      <c r="I59" s="7" t="n">
        <v>3</v>
      </c>
      <c r="J59" s="17" t="n"/>
      <c r="K59" s="17" t="n"/>
      <c r="L59" s="17" t="n"/>
      <c r="M59" s="17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</row>
    <row r="60" ht="18.75" customHeight="1">
      <c r="A60" s="6" t="n">
        <v>45316</v>
      </c>
      <c r="B60" s="12" t="inlineStr">
        <is>
          <t>hy08018/51720-2k00</t>
        </is>
      </c>
      <c r="C60" s="17" t="inlineStr">
        <is>
          <t>rodamiento  delantero hyundai i35 kia soul cerato forte koup veloster</t>
        </is>
      </c>
      <c r="D60" s="17" t="inlineStr">
        <is>
          <t>kbs</t>
        </is>
      </c>
      <c r="E60" s="17" t="inlineStr">
        <is>
          <t>rodamiento</t>
        </is>
      </c>
      <c r="F60" s="17" t="inlineStr">
        <is>
          <t>11d-a7</t>
        </is>
      </c>
      <c r="G60" s="12" t="n"/>
      <c r="H60" s="8">
        <f>TEXT(A60,"mmmm") &amp; TEXT(A60,"yy")</f>
        <v/>
      </c>
      <c r="I60" s="7" t="n">
        <v>4</v>
      </c>
      <c r="J60" s="17" t="n"/>
      <c r="K60" s="17" t="n"/>
      <c r="L60" s="17" t="n"/>
      <c r="M60" s="17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</row>
    <row r="61" ht="18.75" customHeight="1">
      <c r="A61" s="6" t="n">
        <v>45316</v>
      </c>
      <c r="B61" s="7" t="n">
        <v>24422061</v>
      </c>
      <c r="C61" s="17" t="inlineStr">
        <is>
          <t>balinera de clos corsa evolution onix soni</t>
        </is>
      </c>
      <c r="D61" s="17" t="inlineStr">
        <is>
          <t xml:space="preserve">supi </t>
        </is>
      </c>
      <c r="E61" s="17" t="inlineStr">
        <is>
          <t>balinera</t>
        </is>
      </c>
      <c r="F61" s="17" t="inlineStr">
        <is>
          <t>caja encintada</t>
        </is>
      </c>
      <c r="G61" s="12" t="n"/>
      <c r="H61" s="8">
        <f>TEXT(A61,"mmmm") &amp; TEXT(A61,"yy")</f>
        <v/>
      </c>
      <c r="I61" s="7" t="n">
        <v>5</v>
      </c>
      <c r="J61" s="17" t="n"/>
      <c r="K61" s="17" t="n"/>
      <c r="L61" s="17" t="n"/>
      <c r="M61" s="17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</row>
    <row r="62" ht="18.75" customHeight="1">
      <c r="A62" s="6" t="n">
        <v>45316</v>
      </c>
      <c r="B62" s="12" t="inlineStr">
        <is>
          <t>30985x20</t>
        </is>
      </c>
      <c r="C62" s="17" t="inlineStr">
        <is>
          <t xml:space="preserve">correa reparticion 125 dientes motor 200 daewoo espero aranos kadett ipanema monza </t>
        </is>
      </c>
      <c r="D62" s="17" t="inlineStr">
        <is>
          <t>gates</t>
        </is>
      </c>
      <c r="E62" s="17" t="inlineStr">
        <is>
          <t xml:space="preserve">correa reparticion </t>
        </is>
      </c>
      <c r="F62" s="17" t="inlineStr">
        <is>
          <t>11e-a3</t>
        </is>
      </c>
      <c r="G62" s="12" t="n"/>
      <c r="H62" s="8">
        <f>TEXT(A62,"mmmm") &amp; TEXT(A62,"yy")</f>
        <v/>
      </c>
      <c r="I62" s="7" t="n">
        <v>6</v>
      </c>
      <c r="J62" s="17" t="n"/>
      <c r="K62" s="17" t="n"/>
      <c r="L62" s="17" t="n"/>
      <c r="M62" s="17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</row>
    <row r="63" ht="18.75" customHeight="1">
      <c r="A63" s="6" t="n">
        <v>45316</v>
      </c>
      <c r="B63" s="12" t="inlineStr">
        <is>
          <t>hy01096/24410-22020</t>
        </is>
      </c>
      <c r="C63" s="17" t="inlineStr">
        <is>
          <t>tensor correa distribución hyundai accent next verna gyro vision rio xcite</t>
        </is>
      </c>
      <c r="D63" s="17" t="inlineStr">
        <is>
          <t>kbs</t>
        </is>
      </c>
      <c r="E63" s="17" t="inlineStr">
        <is>
          <t>rodamiento</t>
        </is>
      </c>
      <c r="F63" s="17" t="inlineStr">
        <is>
          <t>11d-a5</t>
        </is>
      </c>
      <c r="G63" s="12" t="n"/>
      <c r="H63" s="8">
        <f>TEXT(A63,"mmmm") &amp; TEXT(A63,"yy")</f>
        <v/>
      </c>
      <c r="I63" s="7" t="n">
        <v>7</v>
      </c>
      <c r="J63" s="17" t="n"/>
      <c r="K63" s="17" t="n"/>
      <c r="L63" s="17" t="n"/>
      <c r="M63" s="17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</row>
    <row r="64" ht="18.75" customHeight="1">
      <c r="A64" s="6" t="n">
        <v>45316</v>
      </c>
      <c r="B64" s="12" t="inlineStr">
        <is>
          <t>ABRABARR9</t>
        </is>
      </c>
      <c r="C64" s="17" t="inlineStr">
        <is>
          <t>abrazadera barra estabilizadora r9</t>
        </is>
      </c>
      <c r="D64" s="17" t="inlineStr">
        <is>
          <t>BOLSA SUELTO</t>
        </is>
      </c>
      <c r="E64" s="17" t="inlineStr">
        <is>
          <t>abrazadera barra estabilizadora</t>
        </is>
      </c>
      <c r="F64" s="17" t="n"/>
      <c r="G64" s="12" t="n"/>
      <c r="H64" s="8">
        <f>TEXT(A64,"mmmm") &amp; TEXT(A64,"yy")</f>
        <v/>
      </c>
      <c r="I64" s="7" t="n">
        <v>12</v>
      </c>
      <c r="J64" s="17" t="n"/>
      <c r="K64" s="17" t="n"/>
      <c r="L64" s="17" t="n"/>
      <c r="M64" s="17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</row>
    <row r="65" ht="18.75" customHeight="1">
      <c r="A65" s="6" t="n">
        <v>45316</v>
      </c>
      <c r="B65" s="12" t="inlineStr">
        <is>
          <t>3/4abraza</t>
        </is>
      </c>
      <c r="C65" s="17" t="inlineStr">
        <is>
          <t>abrazadera metalica 3/4 pulgadas pequeña</t>
        </is>
      </c>
      <c r="D65" s="17" t="inlineStr">
        <is>
          <t>BOLSA TRANSPARENTE</t>
        </is>
      </c>
      <c r="E65" s="17" t="inlineStr">
        <is>
          <t>abrazadera metalica</t>
        </is>
      </c>
      <c r="F65" s="17" t="n"/>
      <c r="G65" s="12" t="n"/>
      <c r="H65" s="8">
        <f>TEXT(A65,"mmmm") &amp; TEXT(A65,"yy")</f>
        <v/>
      </c>
      <c r="I65" s="7" t="n">
        <v>1</v>
      </c>
      <c r="J65" s="17" t="n"/>
      <c r="K65" s="17" t="n"/>
      <c r="L65" s="17" t="n"/>
      <c r="M65" s="17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</row>
    <row r="66" ht="18.75" customHeight="1">
      <c r="A66" s="6" t="n">
        <v>45316</v>
      </c>
      <c r="B66" s="12" t="inlineStr">
        <is>
          <t>abrametcom</t>
        </is>
      </c>
      <c r="C66" s="17" t="inlineStr">
        <is>
          <t>abrazadera metalica comun que mas hay</t>
        </is>
      </c>
      <c r="D66" s="17" t="inlineStr">
        <is>
          <t>suelta</t>
        </is>
      </c>
      <c r="E66" s="17" t="inlineStr">
        <is>
          <t>abrazadera metalica</t>
        </is>
      </c>
      <c r="F66" s="17" t="n"/>
      <c r="G66" s="12" t="n"/>
      <c r="H66" s="8">
        <f>TEXT(A66,"mmmm") &amp; TEXT(A66,"yy")</f>
        <v/>
      </c>
      <c r="I66" s="7" t="n">
        <v>12</v>
      </c>
      <c r="J66" s="17" t="n"/>
      <c r="K66" s="17" t="n"/>
      <c r="L66" s="17" t="n"/>
      <c r="M66" s="17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</row>
    <row r="67" ht="18.75" customHeight="1">
      <c r="A67" s="6" t="n">
        <v>45316</v>
      </c>
      <c r="B67" s="12" t="inlineStr">
        <is>
          <t>abra1004</t>
        </is>
      </c>
      <c r="C67" s="17" t="inlineStr">
        <is>
          <t>abrazaderametalica titan para manguera 3/8 pulgadas.   min 5/16''  max  5/8''</t>
        </is>
      </c>
      <c r="D67" s="17" t="inlineStr">
        <is>
          <t>titan bolsa</t>
        </is>
      </c>
      <c r="E67" s="17" t="inlineStr">
        <is>
          <t>abrazadera metalica</t>
        </is>
      </c>
      <c r="F67" s="17" t="n"/>
      <c r="G67" s="12" t="n"/>
      <c r="H67" s="8">
        <f>TEXT(A67,"mmmm") &amp; TEXT(A67,"yy")</f>
        <v/>
      </c>
      <c r="I67" s="7" t="n">
        <v>12</v>
      </c>
      <c r="J67" s="17" t="n"/>
      <c r="K67" s="17" t="n"/>
      <c r="L67" s="17" t="n"/>
      <c r="M67" s="17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</row>
    <row r="68" ht="18.75" customHeight="1">
      <c r="A68" s="6" t="n">
        <v>45316</v>
      </c>
      <c r="B68" s="12" t="inlineStr">
        <is>
          <t>abra1006</t>
        </is>
      </c>
      <c r="C68" s="17" t="inlineStr">
        <is>
          <t>abrazdadera metalica titan para manguera 1/2 pulgada min 7/16'' max 25/32''</t>
        </is>
      </c>
      <c r="D68" s="17" t="inlineStr">
        <is>
          <t>titan bolsa</t>
        </is>
      </c>
      <c r="E68" s="17" t="inlineStr">
        <is>
          <t>abrazadera metalica</t>
        </is>
      </c>
      <c r="F68" s="17" t="n"/>
      <c r="G68" s="12" t="n"/>
      <c r="H68" s="8">
        <f>TEXT(A68,"mmmm") &amp; TEXT(A68,"yy")</f>
        <v/>
      </c>
      <c r="I68" s="7" t="n">
        <v>2</v>
      </c>
      <c r="J68" s="17" t="n"/>
      <c r="K68" s="17" t="n"/>
      <c r="L68" s="17" t="n"/>
      <c r="M68" s="17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</row>
    <row r="69" ht="18.75" customHeight="1">
      <c r="A69" s="6" t="n">
        <v>45316</v>
      </c>
      <c r="B69" s="12" t="inlineStr">
        <is>
          <t>abra4028</t>
        </is>
      </c>
      <c r="C69" s="17" t="inlineStr">
        <is>
          <t>abrazadera metalica titan  min 1*1/4''  max 2''</t>
        </is>
      </c>
      <c r="D69" s="17" t="inlineStr">
        <is>
          <t>titan bolsa</t>
        </is>
      </c>
      <c r="E69" s="17" t="inlineStr">
        <is>
          <t>abrazadera metalica</t>
        </is>
      </c>
      <c r="F69" s="17" t="n"/>
      <c r="G69" s="12" t="n"/>
      <c r="H69" s="8">
        <f>TEXT(A69,"mmmm") &amp; TEXT(A69,"yy")</f>
        <v/>
      </c>
      <c r="I69" s="7" t="n">
        <v>4</v>
      </c>
      <c r="J69" s="17" t="n"/>
      <c r="K69" s="17" t="n"/>
      <c r="L69" s="17" t="n"/>
      <c r="M69" s="17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</row>
    <row r="70" ht="18.75" customHeight="1">
      <c r="A70" s="6" t="n">
        <v>45316</v>
      </c>
      <c r="B70" s="12" t="inlineStr">
        <is>
          <t>abra4016</t>
        </is>
      </c>
      <c r="C70" s="17" t="inlineStr">
        <is>
          <t>abrazadera metalica  titan min 23 max 35 mm</t>
        </is>
      </c>
      <c r="D70" s="17" t="inlineStr">
        <is>
          <t>titan bolsa</t>
        </is>
      </c>
      <c r="E70" s="17" t="inlineStr">
        <is>
          <t>abrazadera metalica</t>
        </is>
      </c>
      <c r="F70" s="17" t="n"/>
      <c r="G70" s="12" t="n"/>
      <c r="H70" s="8">
        <f>TEXT(A70,"mmmm") &amp; TEXT(A70,"yy")</f>
        <v/>
      </c>
      <c r="I70" s="7" t="n">
        <v>3</v>
      </c>
      <c r="J70" s="17" t="n"/>
      <c r="K70" s="17" t="n"/>
      <c r="L70" s="17" t="n"/>
      <c r="M70" s="17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</row>
    <row r="71" ht="18.75" customHeight="1">
      <c r="A71" s="6" t="n">
        <v>45316</v>
      </c>
      <c r="B71" s="12" t="inlineStr">
        <is>
          <t>MK-131-N</t>
        </is>
      </c>
      <c r="C71" s="17" t="inlineStr">
        <is>
          <t>abrazadera larga y ancha plástica  7,2*500  mm</t>
        </is>
      </c>
      <c r="D71" s="17" t="inlineStr">
        <is>
          <t>MAK</t>
        </is>
      </c>
      <c r="E71" s="17" t="inlineStr">
        <is>
          <t>abrazaderas</t>
        </is>
      </c>
      <c r="F71" s="17" t="n"/>
      <c r="G71" s="12" t="n"/>
      <c r="H71" s="8">
        <f>TEXT(A71,"mmmm") &amp; TEXT(A71,"yy")</f>
        <v/>
      </c>
      <c r="I71" s="7" t="n">
        <v>5</v>
      </c>
      <c r="J71" s="17" t="n"/>
      <c r="K71" s="17" t="n"/>
      <c r="L71" s="17" t="n"/>
      <c r="M71" s="17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  <c r="X71" s="12" t="n"/>
    </row>
    <row r="72" ht="18.75" customHeight="1">
      <c r="A72" s="6" t="n">
        <v>45316</v>
      </c>
      <c r="B72" s="12" t="inlineStr">
        <is>
          <t>mk-125-n</t>
        </is>
      </c>
      <c r="C72" s="17" t="inlineStr">
        <is>
          <t>abrazadera plastica mediana de 4,8* 300mm</t>
        </is>
      </c>
      <c r="D72" s="17" t="inlineStr">
        <is>
          <t>mak</t>
        </is>
      </c>
      <c r="E72" s="17" t="inlineStr">
        <is>
          <t>abrazaderas</t>
        </is>
      </c>
      <c r="F72" s="17" t="n"/>
      <c r="G72" s="12" t="n"/>
      <c r="H72" s="8">
        <f>TEXT(A72,"mmmm") &amp; TEXT(A72,"yy")</f>
        <v/>
      </c>
      <c r="I72" s="7" t="n">
        <v>6</v>
      </c>
      <c r="J72" s="17" t="n"/>
      <c r="K72" s="17" t="n"/>
      <c r="L72" s="17" t="n"/>
      <c r="M72" s="17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  <c r="W72" s="12" t="n"/>
      <c r="X72" s="12" t="n"/>
    </row>
    <row r="73" ht="18.75" customHeight="1">
      <c r="A73" s="11" t="n"/>
      <c r="B73" s="12" t="n"/>
      <c r="C73" s="17" t="n"/>
      <c r="D73" s="17" t="n"/>
      <c r="E73" s="7" t="n"/>
      <c r="F73" s="7" t="n"/>
      <c r="G73" s="7" t="n"/>
      <c r="H73" s="7" t="n"/>
      <c r="I73" s="12" t="n"/>
      <c r="J73" s="7" t="n"/>
      <c r="K73" s="7" t="n"/>
      <c r="L73" s="7" t="n"/>
      <c r="M73" s="17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</row>
    <row r="74" ht="18.75" customHeight="1">
      <c r="A74" s="11" t="n"/>
      <c r="B74" s="12" t="n"/>
      <c r="C74" s="17" t="n"/>
      <c r="D74" s="17" t="n"/>
      <c r="E74" s="7" t="n"/>
      <c r="F74" s="7" t="n"/>
      <c r="G74" s="7" t="n"/>
      <c r="H74" s="7" t="n"/>
      <c r="I74" s="12" t="n"/>
      <c r="J74" s="7" t="n"/>
      <c r="K74" s="7" t="n"/>
      <c r="L74" s="7" t="n"/>
      <c r="M74" s="17" t="n"/>
      <c r="N74" s="12" t="n"/>
      <c r="O74" s="12" t="n"/>
      <c r="P74" s="12" t="n"/>
      <c r="Q74" s="12" t="n"/>
      <c r="R74" s="12" t="n"/>
      <c r="S74" s="12" t="n"/>
      <c r="T74" s="12" t="n"/>
      <c r="U74" s="12" t="n"/>
      <c r="V74" s="12" t="n"/>
      <c r="W74" s="12" t="n"/>
      <c r="X74" s="12" t="n"/>
    </row>
    <row r="75" ht="18.75" customHeight="1">
      <c r="A75" s="11" t="n"/>
      <c r="B75" s="12" t="n"/>
      <c r="C75" s="17" t="n"/>
      <c r="D75" s="17" t="n"/>
      <c r="E75" s="7" t="n"/>
      <c r="F75" s="7" t="n"/>
      <c r="G75" s="7" t="n"/>
      <c r="H75" s="7" t="n"/>
      <c r="I75" s="12" t="n"/>
      <c r="J75" s="7" t="n"/>
      <c r="K75" s="7" t="n"/>
      <c r="L75" s="7" t="n"/>
      <c r="M75" s="17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</row>
    <row r="76" ht="18.75" customHeight="1">
      <c r="A76" s="11" t="n"/>
      <c r="B76" s="12" t="n"/>
      <c r="C76" s="17" t="n"/>
      <c r="D76" s="17" t="n"/>
      <c r="E76" s="7" t="n"/>
      <c r="F76" s="7" t="n"/>
      <c r="G76" s="7" t="n"/>
      <c r="H76" s="7" t="n"/>
      <c r="I76" s="12" t="n"/>
      <c r="J76" s="7" t="n"/>
      <c r="K76" s="7" t="n"/>
      <c r="L76" s="7" t="n"/>
      <c r="M76" s="17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</row>
    <row r="77" ht="18.75" customHeight="1">
      <c r="A77" s="11" t="n"/>
      <c r="B77" s="12" t="n"/>
      <c r="C77" s="17" t="n"/>
      <c r="D77" s="17" t="n"/>
      <c r="E77" s="7" t="n"/>
      <c r="F77" s="7" t="n"/>
      <c r="G77" s="7" t="n"/>
      <c r="H77" s="7" t="n"/>
      <c r="I77" s="12" t="n"/>
      <c r="J77" s="7" t="n"/>
      <c r="K77" s="7" t="n"/>
      <c r="L77" s="7" t="n"/>
      <c r="M77" s="17" t="n"/>
      <c r="N77" s="12" t="n"/>
      <c r="O77" s="12" t="n"/>
      <c r="P77" s="12" t="n"/>
      <c r="Q77" s="12" t="n"/>
      <c r="R77" s="12" t="n"/>
      <c r="S77" s="12" t="n"/>
      <c r="T77" s="12" t="n"/>
      <c r="U77" s="12" t="n"/>
      <c r="V77" s="12" t="n"/>
      <c r="W77" s="12" t="n"/>
      <c r="X77" s="12" t="n"/>
    </row>
    <row r="78" ht="18.75" customHeight="1">
      <c r="A78" s="11" t="n"/>
      <c r="B78" s="12" t="n"/>
      <c r="C78" s="17" t="n"/>
      <c r="D78" s="17" t="n"/>
      <c r="E78" s="7" t="n"/>
      <c r="F78" s="7" t="n"/>
      <c r="G78" s="7" t="n"/>
      <c r="H78" s="7" t="n"/>
      <c r="I78" s="12" t="n"/>
      <c r="J78" s="7" t="n"/>
      <c r="K78" s="7" t="n"/>
      <c r="L78" s="7" t="n"/>
      <c r="M78" s="17" t="n"/>
      <c r="N78" s="12" t="n"/>
      <c r="O78" s="12" t="n"/>
      <c r="P78" s="12" t="n"/>
      <c r="Q78" s="12" t="n"/>
      <c r="R78" s="12" t="n"/>
      <c r="S78" s="12" t="n"/>
      <c r="T78" s="12" t="n"/>
      <c r="U78" s="12" t="n"/>
      <c r="V78" s="12" t="n"/>
      <c r="W78" s="12" t="n"/>
      <c r="X78" s="12" t="n"/>
    </row>
    <row r="79" ht="18.75" customHeight="1">
      <c r="A79" s="11" t="n"/>
      <c r="B79" s="12" t="n"/>
      <c r="C79" s="17" t="n"/>
      <c r="D79" s="17" t="n"/>
      <c r="E79" s="7" t="n"/>
      <c r="F79" s="7" t="n"/>
      <c r="G79" s="7" t="n"/>
      <c r="H79" s="7" t="n"/>
      <c r="I79" s="12" t="n"/>
      <c r="J79" s="7" t="n"/>
      <c r="K79" s="7" t="n"/>
      <c r="L79" s="7" t="n"/>
      <c r="M79" s="17" t="n"/>
      <c r="N79" s="12" t="n"/>
      <c r="O79" s="12" t="n"/>
      <c r="P79" s="12" t="n"/>
      <c r="Q79" s="12" t="n"/>
      <c r="R79" s="12" t="n"/>
      <c r="S79" s="12" t="n"/>
      <c r="T79" s="12" t="n"/>
      <c r="U79" s="12" t="n"/>
      <c r="V79" s="12" t="n"/>
      <c r="W79" s="12" t="n"/>
      <c r="X79" s="12" t="n"/>
    </row>
    <row r="80" ht="18.75" customHeight="1">
      <c r="A80" s="11" t="n"/>
      <c r="B80" s="12" t="n"/>
      <c r="C80" s="17" t="n"/>
      <c r="D80" s="17" t="n"/>
      <c r="E80" s="7" t="n"/>
      <c r="F80" s="7" t="n"/>
      <c r="G80" s="7" t="n"/>
      <c r="H80" s="7" t="n"/>
      <c r="I80" s="12" t="n"/>
      <c r="J80" s="7" t="n"/>
      <c r="K80" s="7" t="n"/>
      <c r="L80" s="7" t="n"/>
      <c r="M80" s="17" t="n"/>
      <c r="N80" s="12" t="n"/>
      <c r="O80" s="12" t="n"/>
      <c r="P80" s="12" t="n"/>
      <c r="Q80" s="12" t="n"/>
      <c r="R80" s="12" t="n"/>
      <c r="S80" s="12" t="n"/>
      <c r="T80" s="12" t="n"/>
      <c r="U80" s="12" t="n"/>
      <c r="V80" s="12" t="n"/>
      <c r="W80" s="12" t="n"/>
      <c r="X80" s="12" t="n"/>
    </row>
    <row r="81" ht="18.75" customHeight="1">
      <c r="A81" s="11" t="n"/>
      <c r="B81" s="12" t="n"/>
      <c r="C81" s="17" t="n"/>
      <c r="D81" s="17" t="n"/>
      <c r="E81" s="7" t="n"/>
      <c r="F81" s="7" t="n"/>
      <c r="G81" s="7" t="n"/>
      <c r="H81" s="7" t="n"/>
      <c r="I81" s="12" t="n"/>
      <c r="J81" s="7" t="n"/>
      <c r="K81" s="7" t="n"/>
      <c r="L81" s="7" t="n"/>
      <c r="M81" s="17" t="n"/>
      <c r="N81" s="12" t="n"/>
      <c r="O81" s="12" t="n"/>
      <c r="P81" s="12" t="n"/>
      <c r="Q81" s="12" t="n"/>
      <c r="R81" s="12" t="n"/>
      <c r="S81" s="12" t="n"/>
      <c r="T81" s="12" t="n"/>
      <c r="U81" s="12" t="n"/>
      <c r="V81" s="12" t="n"/>
      <c r="W81" s="12" t="n"/>
      <c r="X81" s="12" t="n"/>
    </row>
    <row r="82" ht="18.75" customHeight="1">
      <c r="A82" s="11" t="n"/>
      <c r="B82" s="12" t="n"/>
      <c r="C82" s="17" t="n"/>
      <c r="D82" s="17" t="n"/>
      <c r="E82" s="7" t="n"/>
      <c r="F82" s="7" t="n"/>
      <c r="G82" s="7" t="n"/>
      <c r="H82" s="7" t="n"/>
      <c r="I82" s="12" t="n"/>
      <c r="J82" s="7" t="n"/>
      <c r="K82" s="7" t="n"/>
      <c r="L82" s="7" t="n"/>
      <c r="M82" s="17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12" t="n"/>
      <c r="W82" s="12" t="n"/>
      <c r="X82" s="12" t="n"/>
    </row>
    <row r="83" ht="18.75" customHeight="1">
      <c r="A83" s="11" t="n"/>
      <c r="B83" s="12" t="n"/>
      <c r="C83" s="17" t="n"/>
      <c r="D83" s="17" t="n"/>
      <c r="E83" s="7" t="n"/>
      <c r="F83" s="7" t="n"/>
      <c r="G83" s="7" t="n"/>
      <c r="H83" s="7" t="n"/>
      <c r="I83" s="12" t="n"/>
      <c r="J83" s="7" t="n"/>
      <c r="K83" s="7" t="n"/>
      <c r="L83" s="7" t="n"/>
      <c r="M83" s="17" t="n"/>
      <c r="N83" s="12" t="n"/>
      <c r="O83" s="12" t="n"/>
      <c r="P83" s="12" t="n"/>
      <c r="Q83" s="12" t="n"/>
      <c r="R83" s="12" t="n"/>
      <c r="S83" s="12" t="n"/>
      <c r="T83" s="12" t="n"/>
      <c r="U83" s="12" t="n"/>
      <c r="V83" s="12" t="n"/>
      <c r="W83" s="12" t="n"/>
      <c r="X83" s="12" t="n"/>
    </row>
    <row r="84" ht="18.75" customHeight="1">
      <c r="A84" s="11" t="n"/>
      <c r="B84" s="12" t="n"/>
      <c r="C84" s="17" t="n"/>
      <c r="D84" s="17" t="n"/>
      <c r="E84" s="7" t="n"/>
      <c r="F84" s="7" t="n"/>
      <c r="G84" s="7" t="n"/>
      <c r="H84" s="7" t="n"/>
      <c r="I84" s="12" t="n"/>
      <c r="J84" s="7" t="n"/>
      <c r="K84" s="7" t="n"/>
      <c r="L84" s="7" t="n"/>
      <c r="M84" s="17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</row>
    <row r="85" ht="18.75" customHeight="1">
      <c r="A85" s="11" t="n"/>
      <c r="B85" s="12" t="n"/>
      <c r="C85" s="17" t="n"/>
      <c r="D85" s="17" t="n"/>
      <c r="E85" s="7" t="n"/>
      <c r="F85" s="7" t="n"/>
      <c r="G85" s="7" t="n"/>
      <c r="H85" s="7" t="n"/>
      <c r="I85" s="12" t="n"/>
      <c r="J85" s="7" t="n"/>
      <c r="K85" s="7" t="n"/>
      <c r="L85" s="7" t="n"/>
      <c r="M85" s="17" t="n"/>
      <c r="N85" s="12" t="n"/>
      <c r="O85" s="12" t="n"/>
      <c r="P85" s="12" t="n"/>
      <c r="Q85" s="12" t="n"/>
      <c r="R85" s="12" t="n"/>
      <c r="S85" s="12" t="n"/>
      <c r="T85" s="12" t="n"/>
      <c r="U85" s="12" t="n"/>
      <c r="V85" s="12" t="n"/>
      <c r="W85" s="12" t="n"/>
      <c r="X85" s="12" t="n"/>
    </row>
    <row r="86" ht="18.75" customHeight="1">
      <c r="A86" s="11" t="n"/>
      <c r="B86" s="12" t="n"/>
      <c r="C86" s="17" t="n"/>
      <c r="D86" s="17" t="n"/>
      <c r="E86" s="7" t="n"/>
      <c r="F86" s="7" t="n"/>
      <c r="G86" s="7" t="n"/>
      <c r="H86" s="7" t="n"/>
      <c r="I86" s="12" t="n"/>
      <c r="J86" s="7" t="n"/>
      <c r="K86" s="7" t="n"/>
      <c r="L86" s="7" t="n"/>
      <c r="M86" s="17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</row>
    <row r="87" ht="18.75" customHeight="1">
      <c r="A87" s="11" t="n"/>
      <c r="B87" s="12" t="n"/>
      <c r="C87" s="17" t="n"/>
      <c r="D87" s="17" t="n"/>
      <c r="E87" s="7" t="n"/>
      <c r="F87" s="7" t="n"/>
      <c r="G87" s="7" t="n"/>
      <c r="H87" s="7" t="n"/>
      <c r="I87" s="12" t="n"/>
      <c r="J87" s="7" t="n"/>
      <c r="K87" s="7" t="n"/>
      <c r="L87" s="7" t="n"/>
      <c r="M87" s="17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</row>
    <row r="88" ht="18.75" customHeight="1">
      <c r="A88" s="11" t="n"/>
      <c r="B88" s="12" t="n"/>
      <c r="C88" s="17" t="n"/>
      <c r="D88" s="17" t="n"/>
      <c r="E88" s="7" t="n"/>
      <c r="F88" s="7" t="n"/>
      <c r="G88" s="7" t="n"/>
      <c r="H88" s="7" t="n"/>
      <c r="I88" s="12" t="n"/>
      <c r="J88" s="7" t="n"/>
      <c r="K88" s="7" t="n"/>
      <c r="L88" s="7" t="n"/>
      <c r="M88" s="17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</row>
    <row r="89" ht="18.75" customHeight="1">
      <c r="A89" s="11" t="n"/>
      <c r="B89" s="12" t="n"/>
      <c r="C89" s="17" t="n"/>
      <c r="D89" s="17" t="n"/>
      <c r="E89" s="7" t="n"/>
      <c r="F89" s="7" t="n"/>
      <c r="G89" s="7" t="n"/>
      <c r="H89" s="7" t="n"/>
      <c r="I89" s="12" t="n"/>
      <c r="J89" s="7" t="n"/>
      <c r="K89" s="7" t="n"/>
      <c r="L89" s="7" t="n"/>
      <c r="M89" s="17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2024-03-25T16:04:03Z</dcterms:created>
  <dcterms:modified xsi:type="dcterms:W3CDTF">2024-03-25T16:08:51Z</dcterms:modified>
</cp:coreProperties>
</file>