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istorialdecont"/>
    <sheet r:id="rId2" sheetId="2" name="productos"/>
    <sheet r:id="rId3" sheetId="3" name="entradas y salidas"/>
  </sheets>
  <calcPr fullCalcOnLoad="1"/>
</workbook>
</file>

<file path=xl/sharedStrings.xml><?xml version="1.0" encoding="utf-8"?>
<sst xmlns="http://schemas.openxmlformats.org/spreadsheetml/2006/main" count="529" uniqueCount="284">
  <si>
    <t>Fecha</t>
  </si>
  <si>
    <t>Codigo</t>
  </si>
  <si>
    <t>Productos</t>
  </si>
  <si>
    <t>Marca</t>
  </si>
  <si>
    <t>Categoria</t>
  </si>
  <si>
    <t>almacen</t>
  </si>
  <si>
    <t>Codigo unitario</t>
  </si>
  <si>
    <t>Mes/año</t>
  </si>
  <si>
    <t>cantidad</t>
  </si>
  <si>
    <t>observaciones</t>
  </si>
  <si>
    <t>ID_registro</t>
  </si>
  <si>
    <t>Cliente</t>
  </si>
  <si>
    <t>¿devolución?</t>
  </si>
  <si>
    <t>¿perdida anormal?</t>
  </si>
  <si>
    <t>Aumento anormal</t>
  </si>
  <si>
    <t>Cant Perdida</t>
  </si>
  <si>
    <t>Devolucion a proveedor</t>
  </si>
  <si>
    <t>cliente nos devuelve</t>
  </si>
  <si>
    <t>CANT VENDIDA</t>
  </si>
  <si>
    <t>CANT ADQUIRIDA</t>
  </si>
  <si>
    <t>Costo ventas</t>
  </si>
  <si>
    <t>Costo adquisiciones</t>
  </si>
  <si>
    <t>Costo unitario</t>
  </si>
  <si>
    <t>precio unitario</t>
  </si>
  <si>
    <t>ch-38</t>
  </si>
  <si>
    <t xml:space="preserve">tubo paso agua corsa^ </t>
  </si>
  <si>
    <t>tubo</t>
  </si>
  <si>
    <t>7e-z1</t>
  </si>
  <si>
    <t>varilla medidora de aceite megane clio symbol</t>
  </si>
  <si>
    <t>CYT</t>
  </si>
  <si>
    <t>varilla</t>
  </si>
  <si>
    <t>8D-7</t>
  </si>
  <si>
    <t>VALV</t>
  </si>
  <si>
    <t>valvulina</t>
  </si>
  <si>
    <t>DELTA OIL</t>
  </si>
  <si>
    <t>13d</t>
  </si>
  <si>
    <t>valv</t>
  </si>
  <si>
    <t>85w-140</t>
  </si>
  <si>
    <t>valvulina fina spirax 85w-740</t>
  </si>
  <si>
    <t>spirax</t>
  </si>
  <si>
    <t>4a</t>
  </si>
  <si>
    <t>P96495288</t>
  </si>
  <si>
    <t xml:space="preserve">valvula pcv aveo optra 1,6 14000 </t>
  </si>
  <si>
    <t>RAON</t>
  </si>
  <si>
    <t>valvula pcv</t>
  </si>
  <si>
    <t>bolsa pcv/ 12c-b3</t>
  </si>
  <si>
    <t>pcvaveo</t>
  </si>
  <si>
    <t>18118-82001</t>
  </si>
  <si>
    <t xml:space="preserve">valvula pcv samurai sprint </t>
  </si>
  <si>
    <t>APC</t>
  </si>
  <si>
    <t xml:space="preserve">valvula pcv spark gt </t>
  </si>
  <si>
    <t>APK</t>
  </si>
  <si>
    <t>valvula pcv swift 1,3 ol22-53b00 sprint</t>
  </si>
  <si>
    <t xml:space="preserve">DY </t>
  </si>
  <si>
    <t>OK30E-13-890</t>
  </si>
  <si>
    <t xml:space="preserve">valvulapcv kia rio </t>
  </si>
  <si>
    <t xml:space="preserve">valvula pcv n200 n300 </t>
  </si>
  <si>
    <t>apc y raon</t>
  </si>
  <si>
    <t xml:space="preserve">terminal axial aveo </t>
  </si>
  <si>
    <t>GAP</t>
  </si>
  <si>
    <t>axial</t>
  </si>
  <si>
    <t>2a-4</t>
  </si>
  <si>
    <t>MP103-18118-53B00</t>
  </si>
  <si>
    <t xml:space="preserve">valvula pcv chevrolet sprint swift </t>
  </si>
  <si>
    <t>VERDE</t>
  </si>
  <si>
    <t>valvula pcv kia rio</t>
  </si>
  <si>
    <t>bolsa plastica</t>
  </si>
  <si>
    <t>267402G000</t>
  </si>
  <si>
    <t>valvula pcv de i25 ion spice aveo</t>
  </si>
  <si>
    <t>CARD</t>
  </si>
  <si>
    <t>valvula pcv de 125 ion spice aveo</t>
  </si>
  <si>
    <t>PLASTICA</t>
  </si>
  <si>
    <t xml:space="preserve">valvula pcv spark 724    </t>
  </si>
  <si>
    <t>valvula control iac clio 2 stepway megane iac sensor</t>
  </si>
  <si>
    <t>valvula iac sensor</t>
  </si>
  <si>
    <t>11f-1a</t>
  </si>
  <si>
    <t>257-010</t>
  </si>
  <si>
    <t>NPC42101</t>
  </si>
  <si>
    <t>valvula de control iac renault logan clio iac sensor hay 2 en caja 8 valvulas</t>
  </si>
  <si>
    <t>INJETECH</t>
  </si>
  <si>
    <t>11f-8a</t>
  </si>
  <si>
    <t>valvula calefaccion 3 vias corsa gasolina todos suelto</t>
  </si>
  <si>
    <t>AJE</t>
  </si>
  <si>
    <t>valvula calefaccion</t>
  </si>
  <si>
    <t>4D-1</t>
  </si>
  <si>
    <t>MB-197467</t>
  </si>
  <si>
    <t>#N/A</t>
  </si>
  <si>
    <t>CH-57</t>
  </si>
  <si>
    <t xml:space="preserve">tubo de paso de agua corsa evolution </t>
  </si>
  <si>
    <t>LPS</t>
  </si>
  <si>
    <t>7E-Z1</t>
  </si>
  <si>
    <t>ch-37</t>
  </si>
  <si>
    <t>oh-57</t>
  </si>
  <si>
    <t>tubo paso agua montana corsa evolution</t>
  </si>
  <si>
    <t>CH-78</t>
  </si>
  <si>
    <t>tubo paso de agua optra 1,8</t>
  </si>
  <si>
    <t>ch-78</t>
  </si>
  <si>
    <t>CH-38</t>
  </si>
  <si>
    <t>SK-503F2-</t>
  </si>
  <si>
    <t>triceta swift 1,3</t>
  </si>
  <si>
    <t>QDQ</t>
  </si>
  <si>
    <t>triceta</t>
  </si>
  <si>
    <t>12c-a1</t>
  </si>
  <si>
    <t>SK-503F2</t>
  </si>
  <si>
    <t>tenscli</t>
  </si>
  <si>
    <t>trensa clio</t>
  </si>
  <si>
    <t>trensa</t>
  </si>
  <si>
    <t xml:space="preserve">7d  </t>
  </si>
  <si>
    <t>trensym</t>
  </si>
  <si>
    <t>trensa symbol</t>
  </si>
  <si>
    <t>GASTOP</t>
  </si>
  <si>
    <t>trabaroscas 10g</t>
  </si>
  <si>
    <t>trabarosca</t>
  </si>
  <si>
    <t>threadloker</t>
  </si>
  <si>
    <t>traba roscas pequeño 10g es tecnicamente lo mismo</t>
  </si>
  <si>
    <t>loctite</t>
  </si>
  <si>
    <t xml:space="preserve">vitrina </t>
  </si>
  <si>
    <t>TIJAVED</t>
  </si>
  <si>
    <t>tijera aveo derecha con remache+</t>
  </si>
  <si>
    <t>suelta</t>
  </si>
  <si>
    <t>tijera</t>
  </si>
  <si>
    <t>cv07353</t>
  </si>
  <si>
    <t>KCA-7004</t>
  </si>
  <si>
    <t>tijera chevrolet   alto delantero spark</t>
  </si>
  <si>
    <t>KTC</t>
  </si>
  <si>
    <t>KRE-6206</t>
  </si>
  <si>
    <t>terminal axial r18 gtl</t>
  </si>
  <si>
    <t>1A-5</t>
  </si>
  <si>
    <t>KCA-7001</t>
  </si>
  <si>
    <t>tijera chevrolet   sprint brazo oscilante</t>
  </si>
  <si>
    <t>4d-5</t>
  </si>
  <si>
    <t>tijclime</t>
  </si>
  <si>
    <t>tijera clio megane lado izquierdo</t>
  </si>
  <si>
    <t>54501-07160</t>
  </si>
  <si>
    <t>tijera kia picanto morning derecha</t>
  </si>
  <si>
    <t>7D</t>
  </si>
  <si>
    <t>45202-77a00</t>
  </si>
  <si>
    <t>tijera inferior derecha chana hafei kinyi dfm</t>
  </si>
  <si>
    <t>ads</t>
  </si>
  <si>
    <t>Descripcion</t>
  </si>
  <si>
    <t>MARCA</t>
  </si>
  <si>
    <t>PRECIO</t>
  </si>
  <si>
    <t>COSTO</t>
  </si>
  <si>
    <t>ALMACÉN</t>
  </si>
  <si>
    <t>STATUS</t>
  </si>
  <si>
    <t>.</t>
  </si>
  <si>
    <t>STOCK MÍNIMO</t>
  </si>
  <si>
    <t>EXISTENCIA ACTUAL</t>
  </si>
  <si>
    <t>CODIGO UNITARIO</t>
  </si>
  <si>
    <t>cantidad conjunta</t>
  </si>
  <si>
    <t>A-2862C</t>
  </si>
  <si>
    <t>filtro de aceite 18*1,5 chevrolet, gmc, hyster a-111 aveo (cliente a 13 y  aluis a 12 y a vecina 10 ) (sur alpin vale 11800)</t>
  </si>
  <si>
    <t>PARTMO</t>
  </si>
  <si>
    <t>filtro de aceite</t>
  </si>
  <si>
    <t>7C-5</t>
  </si>
  <si>
    <t>a-111</t>
  </si>
  <si>
    <t>8D-5</t>
  </si>
  <si>
    <t>wl10468a</t>
  </si>
  <si>
    <t>filtro de aceite atos 20*1,5 picanto</t>
  </si>
  <si>
    <t>wix</t>
  </si>
  <si>
    <t>7D-1</t>
  </si>
  <si>
    <t>of-1402</t>
  </si>
  <si>
    <t>KFF-4568</t>
  </si>
  <si>
    <t xml:space="preserve">filtro combustible chevrolet spark lanos con conector </t>
  </si>
  <si>
    <t>filtro de combustible</t>
  </si>
  <si>
    <t>9C-FINAL</t>
  </si>
  <si>
    <t>(09189</t>
  </si>
  <si>
    <t>KOS-7412</t>
  </si>
  <si>
    <t xml:space="preserve">filtro de aceite 20*1,5 luv dmax 2,4 3,0 gasolina </t>
  </si>
  <si>
    <t>4C-3</t>
  </si>
  <si>
    <t>KOS-99</t>
  </si>
  <si>
    <t>filtro de aceite  3/4*16 spark 724 matiz alto tico hafei  taxi alto esteem sprint super carry van vitara chana star change chery hafei daewoo tico toyota camry suzuki volkswaguen golf</t>
  </si>
  <si>
    <t>7C-3</t>
  </si>
  <si>
    <t>a-14476</t>
  </si>
  <si>
    <t>KOS-56</t>
  </si>
  <si>
    <t>filtro de aceite 20*1,5 hyundai accent vision kia mazda 323  r9 r18 luv 2300</t>
  </si>
  <si>
    <t>7C-4</t>
  </si>
  <si>
    <t>a-323</t>
  </si>
  <si>
    <t>kos-05</t>
  </si>
  <si>
    <t>filtro aceite 18*1,5  aveo corsa^ monza daewoo cielo  y corsa evolution</t>
  </si>
  <si>
    <t xml:space="preserve">KOS-1015 </t>
  </si>
  <si>
    <t>filtro aceite 20*1,5 renault clio 2 citius symbol logan megane duster twingo troper</t>
  </si>
  <si>
    <t>7C-6</t>
  </si>
  <si>
    <t>a-3603</t>
  </si>
  <si>
    <t>18118</t>
  </si>
  <si>
    <t>96991801</t>
  </si>
  <si>
    <t>2-01-0239</t>
  </si>
  <si>
    <t>arandela amortiguador del aveo spark 06 724</t>
  </si>
  <si>
    <t>DTC</t>
  </si>
  <si>
    <t>arandela</t>
  </si>
  <si>
    <t>8C-2</t>
  </si>
  <si>
    <t>SGPAVEO</t>
  </si>
  <si>
    <t>SGP</t>
  </si>
  <si>
    <t>CCX008</t>
  </si>
  <si>
    <t xml:space="preserve">terminal axial chevrolet corsa evolution </t>
  </si>
  <si>
    <t>TNK</t>
  </si>
  <si>
    <t>1A-3</t>
  </si>
  <si>
    <t>KRE-3010</t>
  </si>
  <si>
    <t>terminal axial chevrolet luv dmax 4x2 corsa^ wind</t>
  </si>
  <si>
    <t>1A-1</t>
  </si>
  <si>
    <t>kre-3010</t>
  </si>
  <si>
    <t>SAILPCV</t>
  </si>
  <si>
    <t xml:space="preserve">valvula pcv sail  </t>
  </si>
  <si>
    <t>CHEVROLET</t>
  </si>
  <si>
    <t>sailpcv</t>
  </si>
  <si>
    <t>valvula iac renault clio megane  iac sensor</t>
  </si>
  <si>
    <t>EMASA</t>
  </si>
  <si>
    <t>87087</t>
  </si>
  <si>
    <t>tijera tubo de paso de agua hierro renault megane clio 2</t>
  </si>
  <si>
    <t>AT-10515</t>
  </si>
  <si>
    <t xml:space="preserve">terminal axial chevrolet spark gt </t>
  </si>
  <si>
    <t>JAFS</t>
  </si>
  <si>
    <t>1A-7</t>
  </si>
  <si>
    <t>kre-3016</t>
  </si>
  <si>
    <t>tubo calefaccion renault clio fase 2 hierro</t>
  </si>
  <si>
    <t>E356-15-290</t>
  </si>
  <si>
    <t>tubo paso agua  metalica mazda 323 modelo 1986  m/n</t>
  </si>
  <si>
    <t>GR</t>
  </si>
  <si>
    <t>terminal axial corsa^ 99 14x1,5</t>
  </si>
  <si>
    <t>2A-1</t>
  </si>
  <si>
    <t>93229708</t>
  </si>
  <si>
    <t>tubo paso agua calefaccion sail  metal</t>
  </si>
  <si>
    <t>11735</t>
  </si>
  <si>
    <t>r-9</t>
  </si>
  <si>
    <t xml:space="preserve">tubo paso agua citius clio 2 megane </t>
  </si>
  <si>
    <t>Ee501-15-290</t>
  </si>
  <si>
    <t>tubo paso agua metal mazda 323 83/85</t>
  </si>
  <si>
    <t>KRE-3102</t>
  </si>
  <si>
    <t>terminal axial hyundai accent vision kia rio xcite</t>
  </si>
  <si>
    <t>B61K-15-290B</t>
  </si>
  <si>
    <t xml:space="preserve">tubo paso agua metalica mazda 323 inyection </t>
  </si>
  <si>
    <t>S030374</t>
  </si>
  <si>
    <t>terminal axial hyundai i10 ion</t>
  </si>
  <si>
    <t>GSP</t>
  </si>
  <si>
    <t>1A-9</t>
  </si>
  <si>
    <t>kre-3106</t>
  </si>
  <si>
    <t xml:space="preserve">terminal axial hyundai vision kia picanto ion 2017. </t>
  </si>
  <si>
    <t>RACKEND</t>
  </si>
  <si>
    <t>1A-8</t>
  </si>
  <si>
    <t>kre-3102</t>
  </si>
  <si>
    <t>CH-66</t>
  </si>
  <si>
    <t>tubo paso chorro spark chronos  05 724</t>
  </si>
  <si>
    <t>ch-66</t>
  </si>
  <si>
    <t>tubo paso de agua atos  05</t>
  </si>
  <si>
    <t>#</t>
  </si>
  <si>
    <t>DÍA</t>
  </si>
  <si>
    <t>MES/AÑO</t>
  </si>
  <si>
    <t>Entrada</t>
  </si>
  <si>
    <t>Salida</t>
  </si>
  <si>
    <t>Total</t>
  </si>
  <si>
    <t>ID_Registro</t>
  </si>
  <si>
    <t>DATAFONO</t>
  </si>
  <si>
    <t>Efectivo a nequi</t>
  </si>
  <si>
    <t>Pasa nequi a efectivo</t>
  </si>
  <si>
    <t>NEQUI</t>
  </si>
  <si>
    <t>Efectivo  a daviplata</t>
  </si>
  <si>
    <t>pasa daviplata a efectivo</t>
  </si>
  <si>
    <t>DAVIPLATA</t>
  </si>
  <si>
    <t>Costo</t>
  </si>
  <si>
    <t>INVENTARIO</t>
  </si>
  <si>
    <t>Cantidad  dada/credito</t>
  </si>
  <si>
    <t>CRÉDITO</t>
  </si>
  <si>
    <t>PagoCxp</t>
  </si>
  <si>
    <t>CxP</t>
  </si>
  <si>
    <t>Distribucion utilidades</t>
  </si>
  <si>
    <t>Ajuste a efectivo</t>
  </si>
  <si>
    <t>ajuste a datafono</t>
  </si>
  <si>
    <t>ajuste a nequi</t>
  </si>
  <si>
    <t>Ajuste a daviplata</t>
  </si>
  <si>
    <t>ajuste a credito</t>
  </si>
  <si>
    <t>caja mayor</t>
  </si>
  <si>
    <t>adelanto jose</t>
  </si>
  <si>
    <t>aveo correa reparitcion 300 nequi 40 efecitvo</t>
  </si>
  <si>
    <t>pila gasolina 30 angel y 70 pila  nequi juan</t>
  </si>
  <si>
    <t>adelanto edison</t>
  </si>
  <si>
    <t>pago sueldo ma que se le debe semana pasada quedarian sobrando 2</t>
  </si>
  <si>
    <t>taxi culata nequi josep</t>
  </si>
  <si>
    <t xml:space="preserve">arreglo de corsa </t>
  </si>
  <si>
    <t>bulto de cemento</t>
  </si>
  <si>
    <t xml:space="preserve">compra de manguera </t>
  </si>
  <si>
    <t>cambio efectivo a daviplata juanpits</t>
  </si>
  <si>
    <t>UM</t>
  </si>
  <si>
    <t>liquidos freno</t>
  </si>
  <si>
    <t xml:space="preserve">cambio efectivo a nequi joseph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</si>
</sst>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m-yy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7c7c7c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deded"/>
      </patternFill>
    </fill>
    <fill>
      <patternFill patternType="solid">
        <fgColor rgb="FFa6f4aa"/>
      </patternFill>
    </fill>
    <fill>
      <patternFill patternType="solid">
        <fgColor rgb="FF4472c4"/>
      </patternFill>
    </fill>
    <fill>
      <patternFill patternType="solid">
        <fgColor rgb="FFb4c7e7"/>
      </patternFill>
    </fill>
    <fill>
      <patternFill patternType="solid">
        <fgColor rgb="FFdbdbdb"/>
      </patternFill>
    </fill>
    <fill>
      <patternFill patternType="solid">
        <fgColor rgb="FFbdd7ee"/>
      </patternFill>
    </fill>
    <fill>
      <patternFill patternType="solid">
        <fgColor rgb="FFadb9ca"/>
      </patternFill>
    </fill>
    <fill>
      <patternFill patternType="solid">
        <fgColor rgb="FFfbe5d6"/>
      </patternFill>
    </fill>
    <fill>
      <patternFill patternType="solid">
        <fgColor rgb="FFf8cbad"/>
      </patternFill>
    </fill>
    <fill>
      <patternFill patternType="solid">
        <fgColor rgb="FFffd966"/>
      </patternFill>
    </fill>
    <fill>
      <patternFill patternType="solid">
        <fgColor rgb="FF595959"/>
      </patternFill>
    </fill>
    <fill>
      <patternFill patternType="solid">
        <fgColor rgb="FFffe699"/>
      </patternFill>
    </fill>
    <fill>
      <patternFill patternType="solid">
        <fgColor rgb="FFcc99ff"/>
      </patternFill>
    </fill>
    <fill>
      <patternFill patternType="solid">
        <fgColor rgb="FFf68282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xfId="0" numFmtId="0" borderId="0" fontId="0" fillId="0"/>
    <xf xfId="0" numFmtId="1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left"/>
    </xf>
    <xf xfId="0" numFmtId="164" applyNumberFormat="1" borderId="2" applyBorder="1" fontId="5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3" applyNumberFormat="1" borderId="2" applyBorder="1" fontId="2" applyFont="1" fillId="4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3" applyNumberFormat="1" borderId="2" applyBorder="1" fontId="3" applyFont="1" fillId="5" applyFill="1" applyAlignment="1">
      <alignment horizontal="left" wrapText="1"/>
    </xf>
    <xf xfId="0" numFmtId="0" borderId="2" applyBorder="1" fontId="2" applyFont="1" fillId="6" applyFill="1" applyAlignment="1">
      <alignment horizontal="left" wrapText="1"/>
    </xf>
    <xf xfId="0" numFmtId="3" applyNumberFormat="1" borderId="2" applyBorder="1" fontId="6" applyFont="1" fillId="6" applyFill="1" applyAlignment="1">
      <alignment horizontal="left" wrapText="1"/>
    </xf>
    <xf xfId="0" numFmtId="3" applyNumberFormat="1" borderId="2" applyBorder="1" fontId="2" applyFont="1" fillId="6" applyFill="1" applyAlignment="1">
      <alignment horizontal="left" wrapText="1"/>
    </xf>
    <xf xfId="0" numFmtId="0" borderId="2" applyBorder="1" fontId="6" applyFont="1" fillId="6" applyFill="1" applyAlignment="1">
      <alignment horizontal="left" wrapText="1"/>
    </xf>
    <xf xfId="0" numFmtId="3" applyNumberFormat="1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3" applyNumberFormat="1" borderId="3" applyBorder="1" fontId="6" applyFont="1" fillId="0" applyAlignment="1">
      <alignment horizontal="center"/>
    </xf>
    <xf xfId="0" numFmtId="49" applyNumberFormat="1" borderId="3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164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2" applyBorder="1" fontId="2" applyFont="1" fillId="7" applyFill="1" applyAlignment="1">
      <alignment horizontal="right"/>
    </xf>
    <xf xfId="0" numFmtId="3" applyNumberFormat="1" borderId="2" applyBorder="1" fontId="2" applyFont="1" fillId="8" applyFill="1" applyAlignment="1">
      <alignment horizontal="right"/>
    </xf>
    <xf xfId="0" numFmtId="3" applyNumberFormat="1" borderId="2" applyBorder="1" fontId="2" applyFont="1" fillId="9" applyFill="1" applyAlignment="1">
      <alignment horizontal="right"/>
    </xf>
    <xf xfId="0" numFmtId="3" applyNumberFormat="1" borderId="2" applyBorder="1" fontId="2" applyFont="1" fillId="10" applyFill="1" applyAlignment="1">
      <alignment horizontal="right"/>
    </xf>
    <xf xfId="0" numFmtId="3" applyNumberFormat="1" borderId="2" applyBorder="1" fontId="2" applyFont="1" fillId="11" applyFill="1" applyAlignment="1">
      <alignment horizontal="right"/>
    </xf>
    <xf xfId="0" numFmtId="3" applyNumberFormat="1" borderId="2" applyBorder="1" fontId="2" applyFont="1" fillId="12" applyFill="1" applyAlignment="1">
      <alignment horizontal="right"/>
    </xf>
    <xf xfId="0" numFmtId="3" applyNumberFormat="1" borderId="2" applyBorder="1" fontId="2" applyFont="1" fillId="13" applyFill="1" applyAlignment="1">
      <alignment horizontal="right"/>
    </xf>
    <xf xfId="0" numFmtId="3" applyNumberFormat="1" borderId="2" applyBorder="1" fontId="2" applyFont="1" fillId="14" applyFill="1" applyAlignment="1">
      <alignment horizontal="right"/>
    </xf>
    <xf xfId="0" numFmtId="3" applyNumberFormat="1" borderId="2" applyBorder="1" fontId="4" applyFont="1" fillId="14" applyFill="1" applyAlignment="1">
      <alignment horizontal="right"/>
    </xf>
    <xf xfId="0" numFmtId="3" applyNumberFormat="1" borderId="2" applyBorder="1" fontId="4" applyFont="1" fillId="15" applyFill="1" applyAlignment="1">
      <alignment horizontal="right"/>
    </xf>
    <xf xfId="0" numFmtId="3" applyNumberFormat="1" borderId="2" applyBorder="1" fontId="2" applyFont="1" fillId="16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ables/table1.xml><?xml version="1.0" encoding="utf-8"?>
<table xmlns="http://schemas.openxmlformats.org/spreadsheetml/2006/main" ref="A1:X38" displayName="Tabla5" name="Tabla5" id="1" totalsRowShown="0">
  <autoFilter ref="A1:X38"/>
  <tableColumns count="24">
    <tableColumn name="Fecha" id="1"/>
    <tableColumn name="Codigo" id="2"/>
    <tableColumn name="Productos" id="3"/>
    <tableColumn name="Marca" id="4"/>
    <tableColumn name="Categoria" id="5"/>
    <tableColumn name="almacen" id="6"/>
    <tableColumn name="Codigo unitario" id="7"/>
    <tableColumn name="Mes/año" id="8"/>
    <tableColumn name="cantidad" id="9"/>
    <tableColumn name="observaciones" id="10"/>
    <tableColumn name="ID_registro" id="11"/>
    <tableColumn name="Cliente" id="12"/>
    <tableColumn name="¿devolución?" id="13"/>
    <tableColumn name="¿perdida anormal?" id="14"/>
    <tableColumn name="Aumento anormal" id="15"/>
    <tableColumn name="Cant Perdida" id="16"/>
    <tableColumn name="Devolucion a proveedor" id="17"/>
    <tableColumn name="cliente nos devuelve" id="18"/>
    <tableColumn name="CANT VENDIDA" id="19"/>
    <tableColumn name="CANT ADQUIRIDA" id="20"/>
    <tableColumn name="Costo ventas" id="21"/>
    <tableColumn name="Costo adquisiciones" id="22"/>
    <tableColumn name="Costo unitario" id="23"/>
    <tableColumn name="precio unitario" id="2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M52" displayName="Tabla3" name="Tabla3" id="2" totalsRowShown="0">
  <autoFilter ref="A1:M52"/>
  <tableColumns count="13">
    <tableColumn name="Codigo" id="1"/>
    <tableColumn name="Descripcion" id="2"/>
    <tableColumn name="MARCA" id="3"/>
    <tableColumn name="PRECIO" id="4"/>
    <tableColumn name="COSTO" id="5"/>
    <tableColumn name="Categoria" id="6"/>
    <tableColumn name="ALMACÉN" id="7"/>
    <tableColumn name="STATUS" id="8"/>
    <tableColumn name="." id="9"/>
    <tableColumn name="STOCK MÍNIMO" id="10"/>
    <tableColumn name="EXISTENCIA ACTUAL" id="11"/>
    <tableColumn name="CODIGO UNITARIO" id="12"/>
    <tableColumn name="cantidad conjunta" id="1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C14" displayName="Tabla2" name="Tabla2" id="3" totalsRowShown="0">
  <autoFilter ref="A1:AC14"/>
  <tableColumns count="29">
    <tableColumn name="#" id="1"/>
    <tableColumn name="Fecha" id="2"/>
    <tableColumn name="DÍA" id="3"/>
    <tableColumn name="MES/AÑO" id="4"/>
    <tableColumn name="Descripcion" id="5"/>
    <tableColumn name="Entrada" id="6"/>
    <tableColumn name="Salida" id="7"/>
    <tableColumn name="Total" id="8"/>
    <tableColumn name="ID_Registro" id="9"/>
    <tableColumn name="DATAFONO" id="10"/>
    <tableColumn name="Efectivo a nequi" id="11"/>
    <tableColumn name="Pasa nequi a efectivo" id="12"/>
    <tableColumn name="NEQUI" id="13"/>
    <tableColumn name="Efectivo  a daviplata" id="14"/>
    <tableColumn name="pasa daviplata a efectivo" id="15"/>
    <tableColumn name="DAVIPLATA" id="16"/>
    <tableColumn name="Costo" id="17"/>
    <tableColumn name="INVENTARIO" id="18"/>
    <tableColumn name="Cantidad  dada/credito" id="19"/>
    <tableColumn name="CRÉDITO" id="20"/>
    <tableColumn name="PagoCxp" id="21"/>
    <tableColumn name="CxP" id="22"/>
    <tableColumn name="Distribucion utilidades" id="23"/>
    <tableColumn name="Ajuste a efectivo" id="24"/>
    <tableColumn name="ajuste a datafono" id="25"/>
    <tableColumn name="ajuste a nequi" id="26"/>
    <tableColumn name="Ajuste a daviplata" id="27"/>
    <tableColumn name="ajuste a credito" id="28"/>
    <tableColumn name="caja mayor" id="29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4"/>
  <sheetViews>
    <sheetView workbookViewId="0" tabSelected="1"/>
  </sheetViews>
  <sheetFormatPr defaultRowHeight="15" x14ac:dyDescent="0.25"/>
  <cols>
    <col min="1" max="1" style="19" width="9.147857142857141" customWidth="1" bestFit="1"/>
    <col min="2" max="2" style="17" width="15.147857142857141" customWidth="1" bestFit="1"/>
    <col min="3" max="3" style="19" width="9.147857142857141" customWidth="1" bestFit="1"/>
    <col min="4" max="4" style="19" width="12.005" customWidth="1" bestFit="1"/>
    <col min="5" max="5" style="19" width="33.005" customWidth="1" bestFit="1"/>
    <col min="6" max="6" style="18" width="12.43357142857143" customWidth="1" bestFit="1"/>
    <col min="7" max="7" style="18" width="14.147857142857141" customWidth="1" bestFit="1"/>
    <col min="8" max="8" style="20" width="10.862142857142858" customWidth="1" bestFit="1"/>
    <col min="9" max="9" style="19" width="13.290714285714287" customWidth="1" bestFit="1"/>
    <col min="10" max="10" style="19" width="13.290714285714287" customWidth="1" bestFit="1"/>
    <col min="11" max="11" style="20" width="14.862142857142858" customWidth="1" bestFit="1"/>
    <col min="12" max="12" style="19" width="13.719285714285713" customWidth="1" bestFit="1"/>
    <col min="13" max="13" style="18" width="10.576428571428572" customWidth="1" bestFit="1"/>
    <col min="14" max="14" style="18" width="14.43357142857143" customWidth="1" bestFit="1"/>
    <col min="15" max="15" style="19" width="18.576428571428572" customWidth="1" bestFit="1"/>
    <col min="16" max="16" style="19" width="13.147857142857141" customWidth="1" bestFit="1"/>
    <col min="17" max="17" style="19" width="13.147857142857141" customWidth="1" bestFit="1"/>
    <col min="18" max="18" style="19" width="14.290714285714287" customWidth="1" bestFit="1"/>
    <col min="19" max="19" style="19" width="17.433571428571426" customWidth="1" bestFit="1"/>
    <col min="20" max="20" style="19" width="10.719285714285713" customWidth="1" bestFit="1"/>
    <col min="21" max="21" style="19" width="10.719285714285713" customWidth="1" bestFit="1"/>
    <col min="22" max="22" style="19" width="13.576428571428572" customWidth="1" bestFit="1"/>
    <col min="23" max="23" style="19" width="23.14785714285714" customWidth="1" bestFit="1"/>
    <col min="24" max="24" style="19" width="18.005" customWidth="1" bestFit="1"/>
    <col min="25" max="25" style="19" width="18.433571428571426" customWidth="1" bestFit="1"/>
    <col min="26" max="26" style="19" width="15.576428571428572" customWidth="1" bestFit="1"/>
    <col min="27" max="27" style="19" width="18.862142857142857" customWidth="1" bestFit="1"/>
    <col min="28" max="28" style="19" width="16.719285714285714" customWidth="1" bestFit="1"/>
    <col min="29" max="29" style="19" width="12.576428571428572" customWidth="1" bestFit="1"/>
  </cols>
  <sheetData>
    <row x14ac:dyDescent="0.25" r="1" customHeight="1" ht="18.75">
      <c r="A1" s="3" t="s">
        <v>244</v>
      </c>
      <c r="B1" s="34" t="s">
        <v>0</v>
      </c>
      <c r="C1" s="3" t="s">
        <v>245</v>
      </c>
      <c r="D1" s="3" t="s">
        <v>246</v>
      </c>
      <c r="E1" s="3" t="s">
        <v>139</v>
      </c>
      <c r="F1" s="30" t="s">
        <v>247</v>
      </c>
      <c r="G1" s="30" t="s">
        <v>248</v>
      </c>
      <c r="H1" s="30" t="s">
        <v>249</v>
      </c>
      <c r="I1" s="35" t="s">
        <v>250</v>
      </c>
      <c r="J1" s="35" t="s">
        <v>251</v>
      </c>
      <c r="K1" s="30" t="s">
        <v>252</v>
      </c>
      <c r="L1" s="35" t="s">
        <v>253</v>
      </c>
      <c r="M1" s="30" t="s">
        <v>254</v>
      </c>
      <c r="N1" s="30" t="s">
        <v>255</v>
      </c>
      <c r="O1" s="35" t="s">
        <v>256</v>
      </c>
      <c r="P1" s="35" t="s">
        <v>257</v>
      </c>
      <c r="Q1" s="35" t="s">
        <v>258</v>
      </c>
      <c r="R1" s="35" t="s">
        <v>259</v>
      </c>
      <c r="S1" s="35" t="s">
        <v>260</v>
      </c>
      <c r="T1" s="35" t="s">
        <v>261</v>
      </c>
      <c r="U1" s="35" t="s">
        <v>262</v>
      </c>
      <c r="V1" s="35" t="s">
        <v>263</v>
      </c>
      <c r="W1" s="35" t="s">
        <v>264</v>
      </c>
      <c r="X1" s="3" t="s">
        <v>265</v>
      </c>
      <c r="Y1" s="3" t="s">
        <v>266</v>
      </c>
      <c r="Z1" s="3" t="s">
        <v>267</v>
      </c>
      <c r="AA1" s="3" t="s">
        <v>268</v>
      </c>
      <c r="AB1" s="3" t="s">
        <v>269</v>
      </c>
      <c r="AC1" s="3" t="s">
        <v>270</v>
      </c>
    </row>
    <row x14ac:dyDescent="0.25" r="2" customHeight="1" ht="19.5">
      <c r="A2" s="36"/>
      <c r="B2" s="36">
        <v>45236</v>
      </c>
      <c r="C2" s="37">
        <f>TEXT(Tabla2[[#This Row], [Fecha]],"dddd")</f>
      </c>
      <c r="D2" s="37">
        <f>TEXT(Tabla2[[#This Row], [Fecha]],"mmmm")&amp;TEXT(Tabla2[[#This Row], [Fecha]],"yy")</f>
      </c>
      <c r="E2" s="3" t="s">
        <v>271</v>
      </c>
      <c r="F2" s="16"/>
      <c r="G2" s="38">
        <v>-30000</v>
      </c>
      <c r="H2" s="16">
        <f>Tabla2[[#This Row], [Entrada]]+Tabla2[[#This Row], [Salida]]</f>
      </c>
      <c r="I2" s="16"/>
      <c r="J2" s="39"/>
      <c r="K2" s="40"/>
      <c r="L2" s="41"/>
      <c r="M2" s="42"/>
      <c r="N2" s="16"/>
      <c r="O2" s="16"/>
      <c r="P2" s="43"/>
      <c r="Q2" s="44"/>
      <c r="R2" s="38"/>
      <c r="S2" s="45"/>
      <c r="T2" s="46"/>
      <c r="U2" s="47"/>
      <c r="V2" s="47"/>
      <c r="W2" s="16"/>
      <c r="X2" s="48"/>
      <c r="Y2" s="48"/>
      <c r="Z2" s="48"/>
      <c r="AA2" s="48"/>
      <c r="AB2" s="48"/>
      <c r="AC2" s="38"/>
    </row>
    <row x14ac:dyDescent="0.25" r="3" customHeight="1" ht="19.5">
      <c r="A3" s="36"/>
      <c r="B3" s="36">
        <v>45236</v>
      </c>
      <c r="C3" s="37">
        <f>TEXT(Tabla2[[#This Row], [Fecha]],"dddd")</f>
      </c>
      <c r="D3" s="37">
        <f>TEXT(Tabla2[[#This Row], [Fecha]],"mmmm")&amp;TEXT(Tabla2[[#This Row], [Fecha]],"yy")</f>
      </c>
      <c r="E3" s="3" t="s">
        <v>272</v>
      </c>
      <c r="F3" s="16">
        <v>30000</v>
      </c>
      <c r="G3" s="38"/>
      <c r="H3" s="16">
        <f>Tabla2[[#This Row], [Entrada]]+Tabla2[[#This Row], [Salida]]</f>
      </c>
      <c r="I3" s="16"/>
      <c r="J3" s="39"/>
      <c r="K3" s="40"/>
      <c r="L3" s="41"/>
      <c r="M3" s="42">
        <v>1</v>
      </c>
      <c r="N3" s="16"/>
      <c r="O3" s="16"/>
      <c r="P3" s="43"/>
      <c r="Q3" s="44"/>
      <c r="R3" s="38"/>
      <c r="S3" s="45"/>
      <c r="T3" s="46"/>
      <c r="U3" s="47"/>
      <c r="V3" s="47"/>
      <c r="W3" s="16"/>
      <c r="X3" s="48"/>
      <c r="Y3" s="48"/>
      <c r="Z3" s="48"/>
      <c r="AA3" s="48"/>
      <c r="AB3" s="48"/>
      <c r="AC3" s="38"/>
    </row>
    <row x14ac:dyDescent="0.25" r="4" customHeight="1" ht="19.5">
      <c r="A4" s="36"/>
      <c r="B4" s="36">
        <v>45236</v>
      </c>
      <c r="C4" s="37">
        <f>TEXT(Tabla2[[#This Row], [Fecha]],"dddd")</f>
      </c>
      <c r="D4" s="37">
        <f>TEXT(Tabla2[[#This Row], [Fecha]],"mmmm")&amp;TEXT(Tabla2[[#This Row], [Fecha]],"yy")</f>
      </c>
      <c r="E4" s="3" t="s">
        <v>272</v>
      </c>
      <c r="F4" s="16">
        <v>40000</v>
      </c>
      <c r="G4" s="38"/>
      <c r="H4" s="16">
        <f>Tabla2[[#This Row], [Entrada]]+Tabla2[[#This Row], [Salida]]</f>
      </c>
      <c r="I4" s="16"/>
      <c r="J4" s="39"/>
      <c r="K4" s="40"/>
      <c r="L4" s="41"/>
      <c r="M4" s="42"/>
      <c r="N4" s="16"/>
      <c r="O4" s="16"/>
      <c r="P4" s="43"/>
      <c r="Q4" s="44"/>
      <c r="R4" s="38"/>
      <c r="S4" s="45"/>
      <c r="T4" s="46"/>
      <c r="U4" s="47"/>
      <c r="V4" s="47"/>
      <c r="W4" s="16"/>
      <c r="X4" s="48"/>
      <c r="Y4" s="48"/>
      <c r="Z4" s="48"/>
      <c r="AA4" s="48"/>
      <c r="AB4" s="48"/>
      <c r="AC4" s="38"/>
    </row>
    <row x14ac:dyDescent="0.25" r="5" customHeight="1" ht="19.5">
      <c r="A5" s="36"/>
      <c r="B5" s="36">
        <v>45236</v>
      </c>
      <c r="C5" s="37">
        <f>TEXT(Tabla2[[#This Row], [Fecha]],"dddd")</f>
      </c>
      <c r="D5" s="37">
        <f>TEXT(Tabla2[[#This Row], [Fecha]],"mmmm")&amp;TEXT(Tabla2[[#This Row], [Fecha]],"yy")</f>
      </c>
      <c r="E5" s="3" t="s">
        <v>273</v>
      </c>
      <c r="F5" s="16">
        <v>100000</v>
      </c>
      <c r="G5" s="38"/>
      <c r="H5" s="16">
        <f>Tabla2[[#This Row], [Entrada]]+Tabla2[[#This Row], [Salida]]</f>
      </c>
      <c r="I5" s="16"/>
      <c r="J5" s="39"/>
      <c r="K5" s="40"/>
      <c r="L5" s="41"/>
      <c r="M5" s="42">
        <v>1</v>
      </c>
      <c r="N5" s="16"/>
      <c r="O5" s="16"/>
      <c r="P5" s="43"/>
      <c r="Q5" s="44"/>
      <c r="R5" s="38"/>
      <c r="S5" s="45"/>
      <c r="T5" s="46"/>
      <c r="U5" s="47"/>
      <c r="V5" s="47"/>
      <c r="W5" s="16"/>
      <c r="X5" s="48"/>
      <c r="Y5" s="48"/>
      <c r="Z5" s="48"/>
      <c r="AA5" s="48"/>
      <c r="AB5" s="48"/>
      <c r="AC5" s="38"/>
    </row>
    <row x14ac:dyDescent="0.25" r="6" customHeight="1" ht="18.75">
      <c r="A6" s="36"/>
      <c r="B6" s="36">
        <v>45236</v>
      </c>
      <c r="C6" s="37">
        <f>TEXT(Tabla2[[#This Row], [Fecha]],"dddd")</f>
      </c>
      <c r="D6" s="37">
        <f>TEXT(Tabla2[[#This Row], [Fecha]],"mmmm")&amp;TEXT(Tabla2[[#This Row], [Fecha]],"yy")</f>
      </c>
      <c r="E6" s="3" t="s">
        <v>274</v>
      </c>
      <c r="F6" s="16"/>
      <c r="G6" s="38">
        <v>-15000</v>
      </c>
      <c r="H6" s="16">
        <f>Tabla2[[#This Row], [Entrada]]+Tabla2[[#This Row], [Salida]]</f>
      </c>
      <c r="I6" s="16"/>
      <c r="J6" s="39"/>
      <c r="K6" s="40"/>
      <c r="L6" s="41"/>
      <c r="M6" s="42"/>
      <c r="N6" s="16"/>
      <c r="O6" s="16"/>
      <c r="P6" s="43"/>
      <c r="Q6" s="44"/>
      <c r="R6" s="38"/>
      <c r="S6" s="45"/>
      <c r="T6" s="46"/>
      <c r="U6" s="47"/>
      <c r="V6" s="47"/>
      <c r="W6" s="16"/>
      <c r="X6" s="48"/>
      <c r="Y6" s="48"/>
      <c r="Z6" s="48"/>
      <c r="AA6" s="48"/>
      <c r="AB6" s="48"/>
      <c r="AC6" s="38"/>
    </row>
    <row x14ac:dyDescent="0.25" r="7" customHeight="1" ht="18.75">
      <c r="A7" s="36"/>
      <c r="B7" s="36">
        <v>45236</v>
      </c>
      <c r="C7" s="37">
        <f>TEXT(Tabla2[[#This Row], [Fecha]],"dddd")</f>
      </c>
      <c r="D7" s="37">
        <f>TEXT(Tabla2[[#This Row], [Fecha]],"mmmm")&amp;TEXT(Tabla2[[#This Row], [Fecha]],"yy")</f>
      </c>
      <c r="E7" s="3" t="s">
        <v>275</v>
      </c>
      <c r="F7" s="16"/>
      <c r="G7" s="38">
        <v>-38000</v>
      </c>
      <c r="H7" s="16">
        <f>Tabla2[[#This Row], [Entrada]]+Tabla2[[#This Row], [Salida]]</f>
      </c>
      <c r="I7" s="16"/>
      <c r="J7" s="39"/>
      <c r="K7" s="40"/>
      <c r="L7" s="41"/>
      <c r="M7" s="42"/>
      <c r="N7" s="16"/>
      <c r="O7" s="16"/>
      <c r="P7" s="43"/>
      <c r="Q7" s="44"/>
      <c r="R7" s="38"/>
      <c r="S7" s="45"/>
      <c r="T7" s="46"/>
      <c r="U7" s="47"/>
      <c r="V7" s="47"/>
      <c r="W7" s="16"/>
      <c r="X7" s="48"/>
      <c r="Y7" s="48"/>
      <c r="Z7" s="48"/>
      <c r="AA7" s="48"/>
      <c r="AB7" s="48"/>
      <c r="AC7" s="38"/>
    </row>
    <row x14ac:dyDescent="0.25" r="8" customHeight="1" ht="18.75">
      <c r="A8" s="36"/>
      <c r="B8" s="36">
        <v>45236</v>
      </c>
      <c r="C8" s="37">
        <f>TEXT(Tabla2[[#This Row], [Fecha]],"dddd")</f>
      </c>
      <c r="D8" s="37">
        <f>TEXT(Tabla2[[#This Row], [Fecha]],"mmmm")&amp;TEXT(Tabla2[[#This Row], [Fecha]],"yy")</f>
      </c>
      <c r="E8" s="3" t="s">
        <v>276</v>
      </c>
      <c r="F8" s="16">
        <v>185000</v>
      </c>
      <c r="G8" s="38"/>
      <c r="H8" s="16">
        <f>Tabla2[[#This Row], [Entrada]]+Tabla2[[#This Row], [Salida]]</f>
      </c>
      <c r="I8" s="16"/>
      <c r="J8" s="39"/>
      <c r="K8" s="40"/>
      <c r="L8" s="41"/>
      <c r="M8" s="42">
        <v>1</v>
      </c>
      <c r="N8" s="16"/>
      <c r="O8" s="16"/>
      <c r="P8" s="43"/>
      <c r="Q8" s="44"/>
      <c r="R8" s="38"/>
      <c r="S8" s="45"/>
      <c r="T8" s="46"/>
      <c r="U8" s="47"/>
      <c r="V8" s="47"/>
      <c r="W8" s="16"/>
      <c r="X8" s="48"/>
      <c r="Y8" s="48"/>
      <c r="Z8" s="48"/>
      <c r="AA8" s="48"/>
      <c r="AB8" s="48"/>
      <c r="AC8" s="38"/>
    </row>
    <row x14ac:dyDescent="0.25" r="9" customHeight="1" ht="18.75">
      <c r="A9" s="36"/>
      <c r="B9" s="36">
        <v>45237</v>
      </c>
      <c r="C9" s="37">
        <f>TEXT(Tabla2[[#This Row], [Fecha]],"dddd")</f>
      </c>
      <c r="D9" s="37">
        <f>TEXT(Tabla2[[#This Row], [Fecha]],"mmmm")&amp;TEXT(Tabla2[[#This Row], [Fecha]],"yy")</f>
      </c>
      <c r="E9" s="3" t="s">
        <v>277</v>
      </c>
      <c r="F9" s="16">
        <v>235000</v>
      </c>
      <c r="G9" s="38"/>
      <c r="H9" s="16">
        <f>Tabla2[[#This Row], [Entrada]]+Tabla2[[#This Row], [Salida]]</f>
      </c>
      <c r="I9" s="16"/>
      <c r="J9" s="39"/>
      <c r="K9" s="40"/>
      <c r="L9" s="41"/>
      <c r="M9" s="42"/>
      <c r="N9" s="16"/>
      <c r="O9" s="16"/>
      <c r="P9" s="43"/>
      <c r="Q9" s="44"/>
      <c r="R9" s="38"/>
      <c r="S9" s="45"/>
      <c r="T9" s="46"/>
      <c r="U9" s="47"/>
      <c r="V9" s="47"/>
      <c r="W9" s="16"/>
      <c r="X9" s="48"/>
      <c r="Y9" s="48"/>
      <c r="Z9" s="48"/>
      <c r="AA9" s="48"/>
      <c r="AB9" s="48"/>
      <c r="AC9" s="38"/>
    </row>
    <row x14ac:dyDescent="0.25" r="10" customHeight="1" ht="18.75">
      <c r="A10" s="36"/>
      <c r="B10" s="36">
        <v>45237</v>
      </c>
      <c r="C10" s="37">
        <f>TEXT(Tabla2[[#This Row], [Fecha]],"dddd")</f>
      </c>
      <c r="D10" s="37">
        <f>TEXT(Tabla2[[#This Row], [Fecha]],"mmmm")&amp;TEXT(Tabla2[[#This Row], [Fecha]],"yy")</f>
      </c>
      <c r="E10" s="3" t="s">
        <v>278</v>
      </c>
      <c r="F10" s="16"/>
      <c r="G10" s="38">
        <v>-35000</v>
      </c>
      <c r="H10" s="16">
        <f>Tabla2[[#This Row], [Entrada]]+Tabla2[[#This Row], [Salida]]</f>
      </c>
      <c r="I10" s="16"/>
      <c r="J10" s="39"/>
      <c r="K10" s="40"/>
      <c r="L10" s="41"/>
      <c r="M10" s="42"/>
      <c r="N10" s="16"/>
      <c r="O10" s="16"/>
      <c r="P10" s="43"/>
      <c r="Q10" s="44"/>
      <c r="R10" s="38"/>
      <c r="S10" s="45"/>
      <c r="T10" s="46"/>
      <c r="U10" s="47"/>
      <c r="V10" s="47"/>
      <c r="W10" s="16"/>
      <c r="X10" s="48"/>
      <c r="Y10" s="48"/>
      <c r="Z10" s="48"/>
      <c r="AA10" s="48"/>
      <c r="AB10" s="48"/>
      <c r="AC10" s="38"/>
    </row>
    <row x14ac:dyDescent="0.25" r="11" customHeight="1" ht="18.75">
      <c r="A11" s="36"/>
      <c r="B11" s="36">
        <v>45237</v>
      </c>
      <c r="C11" s="37">
        <f>TEXT(Tabla2[[#This Row], [Fecha]],"dddd")</f>
      </c>
      <c r="D11" s="37">
        <f>TEXT(Tabla2[[#This Row], [Fecha]],"mmmm")&amp;TEXT(Tabla2[[#This Row], [Fecha]],"yy")</f>
      </c>
      <c r="E11" s="3" t="s">
        <v>279</v>
      </c>
      <c r="F11" s="16"/>
      <c r="G11" s="38">
        <v>-3000</v>
      </c>
      <c r="H11" s="16">
        <f>Tabla2[[#This Row], [Entrada]]+Tabla2[[#This Row], [Salida]]</f>
      </c>
      <c r="I11" s="16"/>
      <c r="J11" s="39"/>
      <c r="K11" s="40"/>
      <c r="L11" s="41"/>
      <c r="M11" s="42"/>
      <c r="N11" s="16"/>
      <c r="O11" s="16"/>
      <c r="P11" s="43"/>
      <c r="Q11" s="44"/>
      <c r="R11" s="38"/>
      <c r="S11" s="45"/>
      <c r="T11" s="46"/>
      <c r="U11" s="47"/>
      <c r="V11" s="47"/>
      <c r="W11" s="16"/>
      <c r="X11" s="48"/>
      <c r="Y11" s="48"/>
      <c r="Z11" s="48"/>
      <c r="AA11" s="48"/>
      <c r="AB11" s="48"/>
      <c r="AC11" s="38"/>
    </row>
    <row x14ac:dyDescent="0.25" r="12" customHeight="1" ht="18.75">
      <c r="A12" s="36"/>
      <c r="B12" s="36">
        <v>45237</v>
      </c>
      <c r="C12" s="37">
        <f>TEXT(Tabla2[[#This Row], [Fecha]],"dddd")</f>
      </c>
      <c r="D12" s="37">
        <f>TEXT(Tabla2[[#This Row], [Fecha]],"mmmm")&amp;TEXT(Tabla2[[#This Row], [Fecha]],"yy")</f>
      </c>
      <c r="E12" s="3" t="s">
        <v>280</v>
      </c>
      <c r="F12" s="16" t="s">
        <v>281</v>
      </c>
      <c r="G12" s="38"/>
      <c r="H12" s="16">
        <f>Tabla2[[#This Row], [Entrada]]+Tabla2[[#This Row], [Salida]]</f>
      </c>
      <c r="I12" s="16"/>
      <c r="J12" s="39"/>
      <c r="K12" s="40"/>
      <c r="L12" s="41"/>
      <c r="M12" s="42"/>
      <c r="N12" s="16">
        <v>60000</v>
      </c>
      <c r="O12" s="16"/>
      <c r="P12" s="43"/>
      <c r="Q12" s="44"/>
      <c r="R12" s="38"/>
      <c r="S12" s="45"/>
      <c r="T12" s="46"/>
      <c r="U12" s="47"/>
      <c r="V12" s="47"/>
      <c r="W12" s="16"/>
      <c r="X12" s="48"/>
      <c r="Y12" s="48"/>
      <c r="Z12" s="48"/>
      <c r="AA12" s="48"/>
      <c r="AB12" s="48"/>
      <c r="AC12" s="38"/>
    </row>
    <row x14ac:dyDescent="0.25" r="13" customHeight="1" ht="18.75">
      <c r="A13" s="36"/>
      <c r="B13" s="36">
        <v>45237</v>
      </c>
      <c r="C13" s="37">
        <f>TEXT(Tabla2[[#This Row], [Fecha]],"dddd")</f>
      </c>
      <c r="D13" s="37">
        <f>TEXT(Tabla2[[#This Row], [Fecha]],"mmmm")&amp;TEXT(Tabla2[[#This Row], [Fecha]],"yy")</f>
      </c>
      <c r="E13" s="3" t="s">
        <v>282</v>
      </c>
      <c r="F13" s="16">
        <v>20000</v>
      </c>
      <c r="G13" s="38"/>
      <c r="H13" s="16">
        <f>Tabla2[[#This Row], [Entrada]]+Tabla2[[#This Row], [Salida]]</f>
      </c>
      <c r="I13" s="16"/>
      <c r="J13" s="39"/>
      <c r="K13" s="40"/>
      <c r="L13" s="41"/>
      <c r="M13" s="42"/>
      <c r="N13" s="16"/>
      <c r="O13" s="16"/>
      <c r="P13" s="43"/>
      <c r="Q13" s="44"/>
      <c r="R13" s="38"/>
      <c r="S13" s="45"/>
      <c r="T13" s="46"/>
      <c r="U13" s="47"/>
      <c r="V13" s="47"/>
      <c r="W13" s="16"/>
      <c r="X13" s="48"/>
      <c r="Y13" s="48"/>
      <c r="Z13" s="48"/>
      <c r="AA13" s="48"/>
      <c r="AB13" s="48"/>
      <c r="AC13" s="38"/>
    </row>
    <row x14ac:dyDescent="0.25" r="14" customHeight="1" ht="18.75">
      <c r="A14" s="36"/>
      <c r="B14" s="36">
        <v>45237</v>
      </c>
      <c r="C14" s="37">
        <f>TEXT(Tabla2[[#This Row], [Fecha]],"dddd")</f>
      </c>
      <c r="D14" s="37">
        <f>TEXT(Tabla2[[#This Row], [Fecha]],"mmmm")&amp;TEXT(Tabla2[[#This Row], [Fecha]],"yy")</f>
      </c>
      <c r="E14" s="3" t="s">
        <v>283</v>
      </c>
      <c r="F14" s="16"/>
      <c r="G14" s="38"/>
      <c r="H14" s="16">
        <f>Tabla2[[#This Row], [Entrada]]+Tabla2[[#This Row], [Salida]]</f>
      </c>
      <c r="I14" s="16"/>
      <c r="J14" s="39"/>
      <c r="K14" s="40">
        <v>2000</v>
      </c>
      <c r="L14" s="41"/>
      <c r="M14" s="42"/>
      <c r="N14" s="16"/>
      <c r="O14" s="16"/>
      <c r="P14" s="43"/>
      <c r="Q14" s="44"/>
      <c r="R14" s="38"/>
      <c r="S14" s="45"/>
      <c r="T14" s="46"/>
      <c r="U14" s="47"/>
      <c r="V14" s="47"/>
      <c r="W14" s="16"/>
      <c r="X14" s="48"/>
      <c r="Y14" s="48"/>
      <c r="Z14" s="48"/>
      <c r="AA14" s="48"/>
      <c r="AB14" s="48"/>
      <c r="AC14" s="3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2"/>
  <sheetViews>
    <sheetView workbookViewId="0"/>
  </sheetViews>
  <sheetFormatPr defaultRowHeight="15" x14ac:dyDescent="0.25"/>
  <cols>
    <col min="1" max="1" style="18" width="13.576428571428572" customWidth="1" bestFit="1"/>
    <col min="2" max="2" style="19" width="13.43357142857143" customWidth="1" bestFit="1"/>
    <col min="3" max="3" style="19" width="13.576428571428572" customWidth="1" bestFit="1"/>
    <col min="4" max="4" style="20" width="13.576428571428572" customWidth="1" bestFit="1"/>
    <col min="5" max="5" style="20" width="13.576428571428572" customWidth="1" bestFit="1"/>
    <col min="6" max="6" style="19" width="11.576428571428572" customWidth="1" bestFit="1"/>
    <col min="7" max="7" style="19" width="12.005" customWidth="1" bestFit="1"/>
    <col min="8" max="8" style="19" width="13.576428571428572" customWidth="1" bestFit="1"/>
    <col min="9" max="9" style="33" width="13.576428571428572" customWidth="1" bestFit="1"/>
    <col min="10" max="10" style="19" width="17.005" customWidth="1" bestFit="1"/>
    <col min="11" max="11" style="20" width="20.719285714285714" customWidth="1" bestFit="1"/>
    <col min="12" max="12" style="18" width="19.719285714285714" customWidth="1" bestFit="1"/>
    <col min="13" max="13" style="20" width="18.862142857142857" customWidth="1" bestFit="1"/>
  </cols>
  <sheetData>
    <row x14ac:dyDescent="0.25" r="1" customHeight="1" ht="18.75" customFormat="1" s="21">
      <c r="A1" s="22" t="s">
        <v>1</v>
      </c>
      <c r="B1" s="23" t="s">
        <v>139</v>
      </c>
      <c r="C1" s="23" t="s">
        <v>140</v>
      </c>
      <c r="D1" s="24" t="s">
        <v>141</v>
      </c>
      <c r="E1" s="25" t="s">
        <v>142</v>
      </c>
      <c r="F1" s="23" t="s">
        <v>4</v>
      </c>
      <c r="G1" s="26" t="s">
        <v>143</v>
      </c>
      <c r="H1" s="23" t="s">
        <v>144</v>
      </c>
      <c r="I1" s="24" t="s">
        <v>145</v>
      </c>
      <c r="J1" s="23" t="s">
        <v>146</v>
      </c>
      <c r="K1" s="27" t="s">
        <v>147</v>
      </c>
      <c r="L1" s="27" t="s">
        <v>148</v>
      </c>
      <c r="M1" s="27" t="s">
        <v>149</v>
      </c>
    </row>
    <row x14ac:dyDescent="0.25" r="2" customHeight="1" ht="18.75">
      <c r="A2" s="4" t="s">
        <v>24</v>
      </c>
      <c r="B2" s="3" t="s">
        <v>25</v>
      </c>
      <c r="C2" s="3"/>
      <c r="D2" s="16">
        <v>35000</v>
      </c>
      <c r="E2" s="16">
        <v>9800</v>
      </c>
      <c r="F2" s="3" t="s">
        <v>26</v>
      </c>
      <c r="G2" s="3" t="s">
        <v>27</v>
      </c>
      <c r="H2" s="28">
        <f>IF(Tabla3[[#This Row], [EXISTENCIA ACTUAL]]=0,"Agotado",          IF(  Tabla3[[#This Row], [EXISTENCIA ACTUAL]]&lt;Tabla3[[#This Row], [STOCK MÍNIMO]],"Menor al Mìnimo",    "Ok") )</f>
      </c>
      <c r="I2" s="29">
        <f>IF(Tabla3[[#This Row], [EXISTENCIA ACTUAL]]=0,0,          IF(  Tabla3[[#This Row], [EXISTENCIA ACTUAL]]&lt;Tabla3[[#This Row], [STOCK MÍNIMO]],1,    2) )</f>
      </c>
      <c r="J2" s="3"/>
      <c r="K2" s="16">
        <f>SUMIFS(Tabla5[cantidad],Tabla5[Codigo],Tabla3[[#This Row], [Codigo]])</f>
      </c>
      <c r="L2" s="30" t="s">
        <v>24</v>
      </c>
      <c r="M2" s="16">
        <f>SUMIFS(Tabla3[EXISTENCIA ACTUAL],Tabla3[CODIGO UNITARIO],Tabla3[[#This Row], [CODIGO UNITARIO]])</f>
      </c>
    </row>
    <row x14ac:dyDescent="0.25" r="3" customHeight="1" ht="18.75">
      <c r="A3" s="4" t="s">
        <v>150</v>
      </c>
      <c r="B3" s="3" t="s">
        <v>151</v>
      </c>
      <c r="C3" s="3" t="s">
        <v>152</v>
      </c>
      <c r="D3" s="16">
        <v>15000</v>
      </c>
      <c r="E3" s="16">
        <v>10600</v>
      </c>
      <c r="F3" s="3" t="s">
        <v>153</v>
      </c>
      <c r="G3" s="3" t="s">
        <v>154</v>
      </c>
      <c r="H3" s="28">
        <f>IF(Tabla3[[#This Row], [EXISTENCIA ACTUAL]]=0,"Agotado",          IF(  Tabla3[[#This Row], [EXISTENCIA ACTUAL]]&lt;Tabla3[[#This Row], [STOCK MÍNIMO]],"Menor al Mìnimo",    "Ok") )</f>
      </c>
      <c r="I3" s="29">
        <f>IF(Tabla3[[#This Row], [EXISTENCIA ACTUAL]]=0,0,          IF(  Tabla3[[#This Row], [EXISTENCIA ACTUAL]]&lt;Tabla3[[#This Row], [STOCK MÍNIMO]],1,    2) )</f>
      </c>
      <c r="J3" s="3"/>
      <c r="K3" s="16">
        <f>SUMIFS(Tabla5[cantidad],Tabla5[Codigo],Tabla3[[#This Row], [Codigo]])</f>
      </c>
      <c r="L3" s="30" t="s">
        <v>155</v>
      </c>
      <c r="M3" s="16">
        <f>SUMIFS(Tabla3[EXISTENCIA ACTUAL],Tabla3[CODIGO UNITARIO],Tabla3[[#This Row], [CODIGO UNITARIO]])</f>
      </c>
    </row>
    <row x14ac:dyDescent="0.25" r="4" customHeight="1" ht="18.75">
      <c r="A4" s="16">
        <v>7700273904</v>
      </c>
      <c r="B4" s="3" t="s">
        <v>28</v>
      </c>
      <c r="C4" s="3" t="s">
        <v>29</v>
      </c>
      <c r="D4" s="16">
        <v>25000</v>
      </c>
      <c r="E4" s="16">
        <v>8620</v>
      </c>
      <c r="F4" s="3" t="s">
        <v>30</v>
      </c>
      <c r="G4" s="3" t="s">
        <v>31</v>
      </c>
      <c r="H4" s="28">
        <f>IF(Tabla3[[#This Row], [EXISTENCIA ACTUAL]]=0,"Agotado",          IF(  Tabla3[[#This Row], [EXISTENCIA ACTUAL]]&lt;Tabla3[[#This Row], [STOCK MÍNIMO]],"Menor al Mìnimo",    "Ok") )</f>
      </c>
      <c r="I4" s="29">
        <f>IF(Tabla3[[#This Row], [EXISTENCIA ACTUAL]]=0,0,          IF(  Tabla3[[#This Row], [EXISTENCIA ACTUAL]]&lt;Tabla3[[#This Row], [STOCK MÍNIMO]],1,    2) )</f>
      </c>
      <c r="J4" s="3"/>
      <c r="K4" s="16">
        <f>SUMIFS(Tabla5[cantidad],Tabla5[Codigo],Tabla3[[#This Row], [Codigo]])</f>
      </c>
      <c r="L4" s="16">
        <v>7700273904</v>
      </c>
      <c r="M4" s="16">
        <f>SUMIFS(Tabla3[EXISTENCIA ACTUAL],Tabla3[CODIGO UNITARIO],Tabla3[[#This Row], [CODIGO UNITARIO]])</f>
      </c>
    </row>
    <row x14ac:dyDescent="0.25" r="5" customHeight="1" ht="18.75">
      <c r="A5" s="16">
        <v>8200141457</v>
      </c>
      <c r="B5" s="3" t="s">
        <v>28</v>
      </c>
      <c r="C5" s="3" t="s">
        <v>29</v>
      </c>
      <c r="D5" s="16">
        <v>15000</v>
      </c>
      <c r="E5" s="16">
        <v>4200</v>
      </c>
      <c r="F5" s="3" t="s">
        <v>30</v>
      </c>
      <c r="G5" s="3" t="s">
        <v>156</v>
      </c>
      <c r="H5" s="28">
        <f>IF(Tabla3[[#This Row], [EXISTENCIA ACTUAL]]=0,"Agotado",          IF(  Tabla3[[#This Row], [EXISTENCIA ACTUAL]]&lt;Tabla3[[#This Row], [STOCK MÍNIMO]],"Menor al Mìnimo",    "Ok") )</f>
      </c>
      <c r="I5" s="29">
        <f>IF(Tabla3[[#This Row], [EXISTENCIA ACTUAL]]=0,0,          IF(  Tabla3[[#This Row], [EXISTENCIA ACTUAL]]&lt;Tabla3[[#This Row], [STOCK MÍNIMO]],1,    2) )</f>
      </c>
      <c r="J5" s="3"/>
      <c r="K5" s="16">
        <f>SUMIFS(Tabla5[cantidad],Tabla5[Codigo],Tabla3[[#This Row], [Codigo]])</f>
      </c>
      <c r="L5" s="16">
        <v>8200141457</v>
      </c>
      <c r="M5" s="16">
        <f>SUMIFS(Tabla3[EXISTENCIA ACTUAL],Tabla3[CODIGO UNITARIO],Tabla3[[#This Row], [CODIGO UNITARIO]])</f>
      </c>
    </row>
    <row x14ac:dyDescent="0.25" r="6" customHeight="1" ht="18.75">
      <c r="A6" s="4" t="s">
        <v>157</v>
      </c>
      <c r="B6" s="3" t="s">
        <v>158</v>
      </c>
      <c r="C6" s="3" t="s">
        <v>159</v>
      </c>
      <c r="D6" s="16">
        <v>15000</v>
      </c>
      <c r="E6" s="16">
        <v>8150</v>
      </c>
      <c r="F6" s="3" t="s">
        <v>153</v>
      </c>
      <c r="G6" s="3" t="s">
        <v>160</v>
      </c>
      <c r="H6" s="28">
        <f>IF(Tabla3[[#This Row], [EXISTENCIA ACTUAL]]=0,"Agotado",          IF(  Tabla3[[#This Row], [EXISTENCIA ACTUAL]]&lt;Tabla3[[#This Row], [STOCK MÍNIMO]],"Menor al Mìnimo",    "Ok") )</f>
      </c>
      <c r="I6" s="29">
        <f>IF(Tabla3[[#This Row], [EXISTENCIA ACTUAL]]=0,0,          IF(  Tabla3[[#This Row], [EXISTENCIA ACTUAL]]&lt;Tabla3[[#This Row], [STOCK MÍNIMO]],1,    2) )</f>
      </c>
      <c r="J6" s="3"/>
      <c r="K6" s="16">
        <f>SUMIFS(Tabla5[cantidad],Tabla5[Codigo],Tabla3[[#This Row], [Codigo]])</f>
      </c>
      <c r="L6" s="30" t="s">
        <v>161</v>
      </c>
      <c r="M6" s="16">
        <f>SUMIFS(Tabla3[EXISTENCIA ACTUAL],Tabla3[CODIGO UNITARIO],Tabla3[[#This Row], [CODIGO UNITARIO]])</f>
      </c>
    </row>
    <row x14ac:dyDescent="0.25" r="7" customHeight="1" ht="18.75">
      <c r="A7" s="4" t="s">
        <v>32</v>
      </c>
      <c r="B7" s="3" t="s">
        <v>33</v>
      </c>
      <c r="C7" s="3" t="s">
        <v>34</v>
      </c>
      <c r="D7" s="16">
        <v>12000</v>
      </c>
      <c r="E7" s="16">
        <v>8083.075</v>
      </c>
      <c r="F7" s="3" t="s">
        <v>33</v>
      </c>
      <c r="G7" s="3" t="s">
        <v>35</v>
      </c>
      <c r="H7" s="28">
        <f>IF(Tabla3[[#This Row], [EXISTENCIA ACTUAL]]=0,"Agotado",          IF(  Tabla3[[#This Row], [EXISTENCIA ACTUAL]]&lt;Tabla3[[#This Row], [STOCK MÍNIMO]],"Menor al Mìnimo",    "Ok") )</f>
      </c>
      <c r="I7" s="31">
        <f>IF(Tabla3[[#This Row], [EXISTENCIA ACTUAL]]=0,0,          IF(  Tabla3[[#This Row], [EXISTENCIA ACTUAL]]&lt;Tabla3[[#This Row], [STOCK MÍNIMO]],1,    2) )</f>
      </c>
      <c r="J7" s="3"/>
      <c r="K7" s="16">
        <f>SUMIFS(Tabla5[cantidad],Tabla5[Codigo],Tabla3[[#This Row], [Codigo]])</f>
      </c>
      <c r="L7" s="30" t="s">
        <v>36</v>
      </c>
      <c r="M7" s="16">
        <f>SUMIFS(Tabla3[EXISTENCIA ACTUAL],Tabla3[CODIGO UNITARIO],Tabla3[[#This Row], [CODIGO UNITARIO]])</f>
      </c>
    </row>
    <row x14ac:dyDescent="0.25" r="8" customHeight="1" ht="18.75">
      <c r="A8" s="4" t="s">
        <v>162</v>
      </c>
      <c r="B8" s="3" t="s">
        <v>163</v>
      </c>
      <c r="C8" s="3" t="s">
        <v>124</v>
      </c>
      <c r="D8" s="16"/>
      <c r="E8" s="16">
        <v>6685.42</v>
      </c>
      <c r="F8" s="3" t="s">
        <v>164</v>
      </c>
      <c r="G8" s="3" t="s">
        <v>165</v>
      </c>
      <c r="H8" s="28">
        <f>IF(Tabla3[[#This Row], [EXISTENCIA ACTUAL]]=0,"Agotado",          IF(  Tabla3[[#This Row], [EXISTENCIA ACTUAL]]&lt;Tabla3[[#This Row], [STOCK MÍNIMO]],"Menor al Mìnimo",    "Ok") )</f>
      </c>
      <c r="I8" s="31">
        <f>IF(Tabla3[[#This Row], [EXISTENCIA ACTUAL]]=0,0,          IF(  Tabla3[[#This Row], [EXISTENCIA ACTUAL]]&lt;Tabla3[[#This Row], [STOCK MÍNIMO]],1,    2) )</f>
      </c>
      <c r="J8" s="3"/>
      <c r="K8" s="16">
        <f>SUMIFS(Tabla5[cantidad],Tabla5[Codigo],Tabla3[[#This Row], [Codigo]])</f>
      </c>
      <c r="L8" s="30" t="s">
        <v>166</v>
      </c>
      <c r="M8" s="16">
        <f>SUMIFS(Tabla3[EXISTENCIA ACTUAL],Tabla3[CODIGO UNITARIO],Tabla3[[#This Row], [CODIGO UNITARIO]])</f>
      </c>
    </row>
    <row x14ac:dyDescent="0.25" r="9" customHeight="1" ht="18.75">
      <c r="A9" s="4" t="s">
        <v>167</v>
      </c>
      <c r="B9" s="3" t="s">
        <v>168</v>
      </c>
      <c r="C9" s="3" t="s">
        <v>124</v>
      </c>
      <c r="D9" s="16">
        <v>15000</v>
      </c>
      <c r="E9" s="16">
        <v>8889.3</v>
      </c>
      <c r="F9" s="3" t="s">
        <v>153</v>
      </c>
      <c r="G9" s="3" t="s">
        <v>169</v>
      </c>
      <c r="H9" s="28">
        <f>IF(Tabla3[[#This Row], [EXISTENCIA ACTUAL]]=0,"Agotado",          IF(  Tabla3[[#This Row], [EXISTENCIA ACTUAL]]&lt;Tabla3[[#This Row], [STOCK MÍNIMO]],"Menor al Mìnimo",    "Ok") )</f>
      </c>
      <c r="I9" s="31">
        <f>IF(Tabla3[[#This Row], [EXISTENCIA ACTUAL]]=0,0,          IF(  Tabla3[[#This Row], [EXISTENCIA ACTUAL]]&lt;Tabla3[[#This Row], [STOCK MÍNIMO]],1,    2) )</f>
      </c>
      <c r="J9" s="3"/>
      <c r="K9" s="16">
        <f>SUMIFS(Tabla5[cantidad],Tabla5[Codigo],Tabla3[[#This Row], [Codigo]])</f>
      </c>
      <c r="L9" s="30" t="s">
        <v>167</v>
      </c>
      <c r="M9" s="16">
        <f>SUMIFS(Tabla3[EXISTENCIA ACTUAL],Tabla3[CODIGO UNITARIO],Tabla3[[#This Row], [CODIGO UNITARIO]])</f>
      </c>
    </row>
    <row x14ac:dyDescent="0.25" r="10" customHeight="1" ht="18.75">
      <c r="A10" s="4" t="s">
        <v>170</v>
      </c>
      <c r="B10" s="3" t="s">
        <v>171</v>
      </c>
      <c r="C10" s="3" t="s">
        <v>124</v>
      </c>
      <c r="D10" s="16">
        <v>15000</v>
      </c>
      <c r="E10" s="16">
        <v>5775.07</v>
      </c>
      <c r="F10" s="3" t="s">
        <v>153</v>
      </c>
      <c r="G10" s="3" t="s">
        <v>172</v>
      </c>
      <c r="H10" s="28">
        <f>IF(Tabla3[[#This Row], [EXISTENCIA ACTUAL]]=0,"Agotado",          IF(  Tabla3[[#This Row], [EXISTENCIA ACTUAL]]&lt;Tabla3[[#This Row], [STOCK MÍNIMO]],"Menor al Mìnimo",    "Ok") )</f>
      </c>
      <c r="I10" s="31">
        <f>IF(Tabla3[[#This Row], [EXISTENCIA ACTUAL]]=0,0,          IF(  Tabla3[[#This Row], [EXISTENCIA ACTUAL]]&lt;Tabla3[[#This Row], [STOCK MÍNIMO]],1,    2) )</f>
      </c>
      <c r="J10" s="3"/>
      <c r="K10" s="16">
        <f>SUMIFS(Tabla5[cantidad],Tabla5[Codigo],Tabla3[[#This Row], [Codigo]])</f>
      </c>
      <c r="L10" s="30" t="s">
        <v>173</v>
      </c>
      <c r="M10" s="16">
        <f>SUMIFS(Tabla3[EXISTENCIA ACTUAL],Tabla3[CODIGO UNITARIO],Tabla3[[#This Row], [CODIGO UNITARIO]])</f>
      </c>
    </row>
    <row x14ac:dyDescent="0.25" r="11" customHeight="1" ht="18.75">
      <c r="A11" s="4" t="s">
        <v>174</v>
      </c>
      <c r="B11" s="3" t="s">
        <v>175</v>
      </c>
      <c r="C11" s="3" t="s">
        <v>124</v>
      </c>
      <c r="D11" s="16">
        <v>15000</v>
      </c>
      <c r="E11" s="16">
        <v>6399.82</v>
      </c>
      <c r="F11" s="3" t="s">
        <v>153</v>
      </c>
      <c r="G11" s="3" t="s">
        <v>176</v>
      </c>
      <c r="H11" s="28">
        <f>IF(Tabla3[[#This Row], [EXISTENCIA ACTUAL]]=0,"Agotado",          IF(  Tabla3[[#This Row], [EXISTENCIA ACTUAL]]&lt;Tabla3[[#This Row], [STOCK MÍNIMO]],"Menor al Mìnimo",    "Ok") )</f>
      </c>
      <c r="I11" s="31">
        <f>IF(Tabla3[[#This Row], [EXISTENCIA ACTUAL]]=0,0,          IF(  Tabla3[[#This Row], [EXISTENCIA ACTUAL]]&lt;Tabla3[[#This Row], [STOCK MÍNIMO]],1,    2) )</f>
      </c>
      <c r="J11" s="3"/>
      <c r="K11" s="16">
        <f>SUMIFS(Tabla5[cantidad],Tabla5[Codigo],Tabla3[[#This Row], [Codigo]])</f>
      </c>
      <c r="L11" s="30" t="s">
        <v>177</v>
      </c>
      <c r="M11" s="16">
        <f>SUMIFS(Tabla3[EXISTENCIA ACTUAL],Tabla3[CODIGO UNITARIO],Tabla3[[#This Row], [CODIGO UNITARIO]])</f>
      </c>
    </row>
    <row x14ac:dyDescent="0.25" r="12" customHeight="1" ht="18.75">
      <c r="A12" s="4" t="s">
        <v>178</v>
      </c>
      <c r="B12" s="3" t="s">
        <v>179</v>
      </c>
      <c r="C12" s="3" t="s">
        <v>124</v>
      </c>
      <c r="D12" s="16">
        <v>15000</v>
      </c>
      <c r="E12" s="16">
        <v>6399.82</v>
      </c>
      <c r="F12" s="3" t="s">
        <v>153</v>
      </c>
      <c r="G12" s="3" t="s">
        <v>154</v>
      </c>
      <c r="H12" s="28">
        <f>IF(Tabla3[[#This Row], [EXISTENCIA ACTUAL]]=0,"Agotado",          IF(  Tabla3[[#This Row], [EXISTENCIA ACTUAL]]&lt;Tabla3[[#This Row], [STOCK MÍNIMO]],"Menor al Mìnimo",    "Ok") )</f>
      </c>
      <c r="I12" s="31">
        <f>IF(Tabla3[[#This Row], [EXISTENCIA ACTUAL]]=0,0,          IF(  Tabla3[[#This Row], [EXISTENCIA ACTUAL]]&lt;Tabla3[[#This Row], [STOCK MÍNIMO]],1,    2) )</f>
      </c>
      <c r="J12" s="3"/>
      <c r="K12" s="16">
        <f>SUMIFS(Tabla5[cantidad],Tabla5[Codigo],Tabla3[[#This Row], [Codigo]])</f>
      </c>
      <c r="L12" s="30" t="s">
        <v>155</v>
      </c>
      <c r="M12" s="16">
        <f>SUMIFS(Tabla3[EXISTENCIA ACTUAL],Tabla3[CODIGO UNITARIO],Tabla3[[#This Row], [CODIGO UNITARIO]])</f>
      </c>
    </row>
    <row x14ac:dyDescent="0.25" r="13" customHeight="1" ht="18.75">
      <c r="A13" s="4" t="s">
        <v>180</v>
      </c>
      <c r="B13" s="3" t="s">
        <v>181</v>
      </c>
      <c r="C13" s="3" t="s">
        <v>124</v>
      </c>
      <c r="D13" s="16">
        <v>15000</v>
      </c>
      <c r="E13" s="16">
        <v>6399.82</v>
      </c>
      <c r="F13" s="3" t="s">
        <v>153</v>
      </c>
      <c r="G13" s="3" t="s">
        <v>182</v>
      </c>
      <c r="H13" s="28">
        <f>IF(Tabla3[[#This Row], [EXISTENCIA ACTUAL]]=0,"Agotado",          IF(  Tabla3[[#This Row], [EXISTENCIA ACTUAL]]&lt;Tabla3[[#This Row], [STOCK MÍNIMO]],"Menor al Mìnimo",    "Ok") )</f>
      </c>
      <c r="I13" s="31">
        <f>IF(Tabla3[[#This Row], [EXISTENCIA ACTUAL]]=0,0,          IF(  Tabla3[[#This Row], [EXISTENCIA ACTUAL]]&lt;Tabla3[[#This Row], [STOCK MÍNIMO]],1,    2) )</f>
      </c>
      <c r="J13" s="3"/>
      <c r="K13" s="16">
        <f>SUMIFS(Tabla5[cantidad],Tabla5[Codigo],Tabla3[[#This Row], [Codigo]])</f>
      </c>
      <c r="L13" s="30" t="s">
        <v>183</v>
      </c>
      <c r="M13" s="16">
        <f>SUMIFS(Tabla3[EXISTENCIA ACTUAL],Tabla3[CODIGO UNITARIO],Tabla3[[#This Row], [CODIGO UNITARIO]])</f>
      </c>
    </row>
    <row x14ac:dyDescent="0.25" r="14" customHeight="1" ht="18.75">
      <c r="A14" s="4" t="s">
        <v>37</v>
      </c>
      <c r="B14" s="3" t="s">
        <v>38</v>
      </c>
      <c r="C14" s="3" t="s">
        <v>39</v>
      </c>
      <c r="D14" s="16">
        <v>25000</v>
      </c>
      <c r="E14" s="16">
        <v>10000</v>
      </c>
      <c r="F14" s="3" t="s">
        <v>33</v>
      </c>
      <c r="G14" s="3" t="s">
        <v>40</v>
      </c>
      <c r="H14" s="28">
        <f>IF(Tabla3[[#This Row], [EXISTENCIA ACTUAL]]=0,"Agotado",          IF(  Tabla3[[#This Row], [EXISTENCIA ACTUAL]]&lt;Tabla3[[#This Row], [STOCK MÍNIMO]],"Menor al Mìnimo",    "Ok") )</f>
      </c>
      <c r="I14" s="29">
        <f>IF(Tabla3[[#This Row], [EXISTENCIA ACTUAL]]=0,0,          IF(  Tabla3[[#This Row], [EXISTENCIA ACTUAL]]&lt;Tabla3[[#This Row], [STOCK MÍNIMO]],1,    2) )</f>
      </c>
      <c r="J14" s="3"/>
      <c r="K14" s="16">
        <f>SUMIFS(Tabla5[cantidad],Tabla5[Codigo],Tabla3[[#This Row], [Codigo]])</f>
      </c>
      <c r="L14" s="30" t="s">
        <v>36</v>
      </c>
      <c r="M14" s="16">
        <f>SUMIFS(Tabla3[EXISTENCIA ACTUAL],Tabla3[CODIGO UNITARIO],Tabla3[[#This Row], [CODIGO UNITARIO]])</f>
      </c>
    </row>
    <row x14ac:dyDescent="0.25" r="15" customHeight="1" ht="18.75">
      <c r="A15" s="4" t="s">
        <v>41</v>
      </c>
      <c r="B15" s="3" t="s">
        <v>42</v>
      </c>
      <c r="C15" s="3" t="s">
        <v>43</v>
      </c>
      <c r="D15" s="16">
        <v>20000</v>
      </c>
      <c r="E15" s="16">
        <v>14686.98</v>
      </c>
      <c r="F15" s="3" t="s">
        <v>44</v>
      </c>
      <c r="G15" s="3" t="s">
        <v>45</v>
      </c>
      <c r="H15" s="28">
        <f>IF(Tabla3[[#This Row], [EXISTENCIA ACTUAL]]=0,"Agotado",          IF(  Tabla3[[#This Row], [EXISTENCIA ACTUAL]]&lt;Tabla3[[#This Row], [STOCK MÍNIMO]],"Menor al Mìnimo",    "Ok") )</f>
      </c>
      <c r="I15" s="29">
        <f>IF(Tabla3[[#This Row], [EXISTENCIA ACTUAL]]=0,0,          IF(  Tabla3[[#This Row], [EXISTENCIA ACTUAL]]&lt;Tabla3[[#This Row], [STOCK MÍNIMO]],1,    2) )</f>
      </c>
      <c r="J15" s="3"/>
      <c r="K15" s="16">
        <f>SUMIFS(Tabla5[cantidad],Tabla5[Codigo],Tabla3[[#This Row], [Codigo]])</f>
      </c>
      <c r="L15" s="30" t="s">
        <v>46</v>
      </c>
      <c r="M15" s="16">
        <f>SUMIFS(Tabla3[EXISTENCIA ACTUAL],Tabla3[CODIGO UNITARIO],Tabla3[[#This Row], [CODIGO UNITARIO]])</f>
      </c>
    </row>
    <row x14ac:dyDescent="0.25" r="16" customHeight="1" ht="18.75">
      <c r="A16" s="4" t="s">
        <v>47</v>
      </c>
      <c r="B16" s="3" t="s">
        <v>48</v>
      </c>
      <c r="C16" s="3" t="s">
        <v>49</v>
      </c>
      <c r="D16" s="16">
        <v>18000</v>
      </c>
      <c r="E16" s="16">
        <v>6937.2</v>
      </c>
      <c r="F16" s="3" t="s">
        <v>44</v>
      </c>
      <c r="G16" s="3" t="s">
        <v>45</v>
      </c>
      <c r="H16" s="28">
        <f>IF(Tabla3[[#This Row], [EXISTENCIA ACTUAL]]=0,"Agotado",          IF(  Tabla3[[#This Row], [EXISTENCIA ACTUAL]]&lt;Tabla3[[#This Row], [STOCK MÍNIMO]],"Menor al Mìnimo",    "Ok") )</f>
      </c>
      <c r="I16" s="29">
        <f>IF(Tabla3[[#This Row], [EXISTENCIA ACTUAL]]=0,0,          IF(  Tabla3[[#This Row], [EXISTENCIA ACTUAL]]&lt;Tabla3[[#This Row], [STOCK MÍNIMO]],1,    2) )</f>
      </c>
      <c r="J16" s="3"/>
      <c r="K16" s="16">
        <f>SUMIFS(Tabla5[cantidad],Tabla5[Codigo],Tabla3[[#This Row], [Codigo]])</f>
      </c>
      <c r="L16" s="32" t="s">
        <v>184</v>
      </c>
      <c r="M16" s="16">
        <f>SUMIFS(Tabla3[EXISTENCIA ACTUAL],Tabla3[CODIGO UNITARIO],Tabla3[[#This Row], [CODIGO UNITARIO]])</f>
      </c>
    </row>
    <row x14ac:dyDescent="0.25" r="17" customHeight="1" ht="18.75">
      <c r="A17" s="16">
        <v>22845</v>
      </c>
      <c r="B17" s="3" t="s">
        <v>50</v>
      </c>
      <c r="C17" s="3" t="s">
        <v>51</v>
      </c>
      <c r="D17" s="16">
        <v>35000</v>
      </c>
      <c r="E17" s="16">
        <v>17035.2</v>
      </c>
      <c r="F17" s="3" t="s">
        <v>44</v>
      </c>
      <c r="G17" s="3" t="s">
        <v>45</v>
      </c>
      <c r="H17" s="28">
        <f>IF(Tabla3[[#This Row], [EXISTENCIA ACTUAL]]=0,"Agotado",          IF(  Tabla3[[#This Row], [EXISTENCIA ACTUAL]]&lt;Tabla3[[#This Row], [STOCK MÍNIMO]],"Menor al Mìnimo",    "Ok") )</f>
      </c>
      <c r="I17" s="29">
        <f>IF(Tabla3[[#This Row], [EXISTENCIA ACTUAL]]=0,0,          IF(  Tabla3[[#This Row], [EXISTENCIA ACTUAL]]&lt;Tabla3[[#This Row], [STOCK MÍNIMO]],1,    2) )</f>
      </c>
      <c r="J17" s="3"/>
      <c r="K17" s="16">
        <f>SUMIFS(Tabla5[cantidad],Tabla5[Codigo],Tabla3[[#This Row], [Codigo]])</f>
      </c>
      <c r="L17" s="32" t="s">
        <v>185</v>
      </c>
      <c r="M17" s="16">
        <f>SUMIFS(Tabla3[EXISTENCIA ACTUAL],Tabla3[CODIGO UNITARIO],Tabla3[[#This Row], [CODIGO UNITARIO]])</f>
      </c>
    </row>
    <row x14ac:dyDescent="0.25" r="18" customHeight="1" ht="18.75">
      <c r="A18" s="16">
        <v>15750</v>
      </c>
      <c r="B18" s="3" t="s">
        <v>52</v>
      </c>
      <c r="C18" s="3" t="s">
        <v>53</v>
      </c>
      <c r="D18" s="16">
        <v>13000</v>
      </c>
      <c r="E18" s="16">
        <v>8167.445999999999</v>
      </c>
      <c r="F18" s="3" t="s">
        <v>44</v>
      </c>
      <c r="G18" s="3" t="s">
        <v>45</v>
      </c>
      <c r="H18" s="28">
        <f>IF(Tabla3[[#This Row], [EXISTENCIA ACTUAL]]=0,"Agotado",          IF(  Tabla3[[#This Row], [EXISTENCIA ACTUAL]]&lt;Tabla3[[#This Row], [STOCK MÍNIMO]],"Menor al Mìnimo",    "Ok") )</f>
      </c>
      <c r="I18" s="29">
        <f>IF(Tabla3[[#This Row], [EXISTENCIA ACTUAL]]=0,0,          IF(  Tabla3[[#This Row], [EXISTENCIA ACTUAL]]&lt;Tabla3[[#This Row], [STOCK MÍNIMO]],1,    2) )</f>
      </c>
      <c r="J18" s="3"/>
      <c r="K18" s="16">
        <f>SUMIFS(Tabla5[cantidad],Tabla5[Codigo],Tabla3[[#This Row], [Codigo]])</f>
      </c>
      <c r="L18" s="32" t="s">
        <v>184</v>
      </c>
      <c r="M18" s="16">
        <f>SUMIFS(Tabla3[EXISTENCIA ACTUAL],Tabla3[CODIGO UNITARIO],Tabla3[[#This Row], [CODIGO UNITARIO]])</f>
      </c>
    </row>
    <row x14ac:dyDescent="0.25" r="19" customHeight="1" ht="18.75">
      <c r="A19" s="4" t="s">
        <v>186</v>
      </c>
      <c r="B19" s="3" t="s">
        <v>187</v>
      </c>
      <c r="C19" s="3" t="s">
        <v>188</v>
      </c>
      <c r="D19" s="16">
        <v>20000</v>
      </c>
      <c r="E19" s="16">
        <v>5700</v>
      </c>
      <c r="F19" s="3" t="s">
        <v>189</v>
      </c>
      <c r="G19" s="3" t="s">
        <v>190</v>
      </c>
      <c r="H19" s="28">
        <f>IF(Tabla3[[#This Row], [EXISTENCIA ACTUAL]]=0,"Agotado",          IF(  Tabla3[[#This Row], [EXISTENCIA ACTUAL]]&lt;Tabla3[[#This Row], [STOCK MÍNIMO]],"Menor al Mìnimo",    "Ok") )</f>
      </c>
      <c r="I19" s="29">
        <f>IF(Tabla3[[#This Row], [EXISTENCIA ACTUAL]]=0,0,          IF(  Tabla3[[#This Row], [EXISTENCIA ACTUAL]]&lt;Tabla3[[#This Row], [STOCK MÍNIMO]],1,    2) )</f>
      </c>
      <c r="J19" s="3"/>
      <c r="K19" s="16">
        <f>SUMIFS(Tabla5[cantidad],Tabla5[Codigo],Tabla3[[#This Row], [Codigo]])</f>
      </c>
      <c r="L19" s="30" t="s">
        <v>186</v>
      </c>
      <c r="M19" s="16">
        <f>SUMIFS(Tabla3[EXISTENCIA ACTUAL],Tabla3[CODIGO UNITARIO],Tabla3[[#This Row], [CODIGO UNITARIO]])</f>
      </c>
    </row>
    <row x14ac:dyDescent="0.25" r="20" customHeight="1" ht="18.75">
      <c r="A20" s="4" t="s">
        <v>54</v>
      </c>
      <c r="B20" s="3" t="s">
        <v>55</v>
      </c>
      <c r="C20" s="3" t="s">
        <v>49</v>
      </c>
      <c r="D20" s="16">
        <v>18000</v>
      </c>
      <c r="E20" s="16">
        <v>6937.2</v>
      </c>
      <c r="F20" s="3" t="s">
        <v>44</v>
      </c>
      <c r="G20" s="3" t="s">
        <v>45</v>
      </c>
      <c r="H20" s="28">
        <f>IF(Tabla3[[#This Row], [EXISTENCIA ACTUAL]]=0,"Agotado",          IF(  Tabla3[[#This Row], [EXISTENCIA ACTUAL]]&lt;Tabla3[[#This Row], [STOCK MÍNIMO]],"Menor al Mìnimo",    "Ok") )</f>
      </c>
      <c r="I20" s="29">
        <f>IF(Tabla3[[#This Row], [EXISTENCIA ACTUAL]]=0,0,          IF(  Tabla3[[#This Row], [EXISTENCIA ACTUAL]]&lt;Tabla3[[#This Row], [STOCK MÍNIMO]],1,    2) )</f>
      </c>
      <c r="J20" s="3"/>
      <c r="K20" s="16">
        <f>SUMIFS(Tabla5[cantidad],Tabla5[Codigo],Tabla3[[#This Row], [Codigo]])</f>
      </c>
      <c r="L20" s="16">
        <v>14320</v>
      </c>
      <c r="M20" s="16">
        <f>SUMIFS(Tabla3[EXISTENCIA ACTUAL],Tabla3[CODIGO UNITARIO],Tabla3[[#This Row], [CODIGO UNITARIO]])</f>
      </c>
    </row>
    <row x14ac:dyDescent="0.25" r="21" customHeight="1" ht="18.75">
      <c r="A21" s="16">
        <v>24516476</v>
      </c>
      <c r="B21" s="3" t="s">
        <v>56</v>
      </c>
      <c r="C21" s="3" t="s">
        <v>57</v>
      </c>
      <c r="D21" s="16">
        <v>40000</v>
      </c>
      <c r="E21" s="16">
        <v>6729.45</v>
      </c>
      <c r="F21" s="3" t="s">
        <v>44</v>
      </c>
      <c r="G21" s="3" t="s">
        <v>45</v>
      </c>
      <c r="H21" s="28">
        <f>IF(Tabla3[[#This Row], [EXISTENCIA ACTUAL]]=0,"Agotado",          IF(  Tabla3[[#This Row], [EXISTENCIA ACTUAL]]&lt;Tabla3[[#This Row], [STOCK MÍNIMO]],"Menor al Mìnimo",    "Ok") )</f>
      </c>
      <c r="I21" s="29">
        <f>IF(Tabla3[[#This Row], [EXISTENCIA ACTUAL]]=0,0,          IF(  Tabla3[[#This Row], [EXISTENCIA ACTUAL]]&lt;Tabla3[[#This Row], [STOCK MÍNIMO]],1,    2) )</f>
      </c>
      <c r="J21" s="3"/>
      <c r="K21" s="16">
        <f>SUMIFS(Tabla5[cantidad],Tabla5[Codigo],Tabla3[[#This Row], [Codigo]])</f>
      </c>
      <c r="L21" s="16">
        <v>24516476</v>
      </c>
      <c r="M21" s="16">
        <f>SUMIFS(Tabla3[EXISTENCIA ACTUAL],Tabla3[CODIGO UNITARIO],Tabla3[[#This Row], [CODIGO UNITARIO]])</f>
      </c>
    </row>
    <row x14ac:dyDescent="0.25" r="22" customHeight="1" ht="18.75">
      <c r="A22" s="16">
        <v>96535300</v>
      </c>
      <c r="B22" s="3" t="s">
        <v>58</v>
      </c>
      <c r="C22" s="3" t="s">
        <v>59</v>
      </c>
      <c r="D22" s="16">
        <v>50000</v>
      </c>
      <c r="E22" s="16">
        <v>21800</v>
      </c>
      <c r="F22" s="3" t="s">
        <v>60</v>
      </c>
      <c r="G22" s="3" t="s">
        <v>61</v>
      </c>
      <c r="H22" s="28">
        <f>IF(Tabla3[[#This Row], [EXISTENCIA ACTUAL]]=0,"Agotado",          IF(  Tabla3[[#This Row], [EXISTENCIA ACTUAL]]&lt;Tabla3[[#This Row], [STOCK MÍNIMO]],"Menor al Mìnimo",    "Ok") )</f>
      </c>
      <c r="I22" s="29">
        <f>IF(Tabla3[[#This Row], [EXISTENCIA ACTUAL]]=0,0,          IF(  Tabla3[[#This Row], [EXISTENCIA ACTUAL]]&lt;Tabla3[[#This Row], [STOCK MÍNIMO]],1,    2) )</f>
      </c>
      <c r="J22" s="3"/>
      <c r="K22" s="16">
        <f>SUMIFS(Tabla5[cantidad],Tabla5[Codigo],Tabla3[[#This Row], [Codigo]])</f>
      </c>
      <c r="L22" s="16">
        <v>96535300</v>
      </c>
      <c r="M22" s="16">
        <f>SUMIFS(Tabla3[EXISTENCIA ACTUAL],Tabla3[CODIGO UNITARIO],Tabla3[[#This Row], [CODIGO UNITARIO]])</f>
      </c>
    </row>
    <row x14ac:dyDescent="0.25" r="23" customHeight="1" ht="18.75">
      <c r="A23" s="4" t="s">
        <v>191</v>
      </c>
      <c r="B23" s="3" t="s">
        <v>42</v>
      </c>
      <c r="C23" s="3" t="s">
        <v>192</v>
      </c>
      <c r="D23" s="16"/>
      <c r="E23" s="16"/>
      <c r="F23" s="3" t="s">
        <v>44</v>
      </c>
      <c r="G23" s="3" t="s">
        <v>45</v>
      </c>
      <c r="H23" s="28">
        <f>IF(Tabla3[[#This Row], [EXISTENCIA ACTUAL]]=0,"Agotado",          IF(  Tabla3[[#This Row], [EXISTENCIA ACTUAL]]&lt;Tabla3[[#This Row], [STOCK MÍNIMO]],"Menor al Mìnimo",    "Ok") )</f>
      </c>
      <c r="I23" s="31">
        <f>IF(Tabla3[[#This Row], [EXISTENCIA ACTUAL]]=0,0,          IF(  Tabla3[[#This Row], [EXISTENCIA ACTUAL]]&lt;Tabla3[[#This Row], [STOCK MÍNIMO]],1,    2) )</f>
      </c>
      <c r="J23" s="3"/>
      <c r="K23" s="16">
        <f>SUMIFS(Tabla5[cantidad],Tabla5[Codigo],Tabla3[[#This Row], [Codigo]])</f>
      </c>
      <c r="L23" s="30" t="s">
        <v>46</v>
      </c>
      <c r="M23" s="16">
        <f>SUMIFS(Tabla3[EXISTENCIA ACTUAL],Tabla3[CODIGO UNITARIO],Tabla3[[#This Row], [CODIGO UNITARIO]])</f>
      </c>
    </row>
    <row x14ac:dyDescent="0.25" r="24" customHeight="1" ht="18.75">
      <c r="A24" s="4" t="s">
        <v>62</v>
      </c>
      <c r="B24" s="3" t="s">
        <v>63</v>
      </c>
      <c r="C24" s="3" t="s">
        <v>64</v>
      </c>
      <c r="D24" s="16">
        <v>15000</v>
      </c>
      <c r="E24" s="16"/>
      <c r="F24" s="3" t="s">
        <v>44</v>
      </c>
      <c r="G24" s="3" t="s">
        <v>45</v>
      </c>
      <c r="H24" s="28">
        <f>IF(Tabla3[[#This Row], [EXISTENCIA ACTUAL]]=0,"Agotado",          IF(  Tabla3[[#This Row], [EXISTENCIA ACTUAL]]&lt;Tabla3[[#This Row], [STOCK MÍNIMO]],"Menor al Mìnimo",    "Ok") )</f>
      </c>
      <c r="I24" s="31">
        <f>IF(Tabla3[[#This Row], [EXISTENCIA ACTUAL]]=0,0,          IF(  Tabla3[[#This Row], [EXISTENCIA ACTUAL]]&lt;Tabla3[[#This Row], [STOCK MÍNIMO]],1,    2) )</f>
      </c>
      <c r="J24" s="3"/>
      <c r="K24" s="16">
        <f>SUMIFS(Tabla5[cantidad],Tabla5[Codigo],Tabla3[[#This Row], [Codigo]])</f>
      </c>
      <c r="L24" s="32" t="s">
        <v>184</v>
      </c>
      <c r="M24" s="16">
        <f>SUMIFS(Tabla3[EXISTENCIA ACTUAL],Tabla3[CODIGO UNITARIO],Tabla3[[#This Row], [CODIGO UNITARIO]])</f>
      </c>
    </row>
    <row x14ac:dyDescent="0.25" r="25" customHeight="1" ht="18.75">
      <c r="A25" s="4" t="s">
        <v>193</v>
      </c>
      <c r="B25" s="3" t="s">
        <v>194</v>
      </c>
      <c r="C25" s="3" t="s">
        <v>195</v>
      </c>
      <c r="D25" s="16">
        <v>50000</v>
      </c>
      <c r="E25" s="16"/>
      <c r="F25" s="3" t="s">
        <v>60</v>
      </c>
      <c r="G25" s="3" t="s">
        <v>196</v>
      </c>
      <c r="H25" s="28">
        <f>IF(Tabla3[[#This Row], [EXISTENCIA ACTUAL]]=0,"Agotado",          IF(  Tabla3[[#This Row], [EXISTENCIA ACTUAL]]&lt;Tabla3[[#This Row], [STOCK MÍNIMO]],"Menor al Mìnimo",    "Ok") )</f>
      </c>
      <c r="I25" s="29">
        <f>IF(Tabla3[[#This Row], [EXISTENCIA ACTUAL]]=0,0,          IF(  Tabla3[[#This Row], [EXISTENCIA ACTUAL]]&lt;Tabla3[[#This Row], [STOCK MÍNIMO]],1,    2) )</f>
      </c>
      <c r="J25" s="3"/>
      <c r="K25" s="16">
        <f>SUMIFS(Tabla5[cantidad],Tabla5[Codigo],Tabla3[[#This Row], [Codigo]])</f>
      </c>
      <c r="L25" s="30" t="s">
        <v>193</v>
      </c>
      <c r="M25" s="16">
        <f>SUMIFS(Tabla3[EXISTENCIA ACTUAL],Tabla3[CODIGO UNITARIO],Tabla3[[#This Row], [CODIGO UNITARIO]])</f>
      </c>
    </row>
    <row x14ac:dyDescent="0.25" r="26" customHeight="1" ht="18.75">
      <c r="A26" s="16">
        <v>14320</v>
      </c>
      <c r="B26" s="3" t="s">
        <v>65</v>
      </c>
      <c r="C26" s="3" t="s">
        <v>66</v>
      </c>
      <c r="D26" s="16">
        <v>20000</v>
      </c>
      <c r="E26" s="16">
        <v>9508.1</v>
      </c>
      <c r="F26" s="3" t="s">
        <v>44</v>
      </c>
      <c r="G26" s="3" t="s">
        <v>45</v>
      </c>
      <c r="H26" s="28">
        <f>IF(Tabla3[[#This Row], [EXISTENCIA ACTUAL]]=0,"Agotado",          IF(  Tabla3[[#This Row], [EXISTENCIA ACTUAL]]&lt;Tabla3[[#This Row], [STOCK MÍNIMO]],"Menor al Mìnimo",    "Ok") )</f>
      </c>
      <c r="I26" s="31">
        <f>IF(Tabla3[[#This Row], [EXISTENCIA ACTUAL]]=0,0,          IF(  Tabla3[[#This Row], [EXISTENCIA ACTUAL]]&lt;Tabla3[[#This Row], [STOCK MÍNIMO]],1,    2) )</f>
      </c>
      <c r="J26" s="3"/>
      <c r="K26" s="16">
        <f>SUMIFS(Tabla5[cantidad],Tabla5[Codigo],Tabla3[[#This Row], [Codigo]])</f>
      </c>
      <c r="L26" s="16">
        <v>14320</v>
      </c>
      <c r="M26" s="16">
        <f>SUMIFS(Tabla3[EXISTENCIA ACTUAL],Tabla3[CODIGO UNITARIO],Tabla3[[#This Row], [CODIGO UNITARIO]])</f>
      </c>
    </row>
    <row x14ac:dyDescent="0.25" r="27" customHeight="1" ht="18.75">
      <c r="A27" s="4" t="s">
        <v>67</v>
      </c>
      <c r="B27" s="3" t="s">
        <v>68</v>
      </c>
      <c r="C27" s="3" t="s">
        <v>69</v>
      </c>
      <c r="D27" s="16">
        <v>30000</v>
      </c>
      <c r="E27" s="16">
        <v>20391.84</v>
      </c>
      <c r="F27" s="3" t="s">
        <v>44</v>
      </c>
      <c r="G27" s="3" t="s">
        <v>45</v>
      </c>
      <c r="H27" s="28">
        <f>IF(Tabla3[[#This Row], [EXISTENCIA ACTUAL]]=0,"Agotado",          IF(  Tabla3[[#This Row], [EXISTENCIA ACTUAL]]&lt;Tabla3[[#This Row], [STOCK MÍNIMO]],"Menor al Mìnimo",    "Ok") )</f>
      </c>
      <c r="I27" s="31">
        <f>IF(Tabla3[[#This Row], [EXISTENCIA ACTUAL]]=0,0,          IF(  Tabla3[[#This Row], [EXISTENCIA ACTUAL]]&lt;Tabla3[[#This Row], [STOCK MÍNIMO]],1,    2) )</f>
      </c>
      <c r="J27" s="3"/>
      <c r="K27" s="16">
        <f>SUMIFS(Tabla5[cantidad],Tabla5[Codigo],Tabla3[[#This Row], [Codigo]])</f>
      </c>
      <c r="L27" s="30" t="s">
        <v>46</v>
      </c>
      <c r="M27" s="16">
        <f>SUMIFS(Tabla3[EXISTENCIA ACTUAL],Tabla3[CODIGO UNITARIO],Tabla3[[#This Row], [CODIGO UNITARIO]])</f>
      </c>
    </row>
    <row x14ac:dyDescent="0.25" r="28" customHeight="1" ht="18.75">
      <c r="A28" s="4" t="s">
        <v>197</v>
      </c>
      <c r="B28" s="3" t="s">
        <v>198</v>
      </c>
      <c r="C28" s="3" t="s">
        <v>124</v>
      </c>
      <c r="D28" s="16">
        <v>45000</v>
      </c>
      <c r="E28" s="16">
        <v>23095.5</v>
      </c>
      <c r="F28" s="3" t="s">
        <v>60</v>
      </c>
      <c r="G28" s="3" t="s">
        <v>199</v>
      </c>
      <c r="H28" s="28">
        <f>IF(Tabla3[[#This Row], [EXISTENCIA ACTUAL]]=0,"Agotado",          IF(  Tabla3[[#This Row], [EXISTENCIA ACTUAL]]&lt;Tabla3[[#This Row], [STOCK MÍNIMO]],"Menor al Mìnimo",    "Ok") )</f>
      </c>
      <c r="I28" s="29">
        <f>IF(Tabla3[[#This Row], [EXISTENCIA ACTUAL]]=0,0,          IF(  Tabla3[[#This Row], [EXISTENCIA ACTUAL]]&lt;Tabla3[[#This Row], [STOCK MÍNIMO]],1,    2) )</f>
      </c>
      <c r="J28" s="3"/>
      <c r="K28" s="16">
        <f>SUMIFS(Tabla5[cantidad],Tabla5[Codigo],Tabla3[[#This Row], [Codigo]])</f>
      </c>
      <c r="L28" s="30" t="s">
        <v>200</v>
      </c>
      <c r="M28" s="16">
        <f>SUMIFS(Tabla3[EXISTENCIA ACTUAL],Tabla3[CODIGO UNITARIO],Tabla3[[#This Row], [CODIGO UNITARIO]])</f>
      </c>
    </row>
    <row x14ac:dyDescent="0.25" r="29" customHeight="1" ht="18.75">
      <c r="A29" s="4" t="s">
        <v>201</v>
      </c>
      <c r="B29" s="3" t="s">
        <v>202</v>
      </c>
      <c r="C29" s="3" t="s">
        <v>203</v>
      </c>
      <c r="D29" s="16"/>
      <c r="E29" s="16"/>
      <c r="F29" s="3" t="s">
        <v>44</v>
      </c>
      <c r="G29" s="3" t="s">
        <v>45</v>
      </c>
      <c r="H29" s="28">
        <f>IF(Tabla3[[#This Row], [EXISTENCIA ACTUAL]]=0,"Agotado",          IF(  Tabla3[[#This Row], [EXISTENCIA ACTUAL]]&lt;Tabla3[[#This Row], [STOCK MÍNIMO]],"Menor al Mìnimo",    "Ok") )</f>
      </c>
      <c r="I29" s="31">
        <f>IF(Tabla3[[#This Row], [EXISTENCIA ACTUAL]]=0,0,          IF(  Tabla3[[#This Row], [EXISTENCIA ACTUAL]]&lt;Tabla3[[#This Row], [STOCK MÍNIMO]],1,    2) )</f>
      </c>
      <c r="J29" s="3"/>
      <c r="K29" s="16">
        <f>SUMIFS(Tabla5[cantidad],Tabla5[Codigo],Tabla3[[#This Row], [Codigo]])</f>
      </c>
      <c r="L29" s="30" t="s">
        <v>204</v>
      </c>
      <c r="M29" s="16">
        <f>SUMIFS(Tabla3[EXISTENCIA ACTUAL],Tabla3[CODIGO UNITARIO],Tabla3[[#This Row], [CODIGO UNITARIO]])</f>
      </c>
    </row>
    <row x14ac:dyDescent="0.25" r="30" customHeight="1" ht="18.75">
      <c r="A30" s="16">
        <v>12426</v>
      </c>
      <c r="B30" s="3" t="s">
        <v>70</v>
      </c>
      <c r="C30" s="3" t="s">
        <v>71</v>
      </c>
      <c r="D30" s="16">
        <v>35000</v>
      </c>
      <c r="E30" s="16"/>
      <c r="F30" s="3" t="s">
        <v>44</v>
      </c>
      <c r="G30" s="3" t="s">
        <v>45</v>
      </c>
      <c r="H30" s="28">
        <f>IF(Tabla3[[#This Row], [EXISTENCIA ACTUAL]]=0,"Agotado",          IF(  Tabla3[[#This Row], [EXISTENCIA ACTUAL]]&lt;Tabla3[[#This Row], [STOCK MÍNIMO]],"Menor al Mìnimo",    "Ok") )</f>
      </c>
      <c r="I30" s="31">
        <f>IF(Tabla3[[#This Row], [EXISTENCIA ACTUAL]]=0,0,          IF(  Tabla3[[#This Row], [EXISTENCIA ACTUAL]]&lt;Tabla3[[#This Row], [STOCK MÍNIMO]],1,    2) )</f>
      </c>
      <c r="J30" s="3"/>
      <c r="K30" s="16">
        <f>SUMIFS(Tabla5[cantidad],Tabla5[Codigo],Tabla3[[#This Row], [Codigo]])</f>
      </c>
      <c r="L30" s="30" t="s">
        <v>46</v>
      </c>
      <c r="M30" s="16">
        <f>SUMIFS(Tabla3[EXISTENCIA ACTUAL],Tabla3[CODIGO UNITARIO],Tabla3[[#This Row], [CODIGO UNITARIO]])</f>
      </c>
    </row>
    <row x14ac:dyDescent="0.25" r="31" customHeight="1" ht="18.75">
      <c r="A31" s="16">
        <v>94580183</v>
      </c>
      <c r="B31" s="3" t="s">
        <v>72</v>
      </c>
      <c r="C31" s="3" t="s">
        <v>49</v>
      </c>
      <c r="D31" s="16">
        <v>25000</v>
      </c>
      <c r="E31" s="16"/>
      <c r="F31" s="3" t="s">
        <v>44</v>
      </c>
      <c r="G31" s="3"/>
      <c r="H31" s="28">
        <f>IF(Tabla3[[#This Row], [EXISTENCIA ACTUAL]]=0,"Agotado",          IF(  Tabla3[[#This Row], [EXISTENCIA ACTUAL]]&lt;Tabla3[[#This Row], [STOCK MÍNIMO]],"Menor al Mìnimo",    "Ok") )</f>
      </c>
      <c r="I31" s="31">
        <f>IF(Tabla3[[#This Row], [EXISTENCIA ACTUAL]]=0,0,          IF(  Tabla3[[#This Row], [EXISTENCIA ACTUAL]]&lt;Tabla3[[#This Row], [STOCK MÍNIMO]],1,    2) )</f>
      </c>
      <c r="J31" s="3"/>
      <c r="K31" s="16">
        <f>SUMIFS(Tabla5[cantidad],Tabla5[Codigo],Tabla3[[#This Row], [Codigo]])</f>
      </c>
      <c r="L31" s="16">
        <v>94580183</v>
      </c>
      <c r="M31" s="16">
        <f>SUMIFS(Tabla3[EXISTENCIA ACTUAL],Tabla3[CODIGO UNITARIO],Tabla3[[#This Row], [CODIGO UNITARIO]])</f>
      </c>
    </row>
    <row x14ac:dyDescent="0.25" r="32" customHeight="1" ht="18.75">
      <c r="A32" s="16">
        <v>11856</v>
      </c>
      <c r="B32" s="3" t="s">
        <v>73</v>
      </c>
      <c r="C32" s="3" t="s">
        <v>49</v>
      </c>
      <c r="D32" s="16">
        <v>60000</v>
      </c>
      <c r="E32" s="16">
        <v>29000</v>
      </c>
      <c r="F32" s="3" t="s">
        <v>74</v>
      </c>
      <c r="G32" s="3" t="s">
        <v>75</v>
      </c>
      <c r="H32" s="28">
        <f>IF(Tabla3[[#This Row], [EXISTENCIA ACTUAL]]=0,"Agotado",          IF(  Tabla3[[#This Row], [EXISTENCIA ACTUAL]]&lt;Tabla3[[#This Row], [STOCK MÍNIMO]],"Menor al Mìnimo",    "Ok") )</f>
      </c>
      <c r="I32" s="29">
        <f>IF(Tabla3[[#This Row], [EXISTENCIA ACTUAL]]=0,0,          IF(  Tabla3[[#This Row], [EXISTENCIA ACTUAL]]&lt;Tabla3[[#This Row], [STOCK MÍNIMO]],1,    2) )</f>
      </c>
      <c r="J32" s="3"/>
      <c r="K32" s="16">
        <f>SUMIFS(Tabla5[cantidad],Tabla5[Codigo],Tabla3[[#This Row], [Codigo]])</f>
      </c>
      <c r="L32" s="30" t="s">
        <v>76</v>
      </c>
      <c r="M32" s="16">
        <f>SUMIFS(Tabla3[EXISTENCIA ACTUAL],Tabla3[CODIGO UNITARIO],Tabla3[[#This Row], [CODIGO UNITARIO]])</f>
      </c>
    </row>
    <row x14ac:dyDescent="0.25" r="33" customHeight="1" ht="18.75">
      <c r="A33" s="4" t="s">
        <v>77</v>
      </c>
      <c r="B33" s="3" t="s">
        <v>78</v>
      </c>
      <c r="C33" s="3" t="s">
        <v>79</v>
      </c>
      <c r="D33" s="16">
        <v>65000</v>
      </c>
      <c r="E33" s="16"/>
      <c r="F33" s="3" t="s">
        <v>74</v>
      </c>
      <c r="G33" s="3" t="s">
        <v>80</v>
      </c>
      <c r="H33" s="28">
        <f>IF(Tabla3[[#This Row], [EXISTENCIA ACTUAL]]=0,"Agotado",          IF(  Tabla3[[#This Row], [EXISTENCIA ACTUAL]]&lt;Tabla3[[#This Row], [STOCK MÍNIMO]],"Menor al Mìnimo",    "Ok") )</f>
      </c>
      <c r="I33" s="29">
        <f>IF(Tabla3[[#This Row], [EXISTENCIA ACTUAL]]=0,0,          IF(  Tabla3[[#This Row], [EXISTENCIA ACTUAL]]&lt;Tabla3[[#This Row], [STOCK MÍNIMO]],1,    2) )</f>
      </c>
      <c r="J33" s="3"/>
      <c r="K33" s="16">
        <f>SUMIFS(Tabla5[cantidad],Tabla5[Codigo],Tabla3[[#This Row], [Codigo]])</f>
      </c>
      <c r="L33" s="30" t="s">
        <v>76</v>
      </c>
      <c r="M33" s="16">
        <f>SUMIFS(Tabla3[EXISTENCIA ACTUAL],Tabla3[CODIGO UNITARIO],Tabla3[[#This Row], [CODIGO UNITARIO]])</f>
      </c>
    </row>
    <row x14ac:dyDescent="0.25" r="34" customHeight="1" ht="18.75">
      <c r="A34" s="16">
        <v>11611681</v>
      </c>
      <c r="B34" s="3" t="s">
        <v>205</v>
      </c>
      <c r="C34" s="3" t="s">
        <v>206</v>
      </c>
      <c r="D34" s="16">
        <v>65000</v>
      </c>
      <c r="E34" s="16">
        <v>11856</v>
      </c>
      <c r="F34" s="3" t="s">
        <v>73</v>
      </c>
      <c r="G34" s="3"/>
      <c r="H34" s="28">
        <f>IF(Tabla3[[#This Row], [EXISTENCIA ACTUAL]]=0,"Agotado",          IF(  Tabla3[[#This Row], [EXISTENCIA ACTUAL]]&lt;Tabla3[[#This Row], [STOCK MÍNIMO]],"Menor al Mìnimo",    "Ok") )</f>
      </c>
      <c r="I34" s="29">
        <f>IF(Tabla3[[#This Row], [EXISTENCIA ACTUAL]]=0,0,          IF(  Tabla3[[#This Row], [EXISTENCIA ACTUAL]]&lt;Tabla3[[#This Row], [STOCK MÍNIMO]],1,    2) )</f>
      </c>
      <c r="J34" s="3"/>
      <c r="K34" s="16">
        <f>SUMIFS(Tabla5[cantidad],Tabla5[Codigo],Tabla3[[#This Row], [Codigo]])</f>
      </c>
      <c r="L34" s="30" t="s">
        <v>76</v>
      </c>
      <c r="M34" s="16">
        <f>SUMIFS(Tabla3[EXISTENCIA ACTUAL],Tabla3[CODIGO UNITARIO],Tabla3[[#This Row], [CODIGO UNITARIO]])</f>
      </c>
    </row>
    <row x14ac:dyDescent="0.25" r="35" customHeight="1" ht="18.75">
      <c r="A35" s="16">
        <v>87087</v>
      </c>
      <c r="B35" s="3" t="s">
        <v>81</v>
      </c>
      <c r="C35" s="3" t="s">
        <v>82</v>
      </c>
      <c r="D35" s="16">
        <v>85000</v>
      </c>
      <c r="E35" s="16">
        <v>39841.200000000004</v>
      </c>
      <c r="F35" s="3" t="s">
        <v>83</v>
      </c>
      <c r="G35" s="3" t="s">
        <v>84</v>
      </c>
      <c r="H35" s="28">
        <f>IF(Tabla3[[#This Row], [EXISTENCIA ACTUAL]]=0,"Agotado",          IF(  Tabla3[[#This Row], [EXISTENCIA ACTUAL]]&lt;Tabla3[[#This Row], [STOCK MÍNIMO]],"Menor al Mìnimo",    "Ok") )</f>
      </c>
      <c r="I35" s="29">
        <f>IF(Tabla3[[#This Row], [EXISTENCIA ACTUAL]]=0,0,          IF(  Tabla3[[#This Row], [EXISTENCIA ACTUAL]]&lt;Tabla3[[#This Row], [STOCK MÍNIMO]],1,    2) )</f>
      </c>
      <c r="J35" s="3"/>
      <c r="K35" s="16">
        <f>SUMIFS(Tabla5[cantidad],Tabla5[Codigo],Tabla3[[#This Row], [Codigo]])</f>
      </c>
      <c r="L35" s="32" t="s">
        <v>207</v>
      </c>
      <c r="M35" s="16">
        <f>SUMIFS(Tabla3[EXISTENCIA ACTUAL],Tabla3[CODIGO UNITARIO],Tabla3[[#This Row], [CODIGO UNITARIO]])</f>
      </c>
    </row>
    <row x14ac:dyDescent="0.25" r="36" customHeight="1" ht="18.75">
      <c r="A36" s="16">
        <v>770101229</v>
      </c>
      <c r="B36" s="3" t="s">
        <v>208</v>
      </c>
      <c r="C36" s="3"/>
      <c r="D36" s="16"/>
      <c r="E36" s="16"/>
      <c r="F36" s="3" t="s">
        <v>26</v>
      </c>
      <c r="G36" s="3" t="s">
        <v>27</v>
      </c>
      <c r="H36" s="28">
        <f>IF(Tabla3[[#This Row], [EXISTENCIA ACTUAL]]=0,"Agotado",          IF(  Tabla3[[#This Row], [EXISTENCIA ACTUAL]]&lt;Tabla3[[#This Row], [STOCK MÍNIMO]],"Menor al Mìnimo",    "Ok") )</f>
      </c>
      <c r="I36" s="29">
        <f>IF(Tabla3[[#This Row], [EXISTENCIA ACTUAL]]=0,0,          IF(  Tabla3[[#This Row], [EXISTENCIA ACTUAL]]&lt;Tabla3[[#This Row], [STOCK MÍNIMO]],1,    2) )</f>
      </c>
      <c r="J36" s="3"/>
      <c r="K36" s="16">
        <f>SUMIFS(Tabla5[cantidad],Tabla5[Codigo],Tabla3[[#This Row], [Codigo]])</f>
      </c>
      <c r="L36" s="16">
        <v>770101229</v>
      </c>
      <c r="M36" s="16">
        <f>SUMIFS(Tabla3[EXISTENCIA ACTUAL],Tabla3[CODIGO UNITARIO],Tabla3[[#This Row], [CODIGO UNITARIO]])</f>
      </c>
    </row>
    <row x14ac:dyDescent="0.25" r="37" customHeight="1" ht="18.75">
      <c r="A37" s="4" t="s">
        <v>209</v>
      </c>
      <c r="B37" s="3" t="s">
        <v>210</v>
      </c>
      <c r="C37" s="3" t="s">
        <v>211</v>
      </c>
      <c r="D37" s="16">
        <v>40000</v>
      </c>
      <c r="E37" s="16">
        <v>18000</v>
      </c>
      <c r="F37" s="3" t="s">
        <v>60</v>
      </c>
      <c r="G37" s="3" t="s">
        <v>212</v>
      </c>
      <c r="H37" s="28">
        <f>IF(Tabla3[[#This Row], [EXISTENCIA ACTUAL]]=0,"Agotado",          IF(  Tabla3[[#This Row], [EXISTENCIA ACTUAL]]&lt;Tabla3[[#This Row], [STOCK MÍNIMO]],"Menor al Mìnimo",    "Ok") )</f>
      </c>
      <c r="I37" s="29">
        <f>IF(Tabla3[[#This Row], [EXISTENCIA ACTUAL]]=0,0,          IF(  Tabla3[[#This Row], [EXISTENCIA ACTUAL]]&lt;Tabla3[[#This Row], [STOCK MÍNIMO]],1,    2) )</f>
      </c>
      <c r="J37" s="3"/>
      <c r="K37" s="16">
        <f>SUMIFS(Tabla5[cantidad],Tabla5[Codigo],Tabla3[[#This Row], [Codigo]])</f>
      </c>
      <c r="L37" s="30" t="s">
        <v>213</v>
      </c>
      <c r="M37" s="16">
        <f>SUMIFS(Tabla3[EXISTENCIA ACTUAL],Tabla3[CODIGO UNITARIO],Tabla3[[#This Row], [CODIGO UNITARIO]])</f>
      </c>
    </row>
    <row x14ac:dyDescent="0.25" r="38" customHeight="1" ht="18.75">
      <c r="A38" s="16">
        <v>61003</v>
      </c>
      <c r="B38" s="3" t="s">
        <v>214</v>
      </c>
      <c r="C38" s="3"/>
      <c r="D38" s="16">
        <v>35000</v>
      </c>
      <c r="E38" s="16"/>
      <c r="F38" s="3" t="s">
        <v>26</v>
      </c>
      <c r="G38" s="3"/>
      <c r="H38" s="28">
        <f>IF(Tabla3[[#This Row], [EXISTENCIA ACTUAL]]=0,"Agotado",          IF(  Tabla3[[#This Row], [EXISTENCIA ACTUAL]]&lt;Tabla3[[#This Row], [STOCK MÍNIMO]],"Menor al Mìnimo",    "Ok") )</f>
      </c>
      <c r="I38" s="29">
        <f>IF(Tabla3[[#This Row], [EXISTENCIA ACTUAL]]=0,0,          IF(  Tabla3[[#This Row], [EXISTENCIA ACTUAL]]&lt;Tabla3[[#This Row], [STOCK MÍNIMO]],1,    2) )</f>
      </c>
      <c r="J38" s="3"/>
      <c r="K38" s="16">
        <f>SUMIFS(Tabla5[cantidad],Tabla5[Codigo],Tabla3[[#This Row], [Codigo]])</f>
      </c>
      <c r="L38" s="16">
        <v>8200134513</v>
      </c>
      <c r="M38" s="16">
        <f>SUMIFS(Tabla3[EXISTENCIA ACTUAL],Tabla3[CODIGO UNITARIO],Tabla3[[#This Row], [CODIGO UNITARIO]])</f>
      </c>
    </row>
    <row x14ac:dyDescent="0.25" r="39" customHeight="1" ht="18.75">
      <c r="A39" s="4" t="s">
        <v>87</v>
      </c>
      <c r="B39" s="3" t="s">
        <v>88</v>
      </c>
      <c r="C39" s="3" t="s">
        <v>89</v>
      </c>
      <c r="D39" s="16">
        <v>35000</v>
      </c>
      <c r="E39" s="16">
        <v>12958.623999999998</v>
      </c>
      <c r="F39" s="3" t="s">
        <v>26</v>
      </c>
      <c r="G39" s="3" t="s">
        <v>90</v>
      </c>
      <c r="H39" s="28">
        <f>IF(Tabla3[[#This Row], [EXISTENCIA ACTUAL]]=0,"Agotado",          IF(  Tabla3[[#This Row], [EXISTENCIA ACTUAL]]&lt;Tabla3[[#This Row], [STOCK MÍNIMO]],"Menor al Mìnimo",    "Ok") )</f>
      </c>
      <c r="I39" s="31">
        <f>IF(Tabla3[[#This Row], [EXISTENCIA ACTUAL]]=0,0,          IF(  Tabla3[[#This Row], [EXISTENCIA ACTUAL]]&lt;Tabla3[[#This Row], [STOCK MÍNIMO]],1,    2) )</f>
      </c>
      <c r="J39" s="3"/>
      <c r="K39" s="16">
        <f>SUMIFS(Tabla5[cantidad],Tabla5[Codigo],Tabla3[[#This Row], [Codigo]])</f>
      </c>
      <c r="L39" s="30" t="s">
        <v>91</v>
      </c>
      <c r="M39" s="16">
        <f>SUMIFS(Tabla3[EXISTENCIA ACTUAL],Tabla3[CODIGO UNITARIO],Tabla3[[#This Row], [CODIGO UNITARIO]])</f>
      </c>
    </row>
    <row x14ac:dyDescent="0.25" r="40" customHeight="1" ht="18.75">
      <c r="A40" s="4" t="s">
        <v>215</v>
      </c>
      <c r="B40" s="3" t="s">
        <v>216</v>
      </c>
      <c r="C40" s="3" t="s">
        <v>217</v>
      </c>
      <c r="D40" s="16">
        <v>45000</v>
      </c>
      <c r="E40" s="16">
        <v>22010</v>
      </c>
      <c r="F40" s="3" t="s">
        <v>26</v>
      </c>
      <c r="G40" s="3"/>
      <c r="H40" s="28">
        <f>IF(Tabla3[[#This Row], [EXISTENCIA ACTUAL]]=0,"Agotado",          IF(  Tabla3[[#This Row], [EXISTENCIA ACTUAL]]&lt;Tabla3[[#This Row], [STOCK MÍNIMO]],"Menor al Mìnimo",    "Ok") )</f>
      </c>
      <c r="I40" s="29">
        <f>IF(Tabla3[[#This Row], [EXISTENCIA ACTUAL]]=0,0,          IF(  Tabla3[[#This Row], [EXISTENCIA ACTUAL]]&lt;Tabla3[[#This Row], [STOCK MÍNIMO]],1,    2) )</f>
      </c>
      <c r="J40" s="3"/>
      <c r="K40" s="16">
        <f>SUMIFS(Tabla5[cantidad],Tabla5[Codigo],Tabla3[[#This Row], [Codigo]])</f>
      </c>
      <c r="L40" s="4" t="s">
        <v>215</v>
      </c>
      <c r="M40" s="16">
        <f>SUMIFS(Tabla3[EXISTENCIA ACTUAL],Tabla3[CODIGO UNITARIO],Tabla3[[#This Row], [CODIGO UNITARIO]])</f>
      </c>
    </row>
    <row x14ac:dyDescent="0.25" r="41" customHeight="1" ht="18.75">
      <c r="A41" s="16">
        <v>93296755</v>
      </c>
      <c r="B41" s="3" t="s">
        <v>218</v>
      </c>
      <c r="C41" s="3" t="s">
        <v>59</v>
      </c>
      <c r="D41" s="16">
        <v>40000</v>
      </c>
      <c r="E41" s="16">
        <v>20642.399999999998</v>
      </c>
      <c r="F41" s="3" t="s">
        <v>60</v>
      </c>
      <c r="G41" s="3" t="s">
        <v>219</v>
      </c>
      <c r="H41" s="28">
        <f>IF(Tabla3[[#This Row], [EXISTENCIA ACTUAL]]=0,"Agotado",          IF(  Tabla3[[#This Row], [EXISTENCIA ACTUAL]]&lt;Tabla3[[#This Row], [STOCK MÍNIMO]],"Menor al Mìnimo",    "Ok") )</f>
      </c>
      <c r="I41" s="29">
        <f>IF(Tabla3[[#This Row], [EXISTENCIA ACTUAL]]=0,0,          IF(  Tabla3[[#This Row], [EXISTENCIA ACTUAL]]&lt;Tabla3[[#This Row], [STOCK MÍNIMO]],1,    2) )</f>
      </c>
      <c r="J41" s="3"/>
      <c r="K41" s="16">
        <f>SUMIFS(Tabla5[cantidad],Tabla5[Codigo],Tabla3[[#This Row], [Codigo]])</f>
      </c>
      <c r="L41" s="32" t="s">
        <v>220</v>
      </c>
      <c r="M41" s="16">
        <f>SUMIFS(Tabla3[EXISTENCIA ACTUAL],Tabla3[CODIGO UNITARIO],Tabla3[[#This Row], [CODIGO UNITARIO]])</f>
      </c>
    </row>
    <row x14ac:dyDescent="0.25" r="42" customHeight="1" ht="18.75">
      <c r="A42" s="16">
        <v>11735</v>
      </c>
      <c r="B42" s="3" t="s">
        <v>221</v>
      </c>
      <c r="C42" s="3"/>
      <c r="D42" s="16">
        <v>50000</v>
      </c>
      <c r="E42" s="16">
        <v>22700</v>
      </c>
      <c r="F42" s="3" t="s">
        <v>26</v>
      </c>
      <c r="G42" s="3"/>
      <c r="H42" s="28">
        <f>IF(Tabla3[[#This Row], [EXISTENCIA ACTUAL]]=0,"Agotado",          IF(  Tabla3[[#This Row], [EXISTENCIA ACTUAL]]&lt;Tabla3[[#This Row], [STOCK MÍNIMO]],"Menor al Mìnimo",    "Ok") )</f>
      </c>
      <c r="I42" s="31">
        <f>IF(Tabla3[[#This Row], [EXISTENCIA ACTUAL]]=0,0,          IF(  Tabla3[[#This Row], [EXISTENCIA ACTUAL]]&lt;Tabla3[[#This Row], [STOCK MÍNIMO]],1,    2) )</f>
      </c>
      <c r="J42" s="3"/>
      <c r="K42" s="16">
        <f>SUMIFS(Tabla5[cantidad],Tabla5[Codigo],Tabla3[[#This Row], [Codigo]])</f>
      </c>
      <c r="L42" s="32" t="s">
        <v>222</v>
      </c>
      <c r="M42" s="16">
        <f>SUMIFS(Tabla3[EXISTENCIA ACTUAL],Tabla3[CODIGO UNITARIO],Tabla3[[#This Row], [CODIGO UNITARIO]])</f>
      </c>
    </row>
    <row x14ac:dyDescent="0.25" r="43" customHeight="1" ht="18.75">
      <c r="A43" s="4" t="s">
        <v>223</v>
      </c>
      <c r="B43" s="3" t="s">
        <v>224</v>
      </c>
      <c r="C43" s="3"/>
      <c r="D43" s="16">
        <v>30000</v>
      </c>
      <c r="E43" s="16">
        <v>10000</v>
      </c>
      <c r="F43" s="3" t="s">
        <v>26</v>
      </c>
      <c r="G43" s="3"/>
      <c r="H43" s="28">
        <f>IF(Tabla3[[#This Row], [EXISTENCIA ACTUAL]]=0,"Agotado",          IF(  Tabla3[[#This Row], [EXISTENCIA ACTUAL]]&lt;Tabla3[[#This Row], [STOCK MÍNIMO]],"Menor al Mìnimo",    "Ok") )</f>
      </c>
      <c r="I43" s="29">
        <f>IF(Tabla3[[#This Row], [EXISTENCIA ACTUAL]]=0,0,          IF(  Tabla3[[#This Row], [EXISTENCIA ACTUAL]]&lt;Tabla3[[#This Row], [STOCK MÍNIMO]],1,    2) )</f>
      </c>
      <c r="J43" s="3"/>
      <c r="K43" s="16">
        <f>SUMIFS(Tabla5[cantidad],Tabla5[Codigo],Tabla3[[#This Row], [Codigo]])</f>
      </c>
      <c r="L43" s="16">
        <v>770101229</v>
      </c>
      <c r="M43" s="16">
        <f>SUMIFS(Tabla3[EXISTENCIA ACTUAL],Tabla3[CODIGO UNITARIO],Tabla3[[#This Row], [CODIGO UNITARIO]])</f>
      </c>
    </row>
    <row x14ac:dyDescent="0.25" r="44" customHeight="1" ht="18.75">
      <c r="A44" s="4" t="s">
        <v>225</v>
      </c>
      <c r="B44" s="3" t="s">
        <v>226</v>
      </c>
      <c r="C44" s="3" t="s">
        <v>217</v>
      </c>
      <c r="D44" s="16">
        <v>40000</v>
      </c>
      <c r="E44" s="16">
        <v>19870</v>
      </c>
      <c r="F44" s="3" t="s">
        <v>26</v>
      </c>
      <c r="G44" s="3"/>
      <c r="H44" s="28">
        <f>IF(Tabla3[[#This Row], [EXISTENCIA ACTUAL]]=0,"Agotado",          IF(  Tabla3[[#This Row], [EXISTENCIA ACTUAL]]&lt;Tabla3[[#This Row], [STOCK MÍNIMO]],"Menor al Mìnimo",    "Ok") )</f>
      </c>
      <c r="I44" s="31">
        <f>IF(Tabla3[[#This Row], [EXISTENCIA ACTUAL]]=0,0,          IF(  Tabla3[[#This Row], [EXISTENCIA ACTUAL]]&lt;Tabla3[[#This Row], [STOCK MÍNIMO]],1,    2) )</f>
      </c>
      <c r="J44" s="3"/>
      <c r="K44" s="16">
        <f>SUMIFS(Tabla5[cantidad],Tabla5[Codigo],Tabla3[[#This Row], [Codigo]])</f>
      </c>
      <c r="L44" s="4" t="s">
        <v>225</v>
      </c>
      <c r="M44" s="16">
        <f>SUMIFS(Tabla3[EXISTENCIA ACTUAL],Tabla3[CODIGO UNITARIO],Tabla3[[#This Row], [CODIGO UNITARIO]])</f>
      </c>
    </row>
    <row x14ac:dyDescent="0.25" r="45" customHeight="1" ht="18.75">
      <c r="A45" s="4" t="s">
        <v>227</v>
      </c>
      <c r="B45" s="3" t="s">
        <v>228</v>
      </c>
      <c r="C45" s="3" t="s">
        <v>124</v>
      </c>
      <c r="D45" s="16">
        <v>45000</v>
      </c>
      <c r="E45" s="16">
        <v>14000</v>
      </c>
      <c r="F45" s="3" t="s">
        <v>60</v>
      </c>
      <c r="G45" s="3" t="s">
        <v>127</v>
      </c>
      <c r="H45" s="28">
        <f>IF(Tabla3[[#This Row], [EXISTENCIA ACTUAL]]=0,"Agotado",          IF(  Tabla3[[#This Row], [EXISTENCIA ACTUAL]]&lt;Tabla3[[#This Row], [STOCK MÍNIMO]],"Menor al Mìnimo",    "Ok") )</f>
      </c>
      <c r="I45" s="29">
        <f>IF(Tabla3[[#This Row], [EXISTENCIA ACTUAL]]=0,0,          IF(  Tabla3[[#This Row], [EXISTENCIA ACTUAL]]&lt;Tabla3[[#This Row], [STOCK MÍNIMO]],1,    2) )</f>
      </c>
      <c r="J45" s="3"/>
      <c r="K45" s="16">
        <f>SUMIFS(Tabla5[cantidad],Tabla5[Codigo],Tabla3[[#This Row], [Codigo]])</f>
      </c>
      <c r="L45" s="4" t="s">
        <v>227</v>
      </c>
      <c r="M45" s="16">
        <f>SUMIFS(Tabla3[EXISTENCIA ACTUAL],Tabla3[CODIGO UNITARIO],Tabla3[[#This Row], [CODIGO UNITARIO]])</f>
      </c>
    </row>
    <row x14ac:dyDescent="0.25" r="46" customHeight="1" ht="18.75">
      <c r="A46" s="4" t="s">
        <v>229</v>
      </c>
      <c r="B46" s="3" t="s">
        <v>230</v>
      </c>
      <c r="C46" s="3" t="s">
        <v>217</v>
      </c>
      <c r="D46" s="16">
        <v>50000</v>
      </c>
      <c r="E46" s="16">
        <v>25430</v>
      </c>
      <c r="F46" s="3" t="s">
        <v>26</v>
      </c>
      <c r="G46" s="3"/>
      <c r="H46" s="28">
        <f>IF(Tabla3[[#This Row], [EXISTENCIA ACTUAL]]=0,"Agotado",          IF(  Tabla3[[#This Row], [EXISTENCIA ACTUAL]]&lt;Tabla3[[#This Row], [STOCK MÍNIMO]],"Menor al Mìnimo",    "Ok") )</f>
      </c>
      <c r="I46" s="29">
        <f>IF(Tabla3[[#This Row], [EXISTENCIA ACTUAL]]=0,0,          IF(  Tabla3[[#This Row], [EXISTENCIA ACTUAL]]&lt;Tabla3[[#This Row], [STOCK MÍNIMO]],1,    2) )</f>
      </c>
      <c r="J46" s="3"/>
      <c r="K46" s="16">
        <f>SUMIFS(Tabla5[cantidad],Tabla5[Codigo],Tabla3[[#This Row], [Codigo]])</f>
      </c>
      <c r="L46" s="4" t="s">
        <v>229</v>
      </c>
      <c r="M46" s="16">
        <f>SUMIFS(Tabla3[EXISTENCIA ACTUAL],Tabla3[CODIGO UNITARIO],Tabla3[[#This Row], [CODIGO UNITARIO]])</f>
      </c>
    </row>
    <row x14ac:dyDescent="0.25" r="47" customHeight="1" ht="18.75">
      <c r="A47" s="4" t="s">
        <v>231</v>
      </c>
      <c r="B47" s="3" t="s">
        <v>232</v>
      </c>
      <c r="C47" s="3" t="s">
        <v>233</v>
      </c>
      <c r="D47" s="16">
        <v>45000</v>
      </c>
      <c r="E47" s="16">
        <v>18000</v>
      </c>
      <c r="F47" s="3" t="s">
        <v>60</v>
      </c>
      <c r="G47" s="3" t="s">
        <v>234</v>
      </c>
      <c r="H47" s="28">
        <f>IF(Tabla3[[#This Row], [EXISTENCIA ACTUAL]]=0,"Agotado",          IF(  Tabla3[[#This Row], [EXISTENCIA ACTUAL]]&lt;Tabla3[[#This Row], [STOCK MÍNIMO]],"Menor al Mìnimo",    "Ok") )</f>
      </c>
      <c r="I47" s="31">
        <f>IF(Tabla3[[#This Row], [EXISTENCIA ACTUAL]]=0,0,          IF(  Tabla3[[#This Row], [EXISTENCIA ACTUAL]]&lt;Tabla3[[#This Row], [STOCK MÍNIMO]],1,    2) )</f>
      </c>
      <c r="J47" s="3"/>
      <c r="K47" s="16">
        <f>SUMIFS(Tabla5[cantidad],Tabla5[Codigo],Tabla3[[#This Row], [Codigo]])</f>
      </c>
      <c r="L47" s="30" t="s">
        <v>235</v>
      </c>
      <c r="M47" s="16">
        <f>SUMIFS(Tabla3[EXISTENCIA ACTUAL],Tabla3[CODIGO UNITARIO],Tabla3[[#This Row], [CODIGO UNITARIO]])</f>
      </c>
    </row>
    <row x14ac:dyDescent="0.25" r="48" customHeight="1" ht="18.75">
      <c r="A48" s="4" t="s">
        <v>92</v>
      </c>
      <c r="B48" s="3" t="s">
        <v>93</v>
      </c>
      <c r="C48" s="3"/>
      <c r="D48" s="16">
        <v>50000</v>
      </c>
      <c r="E48" s="16"/>
      <c r="F48" s="3" t="s">
        <v>26</v>
      </c>
      <c r="G48" s="3"/>
      <c r="H48" s="28">
        <f>IF(Tabla3[[#This Row], [EXISTENCIA ACTUAL]]=0,"Agotado",          IF(  Tabla3[[#This Row], [EXISTENCIA ACTUAL]]&lt;Tabla3[[#This Row], [STOCK MÍNIMO]],"Menor al Mìnimo",    "Ok") )</f>
      </c>
      <c r="I48" s="29">
        <f>IF(Tabla3[[#This Row], [EXISTENCIA ACTUAL]]=0,0,          IF(  Tabla3[[#This Row], [EXISTENCIA ACTUAL]]&lt;Tabla3[[#This Row], [STOCK MÍNIMO]],1,    2) )</f>
      </c>
      <c r="J48" s="3"/>
      <c r="K48" s="16">
        <f>SUMIFS(Tabla5[cantidad],Tabla5[Codigo],Tabla3[[#This Row], [Codigo]])</f>
      </c>
      <c r="L48" s="30" t="s">
        <v>91</v>
      </c>
      <c r="M48" s="16">
        <f>SUMIFS(Tabla3[EXISTENCIA ACTUAL],Tabla3[CODIGO UNITARIO],Tabla3[[#This Row], [CODIGO UNITARIO]])</f>
      </c>
    </row>
    <row x14ac:dyDescent="0.25" r="49" customHeight="1" ht="18.75">
      <c r="A49" s="16">
        <v>577241</v>
      </c>
      <c r="B49" s="3" t="s">
        <v>236</v>
      </c>
      <c r="C49" s="3" t="s">
        <v>237</v>
      </c>
      <c r="D49" s="16">
        <v>30000</v>
      </c>
      <c r="E49" s="16">
        <v>18000</v>
      </c>
      <c r="F49" s="3" t="s">
        <v>60</v>
      </c>
      <c r="G49" s="3" t="s">
        <v>238</v>
      </c>
      <c r="H49" s="28">
        <f>IF(Tabla3[[#This Row], [EXISTENCIA ACTUAL]]=0,"Agotado",          IF(  Tabla3[[#This Row], [EXISTENCIA ACTUAL]]&lt;Tabla3[[#This Row], [STOCK MÍNIMO]],"Menor al Mìnimo",    "Ok") )</f>
      </c>
      <c r="I49" s="29">
        <f>IF(Tabla3[[#This Row], [EXISTENCIA ACTUAL]]=0,0,          IF(  Tabla3[[#This Row], [EXISTENCIA ACTUAL]]&lt;Tabla3[[#This Row], [STOCK MÍNIMO]],1,    2) )</f>
      </c>
      <c r="J49" s="3"/>
      <c r="K49" s="16">
        <f>SUMIFS(Tabla5[cantidad],Tabla5[Codigo],Tabla3[[#This Row], [Codigo]])</f>
      </c>
      <c r="L49" s="30" t="s">
        <v>239</v>
      </c>
      <c r="M49" s="16">
        <f>SUMIFS(Tabla3[EXISTENCIA ACTUAL],Tabla3[CODIGO UNITARIO],Tabla3[[#This Row], [CODIGO UNITARIO]])</f>
      </c>
    </row>
    <row x14ac:dyDescent="0.25" r="50" customHeight="1" ht="18.75">
      <c r="A50" s="4" t="s">
        <v>240</v>
      </c>
      <c r="B50" s="3" t="s">
        <v>241</v>
      </c>
      <c r="C50" s="3"/>
      <c r="D50" s="16">
        <v>30000</v>
      </c>
      <c r="E50" s="16">
        <v>11700</v>
      </c>
      <c r="F50" s="3" t="s">
        <v>26</v>
      </c>
      <c r="G50" s="3"/>
      <c r="H50" s="28">
        <f>IF(Tabla3[[#This Row], [EXISTENCIA ACTUAL]]=0,"Agotado",          IF(  Tabla3[[#This Row], [EXISTENCIA ACTUAL]]&lt;Tabla3[[#This Row], [STOCK MÍNIMO]],"Menor al Mìnimo",    "Ok") )</f>
      </c>
      <c r="I50" s="31">
        <f>IF(Tabla3[[#This Row], [EXISTENCIA ACTUAL]]=0,0,          IF(  Tabla3[[#This Row], [EXISTENCIA ACTUAL]]&lt;Tabla3[[#This Row], [STOCK MÍNIMO]],1,    2) )</f>
      </c>
      <c r="J50" s="3"/>
      <c r="K50" s="16">
        <f>SUMIFS(Tabla5[cantidad],Tabla5[Codigo],Tabla3[[#This Row], [Codigo]])</f>
      </c>
      <c r="L50" s="30" t="s">
        <v>242</v>
      </c>
      <c r="M50" s="16">
        <f>SUMIFS(Tabla3[EXISTENCIA ACTUAL],Tabla3[CODIGO UNITARIO],Tabla3[[#This Row], [CODIGO UNITARIO]])</f>
      </c>
    </row>
    <row x14ac:dyDescent="0.25" r="51" customHeight="1" ht="18.75">
      <c r="A51" s="16">
        <v>25632</v>
      </c>
      <c r="B51" s="3" t="s">
        <v>243</v>
      </c>
      <c r="C51" s="3" t="s">
        <v>217</v>
      </c>
      <c r="D51" s="16">
        <v>50000</v>
      </c>
      <c r="E51" s="16">
        <v>26720</v>
      </c>
      <c r="F51" s="3" t="s">
        <v>26</v>
      </c>
      <c r="G51" s="3" t="s">
        <v>27</v>
      </c>
      <c r="H51" s="28">
        <f>IF(Tabla3[[#This Row], [EXISTENCIA ACTUAL]]=0,"Agotado",          IF(  Tabla3[[#This Row], [EXISTENCIA ACTUAL]]&lt;Tabla3[[#This Row], [STOCK MÍNIMO]],"Menor al Mìnimo",    "Ok") )</f>
      </c>
      <c r="I51" s="31">
        <f>IF(Tabla3[[#This Row], [EXISTENCIA ACTUAL]]=0,0,          IF(  Tabla3[[#This Row], [EXISTENCIA ACTUAL]]&lt;Tabla3[[#This Row], [STOCK MÍNIMO]],1,    2) )</f>
      </c>
      <c r="J51" s="3"/>
      <c r="K51" s="16">
        <f>SUMIFS(Tabla5[cantidad],Tabla5[Codigo],Tabla3[[#This Row], [Codigo]])</f>
      </c>
      <c r="L51" s="16">
        <v>25632</v>
      </c>
      <c r="M51" s="16">
        <f>SUMIFS(Tabla3[EXISTENCIA ACTUAL],Tabla3[CODIGO UNITARIO],Tabla3[[#This Row], [CODIGO UNITARIO]])</f>
      </c>
    </row>
    <row x14ac:dyDescent="0.25" r="52" customHeight="1" ht="18.75">
      <c r="A52" s="4" t="s">
        <v>94</v>
      </c>
      <c r="B52" s="3" t="s">
        <v>95</v>
      </c>
      <c r="C52" s="3" t="s">
        <v>89</v>
      </c>
      <c r="D52" s="16">
        <v>35000</v>
      </c>
      <c r="E52" s="16">
        <v>13768.537999999999</v>
      </c>
      <c r="F52" s="3" t="s">
        <v>26</v>
      </c>
      <c r="G52" s="3" t="s">
        <v>90</v>
      </c>
      <c r="H52" s="28">
        <f>IF(Tabla3[[#This Row], [EXISTENCIA ACTUAL]]=0,"Agotado",          IF(  Tabla3[[#This Row], [EXISTENCIA ACTUAL]]&lt;Tabla3[[#This Row], [STOCK MÍNIMO]],"Menor al Mìnimo",    "Ok") )</f>
      </c>
      <c r="I52" s="31">
        <f>IF(Tabla3[[#This Row], [EXISTENCIA ACTUAL]]=0,0,          IF(  Tabla3[[#This Row], [EXISTENCIA ACTUAL]]&lt;Tabla3[[#This Row], [STOCK MÍNIMO]],1,    2) )</f>
      </c>
      <c r="J52" s="3"/>
      <c r="K52" s="16">
        <f>SUMIFS(Tabla5[cantidad],Tabla5[Codigo],Tabla3[[#This Row], [Codigo]])</f>
      </c>
      <c r="L52" s="30" t="s">
        <v>96</v>
      </c>
      <c r="M52" s="16">
        <f>SUMIFS(Tabla3[EXISTENCIA ACTUAL],Tabla3[CODIGO UNITARIO],Tabla3[[#This Row], [CODIGO UNITARIO]])</f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38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2.005" customWidth="1" bestFit="1"/>
    <col min="4" max="4" style="18" width="13.576428571428572" customWidth="1" bestFit="1"/>
    <col min="5" max="5" style="19" width="11.576428571428572" customWidth="1" bestFit="1"/>
    <col min="6" max="6" style="20" width="13.576428571428572" customWidth="1" bestFit="1"/>
    <col min="7" max="7" style="18" width="16.719285714285714" customWidth="1" bestFit="1"/>
    <col min="8" max="8" style="19" width="13.576428571428572" customWidth="1" bestFit="1"/>
    <col min="9" max="9" style="20" width="13.576428571428572" customWidth="1" bestFit="1"/>
    <col min="10" max="10" style="19" width="15.862142857142858" customWidth="1" bestFit="1"/>
    <col min="11" max="11" style="19" width="12.862142857142858" customWidth="1" bestFit="1"/>
    <col min="12" max="12" style="19" width="13.576428571428572" customWidth="1" bestFit="1"/>
    <col min="13" max="13" style="19" width="15.005" customWidth="1" bestFit="1"/>
    <col min="14" max="14" style="19" width="19.719285714285714" customWidth="1" bestFit="1"/>
    <col min="15" max="15" style="20" width="19.14785714285714" customWidth="1" bestFit="1"/>
    <col min="16" max="16" style="20" width="14.43357142857143" customWidth="1" bestFit="1"/>
    <col min="17" max="17" style="20" width="24.290714285714284" customWidth="1" bestFit="1"/>
    <col min="18" max="18" style="20" width="21.576428571428572" customWidth="1" bestFit="1"/>
    <col min="19" max="19" style="20" width="16.576428571428572" customWidth="1" bestFit="1"/>
    <col min="20" max="20" style="20" width="18.719285714285714" customWidth="1" bestFit="1"/>
    <col min="21" max="21" style="20" width="14.43357142857143" customWidth="1" bestFit="1"/>
    <col min="22" max="22" style="20" width="20.719285714285714" customWidth="1" bestFit="1"/>
    <col min="23" max="23" style="20" width="15.576428571428572" customWidth="1" bestFit="1"/>
    <col min="24" max="24" style="20" width="16.14785714285714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4" t="s">
        <v>6</v>
      </c>
      <c r="H1" s="3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7" t="s">
        <v>13</v>
      </c>
      <c r="O1" s="9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5" t="s">
        <v>21</v>
      </c>
      <c r="W1" s="5" t="s">
        <v>22</v>
      </c>
      <c r="X1" s="5" t="s">
        <v>23</v>
      </c>
    </row>
    <row x14ac:dyDescent="0.25" r="2" customHeight="1" ht="18.75">
      <c r="A2" s="11">
        <v>45184</v>
      </c>
      <c r="B2" s="4" t="s">
        <v>24</v>
      </c>
      <c r="C2" s="12" t="s">
        <v>25</v>
      </c>
      <c r="D2" s="13">
        <v>0</v>
      </c>
      <c r="E2" s="12" t="s">
        <v>26</v>
      </c>
      <c r="F2" s="14" t="s">
        <v>27</v>
      </c>
      <c r="G2" s="14" t="s">
        <v>24</v>
      </c>
      <c r="H2" s="15">
        <f>TEXT(Tabla5[[#This Row], [Fecha]],"MMMM") &amp; TEXT(Tabla5[[#This Row], [Fecha]],"yy")</f>
      </c>
      <c r="I2" s="16">
        <v>3</v>
      </c>
      <c r="J2" s="3"/>
      <c r="K2" s="3"/>
      <c r="L2" s="3"/>
      <c r="M2" s="3"/>
      <c r="N2" s="16"/>
      <c r="O2" s="16">
        <f>IF(Tabla5[[#This Row], [¿perdida anormal?]]=1,SUMIF(Tabla5[[#This Row], [cantidad]],"&gt;0"),0)</f>
      </c>
      <c r="P2" s="16">
        <f>IF(Tabla5[[#This Row], [¿perdida anormal?]]=1,SUMIF(Tabla5[[#This Row], [cantidad]],"&lt;0")*-1,0)</f>
      </c>
      <c r="Q2" s="16">
        <f>IF(Tabla5[[#This Row], [¿devolución?]]=1,SUMIF(Tabla5[[#This Row], [cantidad]],"&lt;0")*-1,0)</f>
      </c>
      <c r="R2" s="16">
        <f>IF(Tabla5[[#This Row], [¿devolución?]]=1,SUMIF(Tabla5[[#This Row], [cantidad]],"&gt;0"),0)</f>
      </c>
      <c r="S2" s="16">
        <f>SUMIFS(Tabla5[[#This Row], [cantidad]],Tabla5[[#This Row], [cantidad]],"&lt;0",Tabla5[[#This Row], [¿devolución?]],"",Tabla5[[#This Row], [¿perdida anormal?]],"")</f>
      </c>
      <c r="T2" s="16">
        <f>SUMIFS(Tabla5[[#This Row], [cantidad]],Tabla5[[#This Row], [cantidad]],"&gt;0",Tabla5[[#This Row], [¿devolución?]],"",Tabla5[[#This Row], [¿perdida anormal?]],"")</f>
      </c>
      <c r="U2" s="16">
        <f>IFERROR(Tabla5[[#This Row], [CANT VENDIDA]]*Tabla5[[#This Row], [Costo unitario]],0)</f>
      </c>
      <c r="V2" s="13">
        <f>IFERROR(Tabla5[[#This Row], [CANT ADQUIRIDA]]*Tabla5[[#This Row], [Costo unitario]],0)</f>
      </c>
      <c r="W2" s="13">
        <v>9800</v>
      </c>
      <c r="X2" s="13">
        <v>35000</v>
      </c>
    </row>
    <row x14ac:dyDescent="0.25" r="3" customHeight="1" ht="18.75">
      <c r="A3" s="11">
        <v>45184</v>
      </c>
      <c r="B3" s="16">
        <v>7700273904</v>
      </c>
      <c r="C3" s="12" t="s">
        <v>28</v>
      </c>
      <c r="D3" s="14" t="s">
        <v>29</v>
      </c>
      <c r="E3" s="12" t="s">
        <v>30</v>
      </c>
      <c r="F3" s="14" t="s">
        <v>31</v>
      </c>
      <c r="G3" s="13">
        <v>7700273904</v>
      </c>
      <c r="H3" s="15">
        <f>TEXT(Tabla5[[#This Row], [Fecha]],"MMMM") &amp; TEXT(Tabla5[[#This Row], [Fecha]],"yy")</f>
      </c>
      <c r="I3" s="16">
        <v>1</v>
      </c>
      <c r="J3" s="3"/>
      <c r="K3" s="3"/>
      <c r="L3" s="3"/>
      <c r="M3" s="3"/>
      <c r="N3" s="16"/>
      <c r="O3" s="16">
        <f>IF(Tabla5[[#This Row], [¿perdida anormal?]]=1,SUMIF(Tabla5[[#This Row], [cantidad]],"&gt;0"),0)</f>
      </c>
      <c r="P3" s="16">
        <f>IF(Tabla5[[#This Row], [¿perdida anormal?]]=1,SUMIF(Tabla5[[#This Row], [cantidad]],"&lt;0")*-1,0)</f>
      </c>
      <c r="Q3" s="16">
        <f>IF(Tabla5[[#This Row], [¿devolución?]]=1,SUMIF(Tabla5[[#This Row], [cantidad]],"&lt;0")*-1,0)</f>
      </c>
      <c r="R3" s="16">
        <f>IF(Tabla5[[#This Row], [¿devolución?]]=1,SUMIF(Tabla5[[#This Row], [cantidad]],"&gt;0"),0)</f>
      </c>
      <c r="S3" s="16">
        <f>SUMIFS(Tabla5[[#This Row], [cantidad]],Tabla5[[#This Row], [cantidad]],"&lt;0",Tabla5[[#This Row], [¿devolución?]],"",Tabla5[[#This Row], [¿perdida anormal?]],"")</f>
      </c>
      <c r="T3" s="16">
        <f>SUMIFS(Tabla5[[#This Row], [cantidad]],Tabla5[[#This Row], [cantidad]],"&gt;0",Tabla5[[#This Row], [¿devolución?]],"",Tabla5[[#This Row], [¿perdida anormal?]],"")</f>
      </c>
      <c r="U3" s="16">
        <f>IFERROR(Tabla5[[#This Row], [CANT VENDIDA]]*Tabla5[[#This Row], [Costo unitario]],0)</f>
      </c>
      <c r="V3" s="13">
        <f>IFERROR(Tabla5[[#This Row], [CANT ADQUIRIDA]]*Tabla5[[#This Row], [Costo unitario]],0)</f>
      </c>
      <c r="W3" s="13">
        <v>8620</v>
      </c>
      <c r="X3" s="13">
        <v>25000</v>
      </c>
    </row>
    <row x14ac:dyDescent="0.25" r="4" customHeight="1" ht="18.75">
      <c r="A4" s="11">
        <v>45184</v>
      </c>
      <c r="B4" s="4" t="s">
        <v>32</v>
      </c>
      <c r="C4" s="12" t="s">
        <v>33</v>
      </c>
      <c r="D4" s="14" t="s">
        <v>34</v>
      </c>
      <c r="E4" s="12" t="s">
        <v>33</v>
      </c>
      <c r="F4" s="14" t="s">
        <v>35</v>
      </c>
      <c r="G4" s="14" t="s">
        <v>36</v>
      </c>
      <c r="H4" s="15">
        <f>TEXT(Tabla5[[#This Row], [Fecha]],"MMMM") &amp; TEXT(Tabla5[[#This Row], [Fecha]],"yy")</f>
      </c>
      <c r="I4" s="16">
        <v>31</v>
      </c>
      <c r="J4" s="3"/>
      <c r="K4" s="3"/>
      <c r="L4" s="3"/>
      <c r="M4" s="3"/>
      <c r="N4" s="16"/>
      <c r="O4" s="16">
        <f>IF(Tabla5[[#This Row], [¿perdida anormal?]]=1,SUMIF(Tabla5[[#This Row], [cantidad]],"&gt;0"),0)</f>
      </c>
      <c r="P4" s="16">
        <f>IF(Tabla5[[#This Row], [¿perdida anormal?]]=1,SUMIF(Tabla5[[#This Row], [cantidad]],"&lt;0")*-1,0)</f>
      </c>
      <c r="Q4" s="16">
        <f>IF(Tabla5[[#This Row], [¿devolución?]]=1,SUMIF(Tabla5[[#This Row], [cantidad]],"&lt;0")*-1,0)</f>
      </c>
      <c r="R4" s="16">
        <f>IF(Tabla5[[#This Row], [¿devolución?]]=1,SUMIF(Tabla5[[#This Row], [cantidad]],"&gt;0"),0)</f>
      </c>
      <c r="S4" s="16">
        <f>SUMIFS(Tabla5[[#This Row], [cantidad]],Tabla5[[#This Row], [cantidad]],"&lt;0",Tabla5[[#This Row], [¿devolución?]],"",Tabla5[[#This Row], [¿perdida anormal?]],"")</f>
      </c>
      <c r="T4" s="16">
        <f>SUMIFS(Tabla5[[#This Row], [cantidad]],Tabla5[[#This Row], [cantidad]],"&gt;0",Tabla5[[#This Row], [¿devolución?]],"",Tabla5[[#This Row], [¿perdida anormal?]],"")</f>
      </c>
      <c r="U4" s="16">
        <f>IFERROR(Tabla5[[#This Row], [CANT VENDIDA]]*Tabla5[[#This Row], [Costo unitario]],0)</f>
      </c>
      <c r="V4" s="13">
        <f>IFERROR(Tabla5[[#This Row], [CANT ADQUIRIDA]]*Tabla5[[#This Row], [Costo unitario]],0)</f>
      </c>
      <c r="W4" s="13">
        <v>8083.075</v>
      </c>
      <c r="X4" s="13">
        <v>12000</v>
      </c>
    </row>
    <row x14ac:dyDescent="0.25" r="5" customHeight="1" ht="18.75">
      <c r="A5" s="11">
        <v>45184</v>
      </c>
      <c r="B5" s="4" t="s">
        <v>37</v>
      </c>
      <c r="C5" s="12" t="s">
        <v>38</v>
      </c>
      <c r="D5" s="14" t="s">
        <v>39</v>
      </c>
      <c r="E5" s="12" t="s">
        <v>33</v>
      </c>
      <c r="F5" s="14" t="s">
        <v>40</v>
      </c>
      <c r="G5" s="14" t="s">
        <v>36</v>
      </c>
      <c r="H5" s="15">
        <f>TEXT(Tabla5[[#This Row], [Fecha]],"MMMM") &amp; TEXT(Tabla5[[#This Row], [Fecha]],"yy")</f>
      </c>
      <c r="I5" s="16">
        <v>22</v>
      </c>
      <c r="J5" s="3"/>
      <c r="K5" s="3"/>
      <c r="L5" s="3"/>
      <c r="M5" s="3"/>
      <c r="N5" s="16"/>
      <c r="O5" s="16">
        <f>IF(Tabla5[[#This Row], [¿perdida anormal?]]=1,SUMIF(Tabla5[[#This Row], [cantidad]],"&gt;0"),0)</f>
      </c>
      <c r="P5" s="16">
        <f>IF(Tabla5[[#This Row], [¿perdida anormal?]]=1,SUMIF(Tabla5[[#This Row], [cantidad]],"&lt;0")*-1,0)</f>
      </c>
      <c r="Q5" s="16">
        <f>IF(Tabla5[[#This Row], [¿devolución?]]=1,SUMIF(Tabla5[[#This Row], [cantidad]],"&lt;0")*-1,0)</f>
      </c>
      <c r="R5" s="16">
        <f>IF(Tabla5[[#This Row], [¿devolución?]]=1,SUMIF(Tabla5[[#This Row], [cantidad]],"&gt;0"),0)</f>
      </c>
      <c r="S5" s="16">
        <f>SUMIFS(Tabla5[[#This Row], [cantidad]],Tabla5[[#This Row], [cantidad]],"&lt;0",Tabla5[[#This Row], [¿devolución?]],"",Tabla5[[#This Row], [¿perdida anormal?]],"")</f>
      </c>
      <c r="T5" s="16">
        <f>SUMIFS(Tabla5[[#This Row], [cantidad]],Tabla5[[#This Row], [cantidad]],"&gt;0",Tabla5[[#This Row], [¿devolución?]],"",Tabla5[[#This Row], [¿perdida anormal?]],"")</f>
      </c>
      <c r="U5" s="16">
        <f>IFERROR(Tabla5[[#This Row], [CANT VENDIDA]]*Tabla5[[#This Row], [Costo unitario]],0)</f>
      </c>
      <c r="V5" s="13">
        <f>IFERROR(Tabla5[[#This Row], [CANT ADQUIRIDA]]*Tabla5[[#This Row], [Costo unitario]],0)</f>
      </c>
      <c r="W5" s="13">
        <v>10000</v>
      </c>
      <c r="X5" s="13">
        <v>25000</v>
      </c>
    </row>
    <row x14ac:dyDescent="0.25" r="6" customHeight="1" ht="18.75">
      <c r="A6" s="11">
        <v>45184</v>
      </c>
      <c r="B6" s="4" t="s">
        <v>41</v>
      </c>
      <c r="C6" s="12" t="s">
        <v>42</v>
      </c>
      <c r="D6" s="14" t="s">
        <v>43</v>
      </c>
      <c r="E6" s="12" t="s">
        <v>44</v>
      </c>
      <c r="F6" s="14" t="s">
        <v>45</v>
      </c>
      <c r="G6" s="14" t="s">
        <v>46</v>
      </c>
      <c r="H6" s="15">
        <f>TEXT(Tabla5[[#This Row], [Fecha]],"MMMM") &amp; TEXT(Tabla5[[#This Row], [Fecha]],"yy")</f>
      </c>
      <c r="I6" s="16">
        <v>1</v>
      </c>
      <c r="J6" s="3"/>
      <c r="K6" s="3"/>
      <c r="L6" s="3"/>
      <c r="M6" s="3"/>
      <c r="N6" s="16"/>
      <c r="O6" s="16">
        <f>IF(Tabla5[[#This Row], [¿perdida anormal?]]=1,SUMIF(Tabla5[[#This Row], [cantidad]],"&gt;0"),0)</f>
      </c>
      <c r="P6" s="16">
        <f>IF(Tabla5[[#This Row], [¿perdida anormal?]]=1,SUMIF(Tabla5[[#This Row], [cantidad]],"&lt;0")*-1,0)</f>
      </c>
      <c r="Q6" s="16">
        <f>IF(Tabla5[[#This Row], [¿devolución?]]=1,SUMIF(Tabla5[[#This Row], [cantidad]],"&lt;0")*-1,0)</f>
      </c>
      <c r="R6" s="16">
        <f>IF(Tabla5[[#This Row], [¿devolución?]]=1,SUMIF(Tabla5[[#This Row], [cantidad]],"&gt;0"),0)</f>
      </c>
      <c r="S6" s="16">
        <f>SUMIFS(Tabla5[[#This Row], [cantidad]],Tabla5[[#This Row], [cantidad]],"&lt;0",Tabla5[[#This Row], [¿devolución?]],"",Tabla5[[#This Row], [¿perdida anormal?]],"")</f>
      </c>
      <c r="T6" s="16">
        <f>SUMIFS(Tabla5[[#This Row], [cantidad]],Tabla5[[#This Row], [cantidad]],"&gt;0",Tabla5[[#This Row], [¿devolución?]],"",Tabla5[[#This Row], [¿perdida anormal?]],"")</f>
      </c>
      <c r="U6" s="16">
        <f>IFERROR(Tabla5[[#This Row], [CANT VENDIDA]]*Tabla5[[#This Row], [Costo unitario]],0)</f>
      </c>
      <c r="V6" s="13">
        <f>IFERROR(Tabla5[[#This Row], [CANT ADQUIRIDA]]*Tabla5[[#This Row], [Costo unitario]],0)</f>
      </c>
      <c r="W6" s="13">
        <v>14686.98</v>
      </c>
      <c r="X6" s="13">
        <v>20000</v>
      </c>
    </row>
    <row x14ac:dyDescent="0.25" r="7" customHeight="1" ht="18.75">
      <c r="A7" s="11">
        <v>45184</v>
      </c>
      <c r="B7" s="4" t="s">
        <v>47</v>
      </c>
      <c r="C7" s="12" t="s">
        <v>48</v>
      </c>
      <c r="D7" s="14" t="s">
        <v>49</v>
      </c>
      <c r="E7" s="12" t="s">
        <v>44</v>
      </c>
      <c r="F7" s="14" t="s">
        <v>45</v>
      </c>
      <c r="G7" s="14">
        <v>18118</v>
      </c>
      <c r="H7" s="15">
        <f>TEXT(Tabla5[[#This Row], [Fecha]],"MMMM") &amp; TEXT(Tabla5[[#This Row], [Fecha]],"yy")</f>
      </c>
      <c r="I7" s="16">
        <v>3</v>
      </c>
      <c r="J7" s="3"/>
      <c r="K7" s="3"/>
      <c r="L7" s="3"/>
      <c r="M7" s="3"/>
      <c r="N7" s="16"/>
      <c r="O7" s="16">
        <f>IF(Tabla5[[#This Row], [¿perdida anormal?]]=1,SUMIF(Tabla5[[#This Row], [cantidad]],"&gt;0"),0)</f>
      </c>
      <c r="P7" s="16">
        <f>IF(Tabla5[[#This Row], [¿perdida anormal?]]=1,SUMIF(Tabla5[[#This Row], [cantidad]],"&lt;0")*-1,0)</f>
      </c>
      <c r="Q7" s="16">
        <f>IF(Tabla5[[#This Row], [¿devolución?]]=1,SUMIF(Tabla5[[#This Row], [cantidad]],"&lt;0")*-1,0)</f>
      </c>
      <c r="R7" s="16">
        <f>IF(Tabla5[[#This Row], [¿devolución?]]=1,SUMIF(Tabla5[[#This Row], [cantidad]],"&gt;0"),0)</f>
      </c>
      <c r="S7" s="16">
        <f>SUMIFS(Tabla5[[#This Row], [cantidad]],Tabla5[[#This Row], [cantidad]],"&lt;0",Tabla5[[#This Row], [¿devolución?]],"",Tabla5[[#This Row], [¿perdida anormal?]],"")</f>
      </c>
      <c r="T7" s="16">
        <f>SUMIFS(Tabla5[[#This Row], [cantidad]],Tabla5[[#This Row], [cantidad]],"&gt;0",Tabla5[[#This Row], [¿devolución?]],"",Tabla5[[#This Row], [¿perdida anormal?]],"")</f>
      </c>
      <c r="U7" s="16">
        <f>IFERROR(Tabla5[[#This Row], [CANT VENDIDA]]*Tabla5[[#This Row], [Costo unitario]],0)</f>
      </c>
      <c r="V7" s="13">
        <f>IFERROR(Tabla5[[#This Row], [CANT ADQUIRIDA]]*Tabla5[[#This Row], [Costo unitario]],0)</f>
      </c>
      <c r="W7" s="13">
        <v>6937.2</v>
      </c>
      <c r="X7" s="13">
        <v>18000</v>
      </c>
    </row>
    <row x14ac:dyDescent="0.25" r="8" customHeight="1" ht="18.75">
      <c r="A8" s="11">
        <v>45184</v>
      </c>
      <c r="B8" s="16">
        <v>22845</v>
      </c>
      <c r="C8" s="12" t="s">
        <v>50</v>
      </c>
      <c r="D8" s="14" t="s">
        <v>51</v>
      </c>
      <c r="E8" s="12" t="s">
        <v>44</v>
      </c>
      <c r="F8" s="14" t="s">
        <v>45</v>
      </c>
      <c r="G8" s="14">
        <v>96991801</v>
      </c>
      <c r="H8" s="15">
        <f>TEXT(Tabla5[[#This Row], [Fecha]],"MMMM") &amp; TEXT(Tabla5[[#This Row], [Fecha]],"yy")</f>
      </c>
      <c r="I8" s="16">
        <v>2</v>
      </c>
      <c r="J8" s="3"/>
      <c r="K8" s="3"/>
      <c r="L8" s="3"/>
      <c r="M8" s="3"/>
      <c r="N8" s="16"/>
      <c r="O8" s="16">
        <f>IF(Tabla5[[#This Row], [¿perdida anormal?]]=1,SUMIF(Tabla5[[#This Row], [cantidad]],"&gt;0"),0)</f>
      </c>
      <c r="P8" s="16">
        <f>IF(Tabla5[[#This Row], [¿perdida anormal?]]=1,SUMIF(Tabla5[[#This Row], [cantidad]],"&lt;0")*-1,0)</f>
      </c>
      <c r="Q8" s="16">
        <f>IF(Tabla5[[#This Row], [¿devolución?]]=1,SUMIF(Tabla5[[#This Row], [cantidad]],"&lt;0")*-1,0)</f>
      </c>
      <c r="R8" s="16">
        <f>IF(Tabla5[[#This Row], [¿devolución?]]=1,SUMIF(Tabla5[[#This Row], [cantidad]],"&gt;0"),0)</f>
      </c>
      <c r="S8" s="16">
        <f>SUMIFS(Tabla5[[#This Row], [cantidad]],Tabla5[[#This Row], [cantidad]],"&lt;0",Tabla5[[#This Row], [¿devolución?]],"",Tabla5[[#This Row], [¿perdida anormal?]],"")</f>
      </c>
      <c r="T8" s="16">
        <f>SUMIFS(Tabla5[[#This Row], [cantidad]],Tabla5[[#This Row], [cantidad]],"&gt;0",Tabla5[[#This Row], [¿devolución?]],"",Tabla5[[#This Row], [¿perdida anormal?]],"")</f>
      </c>
      <c r="U8" s="16">
        <f>IFERROR(Tabla5[[#This Row], [CANT VENDIDA]]*Tabla5[[#This Row], [Costo unitario]],0)</f>
      </c>
      <c r="V8" s="13">
        <f>IFERROR(Tabla5[[#This Row], [CANT ADQUIRIDA]]*Tabla5[[#This Row], [Costo unitario]],0)</f>
      </c>
      <c r="W8" s="13">
        <v>17035.2</v>
      </c>
      <c r="X8" s="13">
        <v>35000</v>
      </c>
    </row>
    <row x14ac:dyDescent="0.25" r="9" customHeight="1" ht="18.75">
      <c r="A9" s="11">
        <v>45184</v>
      </c>
      <c r="B9" s="16">
        <v>15750</v>
      </c>
      <c r="C9" s="12" t="s">
        <v>52</v>
      </c>
      <c r="D9" s="14" t="s">
        <v>53</v>
      </c>
      <c r="E9" s="12" t="s">
        <v>44</v>
      </c>
      <c r="F9" s="14" t="s">
        <v>45</v>
      </c>
      <c r="G9" s="14">
        <v>18118</v>
      </c>
      <c r="H9" s="15">
        <f>TEXT(Tabla5[[#This Row], [Fecha]],"MMMM") &amp; TEXT(Tabla5[[#This Row], [Fecha]],"yy")</f>
      </c>
      <c r="I9" s="16">
        <v>4</v>
      </c>
      <c r="J9" s="3"/>
      <c r="K9" s="3"/>
      <c r="L9" s="3"/>
      <c r="M9" s="3"/>
      <c r="N9" s="16"/>
      <c r="O9" s="16">
        <f>IF(Tabla5[[#This Row], [¿perdida anormal?]]=1,SUMIF(Tabla5[[#This Row], [cantidad]],"&gt;0"),0)</f>
      </c>
      <c r="P9" s="16">
        <f>IF(Tabla5[[#This Row], [¿perdida anormal?]]=1,SUMIF(Tabla5[[#This Row], [cantidad]],"&lt;0")*-1,0)</f>
      </c>
      <c r="Q9" s="16">
        <f>IF(Tabla5[[#This Row], [¿devolución?]]=1,SUMIF(Tabla5[[#This Row], [cantidad]],"&lt;0")*-1,0)</f>
      </c>
      <c r="R9" s="16">
        <f>IF(Tabla5[[#This Row], [¿devolución?]]=1,SUMIF(Tabla5[[#This Row], [cantidad]],"&gt;0"),0)</f>
      </c>
      <c r="S9" s="16">
        <f>SUMIFS(Tabla5[[#This Row], [cantidad]],Tabla5[[#This Row], [cantidad]],"&lt;0",Tabla5[[#This Row], [¿devolución?]],"",Tabla5[[#This Row], [¿perdida anormal?]],"")</f>
      </c>
      <c r="T9" s="16">
        <f>SUMIFS(Tabla5[[#This Row], [cantidad]],Tabla5[[#This Row], [cantidad]],"&gt;0",Tabla5[[#This Row], [¿devolución?]],"",Tabla5[[#This Row], [¿perdida anormal?]],"")</f>
      </c>
      <c r="U9" s="16">
        <f>IFERROR(Tabla5[[#This Row], [CANT VENDIDA]]*Tabla5[[#This Row], [Costo unitario]],0)</f>
      </c>
      <c r="V9" s="13">
        <f>IFERROR(Tabla5[[#This Row], [CANT ADQUIRIDA]]*Tabla5[[#This Row], [Costo unitario]],0)</f>
      </c>
      <c r="W9" s="13">
        <v>8167.445999999999</v>
      </c>
      <c r="X9" s="13">
        <v>13000</v>
      </c>
    </row>
    <row x14ac:dyDescent="0.25" r="10" customHeight="1" ht="18.75">
      <c r="A10" s="11">
        <v>45184</v>
      </c>
      <c r="B10" s="4" t="s">
        <v>54</v>
      </c>
      <c r="C10" s="12" t="s">
        <v>55</v>
      </c>
      <c r="D10" s="14" t="s">
        <v>49</v>
      </c>
      <c r="E10" s="12" t="s">
        <v>44</v>
      </c>
      <c r="F10" s="14" t="s">
        <v>45</v>
      </c>
      <c r="G10" s="13">
        <v>14320</v>
      </c>
      <c r="H10" s="15">
        <f>TEXT(Tabla5[[#This Row], [Fecha]],"MMMM") &amp; TEXT(Tabla5[[#This Row], [Fecha]],"yy")</f>
      </c>
      <c r="I10" s="16">
        <v>1</v>
      </c>
      <c r="J10" s="3"/>
      <c r="K10" s="3"/>
      <c r="L10" s="3"/>
      <c r="M10" s="3"/>
      <c r="N10" s="16"/>
      <c r="O10" s="16">
        <f>IF(Tabla5[[#This Row], [¿perdida anormal?]]=1,SUMIF(Tabla5[[#This Row], [cantidad]],"&gt;0"),0)</f>
      </c>
      <c r="P10" s="16">
        <f>IF(Tabla5[[#This Row], [¿perdida anormal?]]=1,SUMIF(Tabla5[[#This Row], [cantidad]],"&lt;0")*-1,0)</f>
      </c>
      <c r="Q10" s="16">
        <f>IF(Tabla5[[#This Row], [¿devolución?]]=1,SUMIF(Tabla5[[#This Row], [cantidad]],"&lt;0")*-1,0)</f>
      </c>
      <c r="R10" s="16">
        <f>IF(Tabla5[[#This Row], [¿devolución?]]=1,SUMIF(Tabla5[[#This Row], [cantidad]],"&gt;0"),0)</f>
      </c>
      <c r="S10" s="16">
        <f>SUMIFS(Tabla5[[#This Row], [cantidad]],Tabla5[[#This Row], [cantidad]],"&lt;0",Tabla5[[#This Row], [¿devolución?]],"",Tabla5[[#This Row], [¿perdida anormal?]],"")</f>
      </c>
      <c r="T10" s="16">
        <f>SUMIFS(Tabla5[[#This Row], [cantidad]],Tabla5[[#This Row], [cantidad]],"&gt;0",Tabla5[[#This Row], [¿devolución?]],"",Tabla5[[#This Row], [¿perdida anormal?]],"")</f>
      </c>
      <c r="U10" s="16">
        <f>IFERROR(Tabla5[[#This Row], [CANT VENDIDA]]*Tabla5[[#This Row], [Costo unitario]],0)</f>
      </c>
      <c r="V10" s="13">
        <f>IFERROR(Tabla5[[#This Row], [CANT ADQUIRIDA]]*Tabla5[[#This Row], [Costo unitario]],0)</f>
      </c>
      <c r="W10" s="13">
        <v>6937.2</v>
      </c>
      <c r="X10" s="13">
        <v>18000</v>
      </c>
    </row>
    <row x14ac:dyDescent="0.25" r="11" customHeight="1" ht="18.75">
      <c r="A11" s="11">
        <v>45184</v>
      </c>
      <c r="B11" s="16">
        <v>24516476</v>
      </c>
      <c r="C11" s="12" t="s">
        <v>56</v>
      </c>
      <c r="D11" s="14" t="s">
        <v>57</v>
      </c>
      <c r="E11" s="12" t="s">
        <v>44</v>
      </c>
      <c r="F11" s="14" t="s">
        <v>45</v>
      </c>
      <c r="G11" s="13">
        <v>24516476</v>
      </c>
      <c r="H11" s="15">
        <f>TEXT(Tabla5[[#This Row], [Fecha]],"MMMM") &amp; TEXT(Tabla5[[#This Row], [Fecha]],"yy")</f>
      </c>
      <c r="I11" s="16">
        <v>4</v>
      </c>
      <c r="J11" s="3"/>
      <c r="K11" s="3"/>
      <c r="L11" s="3"/>
      <c r="M11" s="3"/>
      <c r="N11" s="16"/>
      <c r="O11" s="16">
        <f>IF(Tabla5[[#This Row], [¿perdida anormal?]]=1,SUMIF(Tabla5[[#This Row], [cantidad]],"&gt;0"),0)</f>
      </c>
      <c r="P11" s="16">
        <f>IF(Tabla5[[#This Row], [¿perdida anormal?]]=1,SUMIF(Tabla5[[#This Row], [cantidad]],"&lt;0")*-1,0)</f>
      </c>
      <c r="Q11" s="16">
        <f>IF(Tabla5[[#This Row], [¿devolución?]]=1,SUMIF(Tabla5[[#This Row], [cantidad]],"&lt;0")*-1,0)</f>
      </c>
      <c r="R11" s="16">
        <f>IF(Tabla5[[#This Row], [¿devolución?]]=1,SUMIF(Tabla5[[#This Row], [cantidad]],"&gt;0"),0)</f>
      </c>
      <c r="S11" s="16">
        <f>SUMIFS(Tabla5[[#This Row], [cantidad]],Tabla5[[#This Row], [cantidad]],"&lt;0",Tabla5[[#This Row], [¿devolución?]],"",Tabla5[[#This Row], [¿perdida anormal?]],"")</f>
      </c>
      <c r="T11" s="16">
        <f>SUMIFS(Tabla5[[#This Row], [cantidad]],Tabla5[[#This Row], [cantidad]],"&gt;0",Tabla5[[#This Row], [¿devolución?]],"",Tabla5[[#This Row], [¿perdida anormal?]],"")</f>
      </c>
      <c r="U11" s="16">
        <f>IFERROR(Tabla5[[#This Row], [CANT VENDIDA]]*Tabla5[[#This Row], [Costo unitario]],0)</f>
      </c>
      <c r="V11" s="13">
        <f>IFERROR(Tabla5[[#This Row], [CANT ADQUIRIDA]]*Tabla5[[#This Row], [Costo unitario]],0)</f>
      </c>
      <c r="W11" s="13">
        <v>6729.45</v>
      </c>
      <c r="X11" s="13">
        <v>40000</v>
      </c>
    </row>
    <row x14ac:dyDescent="0.25" r="12" customHeight="1" ht="18.75">
      <c r="A12" s="11">
        <v>45184</v>
      </c>
      <c r="B12" s="16">
        <v>96535300</v>
      </c>
      <c r="C12" s="12" t="s">
        <v>58</v>
      </c>
      <c r="D12" s="14" t="s">
        <v>59</v>
      </c>
      <c r="E12" s="12" t="s">
        <v>60</v>
      </c>
      <c r="F12" s="14" t="s">
        <v>61</v>
      </c>
      <c r="G12" s="13">
        <v>96535300</v>
      </c>
      <c r="H12" s="15">
        <f>TEXT(Tabla5[[#This Row], [Fecha]],"MMMM") &amp; TEXT(Tabla5[[#This Row], [Fecha]],"yy")</f>
      </c>
      <c r="I12" s="16">
        <v>1</v>
      </c>
      <c r="J12" s="3"/>
      <c r="K12" s="3"/>
      <c r="L12" s="3"/>
      <c r="M12" s="3"/>
      <c r="N12" s="16"/>
      <c r="O12" s="16">
        <f>IF(Tabla5[[#This Row], [¿perdida anormal?]]=1,SUMIF(Tabla5[[#This Row], [cantidad]],"&gt;0"),0)</f>
      </c>
      <c r="P12" s="16">
        <f>IF(Tabla5[[#This Row], [¿perdida anormal?]]=1,SUMIF(Tabla5[[#This Row], [cantidad]],"&lt;0")*-1,0)</f>
      </c>
      <c r="Q12" s="16">
        <f>IF(Tabla5[[#This Row], [¿devolución?]]=1,SUMIF(Tabla5[[#This Row], [cantidad]],"&lt;0")*-1,0)</f>
      </c>
      <c r="R12" s="16">
        <f>IF(Tabla5[[#This Row], [¿devolución?]]=1,SUMIF(Tabla5[[#This Row], [cantidad]],"&gt;0"),0)</f>
      </c>
      <c r="S12" s="16">
        <f>SUMIFS(Tabla5[[#This Row], [cantidad]],Tabla5[[#This Row], [cantidad]],"&lt;0",Tabla5[[#This Row], [¿devolución?]],"",Tabla5[[#This Row], [¿perdida anormal?]],"")</f>
      </c>
      <c r="T12" s="16">
        <f>SUMIFS(Tabla5[[#This Row], [cantidad]],Tabla5[[#This Row], [cantidad]],"&gt;0",Tabla5[[#This Row], [¿devolución?]],"",Tabla5[[#This Row], [¿perdida anormal?]],"")</f>
      </c>
      <c r="U12" s="16">
        <f>IFERROR(Tabla5[[#This Row], [CANT VENDIDA]]*Tabla5[[#This Row], [Costo unitario]],0)</f>
      </c>
      <c r="V12" s="13">
        <f>IFERROR(Tabla5[[#This Row], [CANT ADQUIRIDA]]*Tabla5[[#This Row], [Costo unitario]],0)</f>
      </c>
      <c r="W12" s="13">
        <v>21800</v>
      </c>
      <c r="X12" s="13">
        <v>50000</v>
      </c>
    </row>
    <row x14ac:dyDescent="0.25" r="13" customHeight="1" ht="18.75">
      <c r="A13" s="11">
        <v>45184</v>
      </c>
      <c r="B13" s="4" t="s">
        <v>62</v>
      </c>
      <c r="C13" s="12" t="s">
        <v>63</v>
      </c>
      <c r="D13" s="14" t="s">
        <v>64</v>
      </c>
      <c r="E13" s="12" t="s">
        <v>44</v>
      </c>
      <c r="F13" s="14" t="s">
        <v>45</v>
      </c>
      <c r="G13" s="14">
        <v>18118</v>
      </c>
      <c r="H13" s="15">
        <f>TEXT(Tabla5[[#This Row], [Fecha]],"MMMM") &amp; TEXT(Tabla5[[#This Row], [Fecha]],"yy")</f>
      </c>
      <c r="I13" s="16">
        <v>4</v>
      </c>
      <c r="J13" s="3"/>
      <c r="K13" s="3"/>
      <c r="L13" s="3"/>
      <c r="M13" s="3"/>
      <c r="N13" s="16"/>
      <c r="O13" s="16">
        <f>IF(Tabla5[[#This Row], [¿perdida anormal?]]=1,SUMIF(Tabla5[[#This Row], [cantidad]],"&gt;0"),0)</f>
      </c>
      <c r="P13" s="16">
        <f>IF(Tabla5[[#This Row], [¿perdida anormal?]]=1,SUMIF(Tabla5[[#This Row], [cantidad]],"&lt;0")*-1,0)</f>
      </c>
      <c r="Q13" s="16">
        <f>IF(Tabla5[[#This Row], [¿devolución?]]=1,SUMIF(Tabla5[[#This Row], [cantidad]],"&lt;0")*-1,0)</f>
      </c>
      <c r="R13" s="16">
        <f>IF(Tabla5[[#This Row], [¿devolución?]]=1,SUMIF(Tabla5[[#This Row], [cantidad]],"&gt;0"),0)</f>
      </c>
      <c r="S13" s="16">
        <f>SUMIFS(Tabla5[[#This Row], [cantidad]],Tabla5[[#This Row], [cantidad]],"&lt;0",Tabla5[[#This Row], [¿devolución?]],"",Tabla5[[#This Row], [¿perdida anormal?]],"")</f>
      </c>
      <c r="T13" s="16">
        <f>SUMIFS(Tabla5[[#This Row], [cantidad]],Tabla5[[#This Row], [cantidad]],"&gt;0",Tabla5[[#This Row], [¿devolución?]],"",Tabla5[[#This Row], [¿perdida anormal?]],"")</f>
      </c>
      <c r="U13" s="16">
        <f>IFERROR(Tabla5[[#This Row], [CANT VENDIDA]]*Tabla5[[#This Row], [Costo unitario]],0)</f>
      </c>
      <c r="V13" s="13">
        <f>IFERROR(Tabla5[[#This Row], [CANT ADQUIRIDA]]*Tabla5[[#This Row], [Costo unitario]],0)</f>
      </c>
      <c r="W13" s="13">
        <v>0</v>
      </c>
      <c r="X13" s="13">
        <v>15000</v>
      </c>
    </row>
    <row x14ac:dyDescent="0.25" r="14" customHeight="1" ht="18.75">
      <c r="A14" s="11">
        <v>45184</v>
      </c>
      <c r="B14" s="16">
        <v>14320</v>
      </c>
      <c r="C14" s="12" t="s">
        <v>65</v>
      </c>
      <c r="D14" s="14" t="s">
        <v>66</v>
      </c>
      <c r="E14" s="12" t="s">
        <v>44</v>
      </c>
      <c r="F14" s="14" t="s">
        <v>45</v>
      </c>
      <c r="G14" s="13">
        <v>14320</v>
      </c>
      <c r="H14" s="15">
        <f>TEXT(Tabla5[[#This Row], [Fecha]],"MMMM") &amp; TEXT(Tabla5[[#This Row], [Fecha]],"yy")</f>
      </c>
      <c r="I14" s="16">
        <v>3</v>
      </c>
      <c r="J14" s="3"/>
      <c r="K14" s="3"/>
      <c r="L14" s="3"/>
      <c r="M14" s="3"/>
      <c r="N14" s="16"/>
      <c r="O14" s="16">
        <f>IF(Tabla5[[#This Row], [¿perdida anormal?]]=1,SUMIF(Tabla5[[#This Row], [cantidad]],"&gt;0"),0)</f>
      </c>
      <c r="P14" s="16">
        <f>IF(Tabla5[[#This Row], [¿perdida anormal?]]=1,SUMIF(Tabla5[[#This Row], [cantidad]],"&lt;0")*-1,0)</f>
      </c>
      <c r="Q14" s="16">
        <f>IF(Tabla5[[#This Row], [¿devolución?]]=1,SUMIF(Tabla5[[#This Row], [cantidad]],"&lt;0")*-1,0)</f>
      </c>
      <c r="R14" s="16">
        <f>IF(Tabla5[[#This Row], [¿devolución?]]=1,SUMIF(Tabla5[[#This Row], [cantidad]],"&gt;0"),0)</f>
      </c>
      <c r="S14" s="16">
        <f>SUMIFS(Tabla5[[#This Row], [cantidad]],Tabla5[[#This Row], [cantidad]],"&lt;0",Tabla5[[#This Row], [¿devolución?]],"",Tabla5[[#This Row], [¿perdida anormal?]],"")</f>
      </c>
      <c r="T14" s="16">
        <f>SUMIFS(Tabla5[[#This Row], [cantidad]],Tabla5[[#This Row], [cantidad]],"&gt;0",Tabla5[[#This Row], [¿devolución?]],"",Tabla5[[#This Row], [¿perdida anormal?]],"")</f>
      </c>
      <c r="U14" s="16">
        <f>IFERROR(Tabla5[[#This Row], [CANT VENDIDA]]*Tabla5[[#This Row], [Costo unitario]],0)</f>
      </c>
      <c r="V14" s="13">
        <f>IFERROR(Tabla5[[#This Row], [CANT ADQUIRIDA]]*Tabla5[[#This Row], [Costo unitario]],0)</f>
      </c>
      <c r="W14" s="13">
        <v>9508.1</v>
      </c>
      <c r="X14" s="13">
        <v>20000</v>
      </c>
    </row>
    <row x14ac:dyDescent="0.25" r="15" customHeight="1" ht="18.75">
      <c r="A15" s="11">
        <v>45184</v>
      </c>
      <c r="B15" s="4" t="s">
        <v>67</v>
      </c>
      <c r="C15" s="12" t="s">
        <v>68</v>
      </c>
      <c r="D15" s="14" t="s">
        <v>69</v>
      </c>
      <c r="E15" s="12" t="s">
        <v>44</v>
      </c>
      <c r="F15" s="14" t="s">
        <v>45</v>
      </c>
      <c r="G15" s="14" t="s">
        <v>46</v>
      </c>
      <c r="H15" s="15">
        <f>TEXT(Tabla5[[#This Row], [Fecha]],"MMMM") &amp; TEXT(Tabla5[[#This Row], [Fecha]],"yy")</f>
      </c>
      <c r="I15" s="16">
        <v>3</v>
      </c>
      <c r="J15" s="3"/>
      <c r="K15" s="3"/>
      <c r="L15" s="3"/>
      <c r="M15" s="3"/>
      <c r="N15" s="16"/>
      <c r="O15" s="16">
        <f>IF(Tabla5[[#This Row], [¿perdida anormal?]]=1,SUMIF(Tabla5[[#This Row], [cantidad]],"&gt;0"),0)</f>
      </c>
      <c r="P15" s="16">
        <f>IF(Tabla5[[#This Row], [¿perdida anormal?]]=1,SUMIF(Tabla5[[#This Row], [cantidad]],"&lt;0")*-1,0)</f>
      </c>
      <c r="Q15" s="16">
        <f>IF(Tabla5[[#This Row], [¿devolución?]]=1,SUMIF(Tabla5[[#This Row], [cantidad]],"&lt;0")*-1,0)</f>
      </c>
      <c r="R15" s="16">
        <f>IF(Tabla5[[#This Row], [¿devolución?]]=1,SUMIF(Tabla5[[#This Row], [cantidad]],"&gt;0"),0)</f>
      </c>
      <c r="S15" s="16">
        <f>SUMIFS(Tabla5[[#This Row], [cantidad]],Tabla5[[#This Row], [cantidad]],"&lt;0",Tabla5[[#This Row], [¿devolución?]],"",Tabla5[[#This Row], [¿perdida anormal?]],"")</f>
      </c>
      <c r="T15" s="16">
        <f>SUMIFS(Tabla5[[#This Row], [cantidad]],Tabla5[[#This Row], [cantidad]],"&gt;0",Tabla5[[#This Row], [¿devolución?]],"",Tabla5[[#This Row], [¿perdida anormal?]],"")</f>
      </c>
      <c r="U15" s="16">
        <f>IFERROR(Tabla5[[#This Row], [CANT VENDIDA]]*Tabla5[[#This Row], [Costo unitario]],0)</f>
      </c>
      <c r="V15" s="13">
        <f>IFERROR(Tabla5[[#This Row], [CANT ADQUIRIDA]]*Tabla5[[#This Row], [Costo unitario]],0)</f>
      </c>
      <c r="W15" s="13">
        <v>20391.84</v>
      </c>
      <c r="X15" s="13">
        <v>30000</v>
      </c>
    </row>
    <row x14ac:dyDescent="0.25" r="16" customHeight="1" ht="18.75">
      <c r="A16" s="11">
        <v>45184</v>
      </c>
      <c r="B16" s="16">
        <v>12426</v>
      </c>
      <c r="C16" s="12" t="s">
        <v>70</v>
      </c>
      <c r="D16" s="14" t="s">
        <v>71</v>
      </c>
      <c r="E16" s="12" t="s">
        <v>44</v>
      </c>
      <c r="F16" s="14" t="s">
        <v>45</v>
      </c>
      <c r="G16" s="14" t="s">
        <v>46</v>
      </c>
      <c r="H16" s="15">
        <f>TEXT(Tabla5[[#This Row], [Fecha]],"MMMM") &amp; TEXT(Tabla5[[#This Row], [Fecha]],"yy")</f>
      </c>
      <c r="I16" s="16">
        <v>2</v>
      </c>
      <c r="J16" s="3"/>
      <c r="K16" s="3"/>
      <c r="L16" s="3"/>
      <c r="M16" s="3"/>
      <c r="N16" s="16"/>
      <c r="O16" s="16">
        <f>IF(Tabla5[[#This Row], [¿perdida anormal?]]=1,SUMIF(Tabla5[[#This Row], [cantidad]],"&gt;0"),0)</f>
      </c>
      <c r="P16" s="16">
        <f>IF(Tabla5[[#This Row], [¿perdida anormal?]]=1,SUMIF(Tabla5[[#This Row], [cantidad]],"&lt;0")*-1,0)</f>
      </c>
      <c r="Q16" s="16">
        <f>IF(Tabla5[[#This Row], [¿devolución?]]=1,SUMIF(Tabla5[[#This Row], [cantidad]],"&lt;0")*-1,0)</f>
      </c>
      <c r="R16" s="16">
        <f>IF(Tabla5[[#This Row], [¿devolución?]]=1,SUMIF(Tabla5[[#This Row], [cantidad]],"&gt;0"),0)</f>
      </c>
      <c r="S16" s="16">
        <f>SUMIFS(Tabla5[[#This Row], [cantidad]],Tabla5[[#This Row], [cantidad]],"&lt;0",Tabla5[[#This Row], [¿devolución?]],"",Tabla5[[#This Row], [¿perdida anormal?]],"")</f>
      </c>
      <c r="T16" s="16">
        <f>SUMIFS(Tabla5[[#This Row], [cantidad]],Tabla5[[#This Row], [cantidad]],"&gt;0",Tabla5[[#This Row], [¿devolución?]],"",Tabla5[[#This Row], [¿perdida anormal?]],"")</f>
      </c>
      <c r="U16" s="16">
        <f>IFERROR(Tabla5[[#This Row], [CANT VENDIDA]]*Tabla5[[#This Row], [Costo unitario]],0)</f>
      </c>
      <c r="V16" s="13">
        <f>IFERROR(Tabla5[[#This Row], [CANT ADQUIRIDA]]*Tabla5[[#This Row], [Costo unitario]],0)</f>
      </c>
      <c r="W16" s="13">
        <v>0</v>
      </c>
      <c r="X16" s="13">
        <v>35000</v>
      </c>
    </row>
    <row x14ac:dyDescent="0.25" r="17" customHeight="1" ht="18.75">
      <c r="A17" s="11">
        <v>45184</v>
      </c>
      <c r="B17" s="16">
        <v>94580183</v>
      </c>
      <c r="C17" s="12" t="s">
        <v>72</v>
      </c>
      <c r="D17" s="14" t="s">
        <v>49</v>
      </c>
      <c r="E17" s="12" t="s">
        <v>44</v>
      </c>
      <c r="F17" s="13">
        <v>0</v>
      </c>
      <c r="G17" s="13">
        <v>94580183</v>
      </c>
      <c r="H17" s="15">
        <f>TEXT(Tabla5[[#This Row], [Fecha]],"MMMM") &amp; TEXT(Tabla5[[#This Row], [Fecha]],"yy")</f>
      </c>
      <c r="I17" s="16">
        <v>1</v>
      </c>
      <c r="J17" s="3"/>
      <c r="K17" s="3"/>
      <c r="L17" s="3"/>
      <c r="M17" s="3"/>
      <c r="N17" s="16"/>
      <c r="O17" s="16">
        <f>IF(Tabla5[[#This Row], [¿perdida anormal?]]=1,SUMIF(Tabla5[[#This Row], [cantidad]],"&gt;0"),0)</f>
      </c>
      <c r="P17" s="16">
        <f>IF(Tabla5[[#This Row], [¿perdida anormal?]]=1,SUMIF(Tabla5[[#This Row], [cantidad]],"&lt;0")*-1,0)</f>
      </c>
      <c r="Q17" s="16">
        <f>IF(Tabla5[[#This Row], [¿devolución?]]=1,SUMIF(Tabla5[[#This Row], [cantidad]],"&lt;0")*-1,0)</f>
      </c>
      <c r="R17" s="16">
        <f>IF(Tabla5[[#This Row], [¿devolución?]]=1,SUMIF(Tabla5[[#This Row], [cantidad]],"&gt;0"),0)</f>
      </c>
      <c r="S17" s="16">
        <f>SUMIFS(Tabla5[[#This Row], [cantidad]],Tabla5[[#This Row], [cantidad]],"&lt;0",Tabla5[[#This Row], [¿devolución?]],"",Tabla5[[#This Row], [¿perdida anormal?]],"")</f>
      </c>
      <c r="T17" s="16">
        <f>SUMIFS(Tabla5[[#This Row], [cantidad]],Tabla5[[#This Row], [cantidad]],"&gt;0",Tabla5[[#This Row], [¿devolución?]],"",Tabla5[[#This Row], [¿perdida anormal?]],"")</f>
      </c>
      <c r="U17" s="16">
        <f>IFERROR(Tabla5[[#This Row], [CANT VENDIDA]]*Tabla5[[#This Row], [Costo unitario]],0)</f>
      </c>
      <c r="V17" s="13">
        <f>IFERROR(Tabla5[[#This Row], [CANT ADQUIRIDA]]*Tabla5[[#This Row], [Costo unitario]],0)</f>
      </c>
      <c r="W17" s="13">
        <v>0</v>
      </c>
      <c r="X17" s="13">
        <v>25000</v>
      </c>
    </row>
    <row x14ac:dyDescent="0.25" r="18" customHeight="1" ht="18.75">
      <c r="A18" s="11">
        <v>45184</v>
      </c>
      <c r="B18" s="16">
        <v>11856</v>
      </c>
      <c r="C18" s="12" t="s">
        <v>73</v>
      </c>
      <c r="D18" s="14" t="s">
        <v>49</v>
      </c>
      <c r="E18" s="12" t="s">
        <v>74</v>
      </c>
      <c r="F18" s="14" t="s">
        <v>75</v>
      </c>
      <c r="G18" s="14" t="s">
        <v>76</v>
      </c>
      <c r="H18" s="15">
        <f>TEXT(Tabla5[[#This Row], [Fecha]],"MMMM") &amp; TEXT(Tabla5[[#This Row], [Fecha]],"yy")</f>
      </c>
      <c r="I18" s="16">
        <v>1</v>
      </c>
      <c r="J18" s="3"/>
      <c r="K18" s="3"/>
      <c r="L18" s="3"/>
      <c r="M18" s="3"/>
      <c r="N18" s="16"/>
      <c r="O18" s="16">
        <f>IF(Tabla5[[#This Row], [¿perdida anormal?]]=1,SUMIF(Tabla5[[#This Row], [cantidad]],"&gt;0"),0)</f>
      </c>
      <c r="P18" s="16">
        <f>IF(Tabla5[[#This Row], [¿perdida anormal?]]=1,SUMIF(Tabla5[[#This Row], [cantidad]],"&lt;0")*-1,0)</f>
      </c>
      <c r="Q18" s="16">
        <f>IF(Tabla5[[#This Row], [¿devolución?]]=1,SUMIF(Tabla5[[#This Row], [cantidad]],"&lt;0")*-1,0)</f>
      </c>
      <c r="R18" s="16">
        <f>IF(Tabla5[[#This Row], [¿devolución?]]=1,SUMIF(Tabla5[[#This Row], [cantidad]],"&gt;0"),0)</f>
      </c>
      <c r="S18" s="16">
        <f>SUMIFS(Tabla5[[#This Row], [cantidad]],Tabla5[[#This Row], [cantidad]],"&lt;0",Tabla5[[#This Row], [¿devolución?]],"",Tabla5[[#This Row], [¿perdida anormal?]],"")</f>
      </c>
      <c r="T18" s="16">
        <f>SUMIFS(Tabla5[[#This Row], [cantidad]],Tabla5[[#This Row], [cantidad]],"&gt;0",Tabla5[[#This Row], [¿devolución?]],"",Tabla5[[#This Row], [¿perdida anormal?]],"")</f>
      </c>
      <c r="U18" s="16">
        <f>IFERROR(Tabla5[[#This Row], [CANT VENDIDA]]*Tabla5[[#This Row], [Costo unitario]],0)</f>
      </c>
      <c r="V18" s="13">
        <f>IFERROR(Tabla5[[#This Row], [CANT ADQUIRIDA]]*Tabla5[[#This Row], [Costo unitario]],0)</f>
      </c>
      <c r="W18" s="13">
        <v>29000</v>
      </c>
      <c r="X18" s="13">
        <v>60000</v>
      </c>
    </row>
    <row x14ac:dyDescent="0.25" r="19" customHeight="1" ht="18.75">
      <c r="A19" s="11">
        <v>45184</v>
      </c>
      <c r="B19" s="4" t="s">
        <v>77</v>
      </c>
      <c r="C19" s="12" t="s">
        <v>78</v>
      </c>
      <c r="D19" s="14" t="s">
        <v>79</v>
      </c>
      <c r="E19" s="12" t="s">
        <v>74</v>
      </c>
      <c r="F19" s="14" t="s">
        <v>80</v>
      </c>
      <c r="G19" s="14" t="s">
        <v>76</v>
      </c>
      <c r="H19" s="15">
        <f>TEXT(Tabla5[[#This Row], [Fecha]],"MMMM") &amp; TEXT(Tabla5[[#This Row], [Fecha]],"yy")</f>
      </c>
      <c r="I19" s="16">
        <v>1</v>
      </c>
      <c r="J19" s="3"/>
      <c r="K19" s="3"/>
      <c r="L19" s="3"/>
      <c r="M19" s="3"/>
      <c r="N19" s="16"/>
      <c r="O19" s="16">
        <f>IF(Tabla5[[#This Row], [¿perdida anormal?]]=1,SUMIF(Tabla5[[#This Row], [cantidad]],"&gt;0"),0)</f>
      </c>
      <c r="P19" s="16">
        <f>IF(Tabla5[[#This Row], [¿perdida anormal?]]=1,SUMIF(Tabla5[[#This Row], [cantidad]],"&lt;0")*-1,0)</f>
      </c>
      <c r="Q19" s="16">
        <f>IF(Tabla5[[#This Row], [¿devolución?]]=1,SUMIF(Tabla5[[#This Row], [cantidad]],"&lt;0")*-1,0)</f>
      </c>
      <c r="R19" s="16">
        <f>IF(Tabla5[[#This Row], [¿devolución?]]=1,SUMIF(Tabla5[[#This Row], [cantidad]],"&gt;0"),0)</f>
      </c>
      <c r="S19" s="16">
        <f>SUMIFS(Tabla5[[#This Row], [cantidad]],Tabla5[[#This Row], [cantidad]],"&lt;0",Tabla5[[#This Row], [¿devolución?]],"",Tabla5[[#This Row], [¿perdida anormal?]],"")</f>
      </c>
      <c r="T19" s="16">
        <f>SUMIFS(Tabla5[[#This Row], [cantidad]],Tabla5[[#This Row], [cantidad]],"&gt;0",Tabla5[[#This Row], [¿devolución?]],"",Tabla5[[#This Row], [¿perdida anormal?]],"")</f>
      </c>
      <c r="U19" s="16">
        <f>IFERROR(Tabla5[[#This Row], [CANT VENDIDA]]*Tabla5[[#This Row], [Costo unitario]],0)</f>
      </c>
      <c r="V19" s="13">
        <f>IFERROR(Tabla5[[#This Row], [CANT ADQUIRIDA]]*Tabla5[[#This Row], [Costo unitario]],0)</f>
      </c>
      <c r="W19" s="13">
        <v>0</v>
      </c>
      <c r="X19" s="13">
        <v>65000</v>
      </c>
    </row>
    <row x14ac:dyDescent="0.25" r="20" customHeight="1" ht="18.75">
      <c r="A20" s="11">
        <v>45184</v>
      </c>
      <c r="B20" s="16">
        <v>87087</v>
      </c>
      <c r="C20" s="12" t="s">
        <v>81</v>
      </c>
      <c r="D20" s="14" t="s">
        <v>82</v>
      </c>
      <c r="E20" s="12" t="s">
        <v>83</v>
      </c>
      <c r="F20" s="14" t="s">
        <v>84</v>
      </c>
      <c r="G20" s="14">
        <v>87087</v>
      </c>
      <c r="H20" s="15">
        <f>TEXT(Tabla5[[#This Row], [Fecha]],"MMMM") &amp; TEXT(Tabla5[[#This Row], [Fecha]],"yy")</f>
      </c>
      <c r="I20" s="16">
        <v>2</v>
      </c>
      <c r="J20" s="3"/>
      <c r="K20" s="3"/>
      <c r="L20" s="3"/>
      <c r="M20" s="3"/>
      <c r="N20" s="16"/>
      <c r="O20" s="16">
        <f>IF(Tabla5[[#This Row], [¿perdida anormal?]]=1,SUMIF(Tabla5[[#This Row], [cantidad]],"&gt;0"),0)</f>
      </c>
      <c r="P20" s="16">
        <f>IF(Tabla5[[#This Row], [¿perdida anormal?]]=1,SUMIF(Tabla5[[#This Row], [cantidad]],"&lt;0")*-1,0)</f>
      </c>
      <c r="Q20" s="16">
        <f>IF(Tabla5[[#This Row], [¿devolución?]]=1,SUMIF(Tabla5[[#This Row], [cantidad]],"&lt;0")*-1,0)</f>
      </c>
      <c r="R20" s="16">
        <f>IF(Tabla5[[#This Row], [¿devolución?]]=1,SUMIF(Tabla5[[#This Row], [cantidad]],"&gt;0"),0)</f>
      </c>
      <c r="S20" s="16">
        <f>SUMIFS(Tabla5[[#This Row], [cantidad]],Tabla5[[#This Row], [cantidad]],"&lt;0",Tabla5[[#This Row], [¿devolución?]],"",Tabla5[[#This Row], [¿perdida anormal?]],"")</f>
      </c>
      <c r="T20" s="16">
        <f>SUMIFS(Tabla5[[#This Row], [cantidad]],Tabla5[[#This Row], [cantidad]],"&gt;0",Tabla5[[#This Row], [¿devolución?]],"",Tabla5[[#This Row], [¿perdida anormal?]],"")</f>
      </c>
      <c r="U20" s="16">
        <f>IFERROR(Tabla5[[#This Row], [CANT VENDIDA]]*Tabla5[[#This Row], [Costo unitario]],0)</f>
      </c>
      <c r="V20" s="13">
        <f>IFERROR(Tabla5[[#This Row], [CANT ADQUIRIDA]]*Tabla5[[#This Row], [Costo unitario]],0)</f>
      </c>
      <c r="W20" s="13">
        <v>39841.200000000004</v>
      </c>
      <c r="X20" s="13">
        <v>85000</v>
      </c>
    </row>
    <row x14ac:dyDescent="0.25" r="21" customHeight="1" ht="18.75">
      <c r="A21" s="11">
        <v>45184</v>
      </c>
      <c r="B21" s="4" t="s">
        <v>85</v>
      </c>
      <c r="C21" s="12" t="s">
        <v>86</v>
      </c>
      <c r="D21" s="14" t="s">
        <v>86</v>
      </c>
      <c r="E21" s="12" t="s">
        <v>86</v>
      </c>
      <c r="F21" s="14" t="s">
        <v>86</v>
      </c>
      <c r="G21" s="14" t="s">
        <v>86</v>
      </c>
      <c r="H21" s="15">
        <f>TEXT(Tabla5[[#This Row], [Fecha]],"MMMM") &amp; TEXT(Tabla5[[#This Row], [Fecha]],"yy")</f>
      </c>
      <c r="I21" s="16">
        <v>1</v>
      </c>
      <c r="J21" s="3"/>
      <c r="K21" s="3"/>
      <c r="L21" s="3"/>
      <c r="M21" s="3"/>
      <c r="N21" s="16"/>
      <c r="O21" s="16">
        <f>IF(Tabla5[[#This Row], [¿perdida anormal?]]=1,SUMIF(Tabla5[[#This Row], [cantidad]],"&gt;0"),0)</f>
      </c>
      <c r="P21" s="16">
        <f>IF(Tabla5[[#This Row], [¿perdida anormal?]]=1,SUMIF(Tabla5[[#This Row], [cantidad]],"&lt;0")*-1,0)</f>
      </c>
      <c r="Q21" s="16">
        <f>IF(Tabla5[[#This Row], [¿devolución?]]=1,SUMIF(Tabla5[[#This Row], [cantidad]],"&lt;0")*-1,0)</f>
      </c>
      <c r="R21" s="16">
        <f>IF(Tabla5[[#This Row], [¿devolución?]]=1,SUMIF(Tabla5[[#This Row], [cantidad]],"&gt;0"),0)</f>
      </c>
      <c r="S21" s="16">
        <f>SUMIFS(Tabla5[[#This Row], [cantidad]],Tabla5[[#This Row], [cantidad]],"&lt;0",Tabla5[[#This Row], [¿devolución?]],"",Tabla5[[#This Row], [¿perdida anormal?]],"")</f>
      </c>
      <c r="T21" s="16">
        <f>SUMIFS(Tabla5[[#This Row], [cantidad]],Tabla5[[#This Row], [cantidad]],"&gt;0",Tabla5[[#This Row], [¿devolución?]],"",Tabla5[[#This Row], [¿perdida anormal?]],"")</f>
      </c>
      <c r="U21" s="16">
        <f>IFERROR(Tabla5[[#This Row], [CANT VENDIDA]]*Tabla5[[#This Row], [Costo unitario]],0)</f>
      </c>
      <c r="V21" s="13">
        <f>IFERROR(Tabla5[[#This Row], [CANT ADQUIRIDA]]*Tabla5[[#This Row], [Costo unitario]],0)</f>
      </c>
      <c r="W21" s="14" t="s">
        <v>86</v>
      </c>
      <c r="X21" s="14" t="s">
        <v>86</v>
      </c>
    </row>
    <row x14ac:dyDescent="0.25" r="22" customHeight="1" ht="18.75">
      <c r="A22" s="11">
        <v>45184</v>
      </c>
      <c r="B22" s="4" t="s">
        <v>87</v>
      </c>
      <c r="C22" s="12" t="s">
        <v>88</v>
      </c>
      <c r="D22" s="14" t="s">
        <v>89</v>
      </c>
      <c r="E22" s="12" t="s">
        <v>26</v>
      </c>
      <c r="F22" s="14" t="s">
        <v>90</v>
      </c>
      <c r="G22" s="14" t="s">
        <v>91</v>
      </c>
      <c r="H22" s="15">
        <f>TEXT(Tabla5[[#This Row], [Fecha]],"MMMM") &amp; TEXT(Tabla5[[#This Row], [Fecha]],"yy")</f>
      </c>
      <c r="I22" s="16">
        <v>2</v>
      </c>
      <c r="J22" s="3"/>
      <c r="K22" s="3"/>
      <c r="L22" s="3"/>
      <c r="M22" s="3"/>
      <c r="N22" s="16"/>
      <c r="O22" s="16">
        <f>IF(Tabla5[[#This Row], [¿perdida anormal?]]=1,SUMIF(Tabla5[[#This Row], [cantidad]],"&gt;0"),0)</f>
      </c>
      <c r="P22" s="16">
        <f>IF(Tabla5[[#This Row], [¿perdida anormal?]]=1,SUMIF(Tabla5[[#This Row], [cantidad]],"&lt;0")*-1,0)</f>
      </c>
      <c r="Q22" s="16">
        <f>IF(Tabla5[[#This Row], [¿devolución?]]=1,SUMIF(Tabla5[[#This Row], [cantidad]],"&lt;0")*-1,0)</f>
      </c>
      <c r="R22" s="16">
        <f>IF(Tabla5[[#This Row], [¿devolución?]]=1,SUMIF(Tabla5[[#This Row], [cantidad]],"&gt;0"),0)</f>
      </c>
      <c r="S22" s="16">
        <f>SUMIFS(Tabla5[[#This Row], [cantidad]],Tabla5[[#This Row], [cantidad]],"&lt;0",Tabla5[[#This Row], [¿devolución?]],"",Tabla5[[#This Row], [¿perdida anormal?]],"")</f>
      </c>
      <c r="T22" s="16">
        <f>SUMIFS(Tabla5[[#This Row], [cantidad]],Tabla5[[#This Row], [cantidad]],"&gt;0",Tabla5[[#This Row], [¿devolución?]],"",Tabla5[[#This Row], [¿perdida anormal?]],"")</f>
      </c>
      <c r="U22" s="16">
        <f>IFERROR(Tabla5[[#This Row], [CANT VENDIDA]]*Tabla5[[#This Row], [Costo unitario]],0)</f>
      </c>
      <c r="V22" s="13">
        <f>IFERROR(Tabla5[[#This Row], [CANT ADQUIRIDA]]*Tabla5[[#This Row], [Costo unitario]],0)</f>
      </c>
      <c r="W22" s="13">
        <v>12958.623999999998</v>
      </c>
      <c r="X22" s="13">
        <v>35000</v>
      </c>
    </row>
    <row x14ac:dyDescent="0.25" r="23" customHeight="1" ht="18.75">
      <c r="A23" s="11">
        <v>45184</v>
      </c>
      <c r="B23" s="4" t="s">
        <v>92</v>
      </c>
      <c r="C23" s="12" t="s">
        <v>93</v>
      </c>
      <c r="D23" s="13">
        <v>0</v>
      </c>
      <c r="E23" s="12" t="s">
        <v>26</v>
      </c>
      <c r="F23" s="13">
        <v>0</v>
      </c>
      <c r="G23" s="14" t="s">
        <v>91</v>
      </c>
      <c r="H23" s="15">
        <f>TEXT(Tabla5[[#This Row], [Fecha]],"MMMM") &amp; TEXT(Tabla5[[#This Row], [Fecha]],"yy")</f>
      </c>
      <c r="I23" s="16">
        <v>1</v>
      </c>
      <c r="J23" s="3"/>
      <c r="K23" s="3"/>
      <c r="L23" s="3"/>
      <c r="M23" s="3"/>
      <c r="N23" s="16"/>
      <c r="O23" s="16">
        <f>IF(Tabla5[[#This Row], [¿perdida anormal?]]=1,SUMIF(Tabla5[[#This Row], [cantidad]],"&gt;0"),0)</f>
      </c>
      <c r="P23" s="16">
        <f>IF(Tabla5[[#This Row], [¿perdida anormal?]]=1,SUMIF(Tabla5[[#This Row], [cantidad]],"&lt;0")*-1,0)</f>
      </c>
      <c r="Q23" s="16">
        <f>IF(Tabla5[[#This Row], [¿devolución?]]=1,SUMIF(Tabla5[[#This Row], [cantidad]],"&lt;0")*-1,0)</f>
      </c>
      <c r="R23" s="16">
        <f>IF(Tabla5[[#This Row], [¿devolución?]]=1,SUMIF(Tabla5[[#This Row], [cantidad]],"&gt;0"),0)</f>
      </c>
      <c r="S23" s="16">
        <f>SUMIFS(Tabla5[[#This Row], [cantidad]],Tabla5[[#This Row], [cantidad]],"&lt;0",Tabla5[[#This Row], [¿devolución?]],"",Tabla5[[#This Row], [¿perdida anormal?]],"")</f>
      </c>
      <c r="T23" s="16">
        <f>SUMIFS(Tabla5[[#This Row], [cantidad]],Tabla5[[#This Row], [cantidad]],"&gt;0",Tabla5[[#This Row], [¿devolución?]],"",Tabla5[[#This Row], [¿perdida anormal?]],"")</f>
      </c>
      <c r="U23" s="16">
        <f>IFERROR(Tabla5[[#This Row], [CANT VENDIDA]]*Tabla5[[#This Row], [Costo unitario]],0)</f>
      </c>
      <c r="V23" s="13">
        <f>IFERROR(Tabla5[[#This Row], [CANT ADQUIRIDA]]*Tabla5[[#This Row], [Costo unitario]],0)</f>
      </c>
      <c r="W23" s="13">
        <v>0</v>
      </c>
      <c r="X23" s="13">
        <v>50000</v>
      </c>
    </row>
    <row x14ac:dyDescent="0.25" r="24" customHeight="1" ht="18.75">
      <c r="A24" s="11">
        <v>45184</v>
      </c>
      <c r="B24" s="4" t="s">
        <v>94</v>
      </c>
      <c r="C24" s="12" t="s">
        <v>95</v>
      </c>
      <c r="D24" s="14" t="s">
        <v>89</v>
      </c>
      <c r="E24" s="12" t="s">
        <v>26</v>
      </c>
      <c r="F24" s="14" t="s">
        <v>90</v>
      </c>
      <c r="G24" s="14" t="s">
        <v>96</v>
      </c>
      <c r="H24" s="15">
        <f>TEXT(Tabla5[[#This Row], [Fecha]],"MMMM") &amp; TEXT(Tabla5[[#This Row], [Fecha]],"yy")</f>
      </c>
      <c r="I24" s="16">
        <v>1</v>
      </c>
      <c r="J24" s="3"/>
      <c r="K24" s="3"/>
      <c r="L24" s="3"/>
      <c r="M24" s="3"/>
      <c r="N24" s="16"/>
      <c r="O24" s="16">
        <f>IF(Tabla5[[#This Row], [¿perdida anormal?]]=1,SUMIF(Tabla5[[#This Row], [cantidad]],"&gt;0"),0)</f>
      </c>
      <c r="P24" s="16">
        <f>IF(Tabla5[[#This Row], [¿perdida anormal?]]=1,SUMIF(Tabla5[[#This Row], [cantidad]],"&lt;0")*-1,0)</f>
      </c>
      <c r="Q24" s="16">
        <f>IF(Tabla5[[#This Row], [¿devolución?]]=1,SUMIF(Tabla5[[#This Row], [cantidad]],"&lt;0")*-1,0)</f>
      </c>
      <c r="R24" s="16">
        <f>IF(Tabla5[[#This Row], [¿devolución?]]=1,SUMIF(Tabla5[[#This Row], [cantidad]],"&gt;0"),0)</f>
      </c>
      <c r="S24" s="16">
        <f>SUMIFS(Tabla5[[#This Row], [cantidad]],Tabla5[[#This Row], [cantidad]],"&lt;0",Tabla5[[#This Row], [¿devolución?]],"",Tabla5[[#This Row], [¿perdida anormal?]],"")</f>
      </c>
      <c r="T24" s="16">
        <f>SUMIFS(Tabla5[[#This Row], [cantidad]],Tabla5[[#This Row], [cantidad]],"&gt;0",Tabla5[[#This Row], [¿devolución?]],"",Tabla5[[#This Row], [¿perdida anormal?]],"")</f>
      </c>
      <c r="U24" s="16">
        <f>IFERROR(Tabla5[[#This Row], [CANT VENDIDA]]*Tabla5[[#This Row], [Costo unitario]],0)</f>
      </c>
      <c r="V24" s="13">
        <f>IFERROR(Tabla5[[#This Row], [CANT ADQUIRIDA]]*Tabla5[[#This Row], [Costo unitario]],0)</f>
      </c>
      <c r="W24" s="13">
        <v>13768.537999999999</v>
      </c>
      <c r="X24" s="13">
        <v>35000</v>
      </c>
    </row>
    <row x14ac:dyDescent="0.25" r="25" customHeight="1" ht="18.75">
      <c r="A25" s="11">
        <v>45184</v>
      </c>
      <c r="B25" s="4" t="s">
        <v>97</v>
      </c>
      <c r="C25" s="12" t="s">
        <v>25</v>
      </c>
      <c r="D25" s="13">
        <v>0</v>
      </c>
      <c r="E25" s="12" t="s">
        <v>26</v>
      </c>
      <c r="F25" s="14" t="s">
        <v>27</v>
      </c>
      <c r="G25" s="14" t="s">
        <v>24</v>
      </c>
      <c r="H25" s="15">
        <f>TEXT(Tabla5[[#This Row], [Fecha]],"MMMM") &amp; TEXT(Tabla5[[#This Row], [Fecha]],"yy")</f>
      </c>
      <c r="I25" s="16">
        <v>3</v>
      </c>
      <c r="J25" s="3"/>
      <c r="K25" s="3"/>
      <c r="L25" s="3"/>
      <c r="M25" s="3"/>
      <c r="N25" s="16"/>
      <c r="O25" s="16">
        <f>IF(Tabla5[[#This Row], [¿perdida anormal?]]=1,SUMIF(Tabla5[[#This Row], [cantidad]],"&gt;0"),0)</f>
      </c>
      <c r="P25" s="16">
        <f>IF(Tabla5[[#This Row], [¿perdida anormal?]]=1,SUMIF(Tabla5[[#This Row], [cantidad]],"&lt;0")*-1,0)</f>
      </c>
      <c r="Q25" s="16">
        <f>IF(Tabla5[[#This Row], [¿devolución?]]=1,SUMIF(Tabla5[[#This Row], [cantidad]],"&lt;0")*-1,0)</f>
      </c>
      <c r="R25" s="16">
        <f>IF(Tabla5[[#This Row], [¿devolución?]]=1,SUMIF(Tabla5[[#This Row], [cantidad]],"&gt;0"),0)</f>
      </c>
      <c r="S25" s="16">
        <f>SUMIFS(Tabla5[[#This Row], [cantidad]],Tabla5[[#This Row], [cantidad]],"&lt;0",Tabla5[[#This Row], [¿devolución?]],"",Tabla5[[#This Row], [¿perdida anormal?]],"")</f>
      </c>
      <c r="T25" s="16">
        <f>SUMIFS(Tabla5[[#This Row], [cantidad]],Tabla5[[#This Row], [cantidad]],"&gt;0",Tabla5[[#This Row], [¿devolución?]],"",Tabla5[[#This Row], [¿perdida anormal?]],"")</f>
      </c>
      <c r="U25" s="16">
        <f>IFERROR(Tabla5[[#This Row], [CANT VENDIDA]]*Tabla5[[#This Row], [Costo unitario]],0)</f>
      </c>
      <c r="V25" s="13">
        <f>IFERROR(Tabla5[[#This Row], [CANT ADQUIRIDA]]*Tabla5[[#This Row], [Costo unitario]],0)</f>
      </c>
      <c r="W25" s="13">
        <v>9800</v>
      </c>
      <c r="X25" s="13">
        <v>35000</v>
      </c>
    </row>
    <row x14ac:dyDescent="0.25" r="26" customHeight="1" ht="18.75">
      <c r="A26" s="11">
        <v>45184</v>
      </c>
      <c r="B26" s="4" t="s">
        <v>98</v>
      </c>
      <c r="C26" s="12" t="s">
        <v>99</v>
      </c>
      <c r="D26" s="14" t="s">
        <v>100</v>
      </c>
      <c r="E26" s="12" t="s">
        <v>101</v>
      </c>
      <c r="F26" s="14" t="s">
        <v>102</v>
      </c>
      <c r="G26" s="14" t="s">
        <v>103</v>
      </c>
      <c r="H26" s="15">
        <f>TEXT(Tabla5[[#This Row], [Fecha]],"MMMM") &amp; TEXT(Tabla5[[#This Row], [Fecha]],"yy")</f>
      </c>
      <c r="I26" s="16">
        <v>1</v>
      </c>
      <c r="J26" s="3"/>
      <c r="K26" s="3"/>
      <c r="L26" s="3"/>
      <c r="M26" s="3"/>
      <c r="N26" s="16"/>
      <c r="O26" s="16">
        <f>IF(Tabla5[[#This Row], [¿perdida anormal?]]=1,SUMIF(Tabla5[[#This Row], [cantidad]],"&gt;0"),0)</f>
      </c>
      <c r="P26" s="16">
        <f>IF(Tabla5[[#This Row], [¿perdida anormal?]]=1,SUMIF(Tabla5[[#This Row], [cantidad]],"&lt;0")*-1,0)</f>
      </c>
      <c r="Q26" s="16">
        <f>IF(Tabla5[[#This Row], [¿devolución?]]=1,SUMIF(Tabla5[[#This Row], [cantidad]],"&lt;0")*-1,0)</f>
      </c>
      <c r="R26" s="16">
        <f>IF(Tabla5[[#This Row], [¿devolución?]]=1,SUMIF(Tabla5[[#This Row], [cantidad]],"&gt;0"),0)</f>
      </c>
      <c r="S26" s="16">
        <f>SUMIFS(Tabla5[[#This Row], [cantidad]],Tabla5[[#This Row], [cantidad]],"&lt;0",Tabla5[[#This Row], [¿devolución?]],"",Tabla5[[#This Row], [¿perdida anormal?]],"")</f>
      </c>
      <c r="T26" s="16">
        <f>SUMIFS(Tabla5[[#This Row], [cantidad]],Tabla5[[#This Row], [cantidad]],"&gt;0",Tabla5[[#This Row], [¿devolución?]],"",Tabla5[[#This Row], [¿perdida anormal?]],"")</f>
      </c>
      <c r="U26" s="16">
        <f>IFERROR(Tabla5[[#This Row], [CANT VENDIDA]]*Tabla5[[#This Row], [Costo unitario]],0)</f>
      </c>
      <c r="V26" s="13">
        <f>IFERROR(Tabla5[[#This Row], [CANT ADQUIRIDA]]*Tabla5[[#This Row], [Costo unitario]],0)</f>
      </c>
      <c r="W26" s="13">
        <v>0</v>
      </c>
      <c r="X26" s="13">
        <v>60000</v>
      </c>
    </row>
    <row x14ac:dyDescent="0.25" r="27" customHeight="1" ht="18.75">
      <c r="A27" s="11">
        <v>45184</v>
      </c>
      <c r="B27" s="4" t="s">
        <v>104</v>
      </c>
      <c r="C27" s="12" t="s">
        <v>105</v>
      </c>
      <c r="D27" s="13">
        <v>0</v>
      </c>
      <c r="E27" s="12" t="s">
        <v>106</v>
      </c>
      <c r="F27" s="14" t="s">
        <v>107</v>
      </c>
      <c r="G27" s="14" t="s">
        <v>104</v>
      </c>
      <c r="H27" s="15">
        <f>TEXT(Tabla5[[#This Row], [Fecha]],"MMMM") &amp; TEXT(Tabla5[[#This Row], [Fecha]],"yy")</f>
      </c>
      <c r="I27" s="16">
        <v>2</v>
      </c>
      <c r="J27" s="3"/>
      <c r="K27" s="3"/>
      <c r="L27" s="3"/>
      <c r="M27" s="3"/>
      <c r="N27" s="16"/>
      <c r="O27" s="16">
        <f>IF(Tabla5[[#This Row], [¿perdida anormal?]]=1,SUMIF(Tabla5[[#This Row], [cantidad]],"&gt;0"),0)</f>
      </c>
      <c r="P27" s="16">
        <f>IF(Tabla5[[#This Row], [¿perdida anormal?]]=1,SUMIF(Tabla5[[#This Row], [cantidad]],"&lt;0")*-1,0)</f>
      </c>
      <c r="Q27" s="16">
        <f>IF(Tabla5[[#This Row], [¿devolución?]]=1,SUMIF(Tabla5[[#This Row], [cantidad]],"&lt;0")*-1,0)</f>
      </c>
      <c r="R27" s="16">
        <f>IF(Tabla5[[#This Row], [¿devolución?]]=1,SUMIF(Tabla5[[#This Row], [cantidad]],"&gt;0"),0)</f>
      </c>
      <c r="S27" s="16">
        <f>SUMIFS(Tabla5[[#This Row], [cantidad]],Tabla5[[#This Row], [cantidad]],"&lt;0",Tabla5[[#This Row], [¿devolución?]],"",Tabla5[[#This Row], [¿perdida anormal?]],"")</f>
      </c>
      <c r="T27" s="16">
        <f>SUMIFS(Tabla5[[#This Row], [cantidad]],Tabla5[[#This Row], [cantidad]],"&gt;0",Tabla5[[#This Row], [¿devolución?]],"",Tabla5[[#This Row], [¿perdida anormal?]],"")</f>
      </c>
      <c r="U27" s="16">
        <f>IFERROR(Tabla5[[#This Row], [CANT VENDIDA]]*Tabla5[[#This Row], [Costo unitario]],0)</f>
      </c>
      <c r="V27" s="13">
        <f>IFERROR(Tabla5[[#This Row], [CANT ADQUIRIDA]]*Tabla5[[#This Row], [Costo unitario]],0)</f>
      </c>
      <c r="W27" s="13">
        <v>40000</v>
      </c>
      <c r="X27" s="13">
        <v>65000</v>
      </c>
    </row>
    <row x14ac:dyDescent="0.25" r="28" customHeight="1" ht="18.75">
      <c r="A28" s="11">
        <v>45184</v>
      </c>
      <c r="B28" s="4" t="s">
        <v>108</v>
      </c>
      <c r="C28" s="12" t="s">
        <v>109</v>
      </c>
      <c r="D28" s="13">
        <v>0</v>
      </c>
      <c r="E28" s="12" t="s">
        <v>106</v>
      </c>
      <c r="F28" s="14" t="s">
        <v>107</v>
      </c>
      <c r="G28" s="14" t="s">
        <v>108</v>
      </c>
      <c r="H28" s="15">
        <f>TEXT(Tabla5[[#This Row], [Fecha]],"MMMM") &amp; TEXT(Tabla5[[#This Row], [Fecha]],"yy")</f>
      </c>
      <c r="I28" s="16">
        <v>1</v>
      </c>
      <c r="J28" s="3"/>
      <c r="K28" s="3"/>
      <c r="L28" s="3"/>
      <c r="M28" s="3"/>
      <c r="N28" s="16"/>
      <c r="O28" s="16">
        <f>IF(Tabla5[[#This Row], [¿perdida anormal?]]=1,SUMIF(Tabla5[[#This Row], [cantidad]],"&gt;0"),0)</f>
      </c>
      <c r="P28" s="16">
        <f>IF(Tabla5[[#This Row], [¿perdida anormal?]]=1,SUMIF(Tabla5[[#This Row], [cantidad]],"&lt;0")*-1,0)</f>
      </c>
      <c r="Q28" s="16">
        <f>IF(Tabla5[[#This Row], [¿devolución?]]=1,SUMIF(Tabla5[[#This Row], [cantidad]],"&lt;0")*-1,0)</f>
      </c>
      <c r="R28" s="16">
        <f>IF(Tabla5[[#This Row], [¿devolución?]]=1,SUMIF(Tabla5[[#This Row], [cantidad]],"&gt;0"),0)</f>
      </c>
      <c r="S28" s="16">
        <f>SUMIFS(Tabla5[[#This Row], [cantidad]],Tabla5[[#This Row], [cantidad]],"&lt;0",Tabla5[[#This Row], [¿devolución?]],"",Tabla5[[#This Row], [¿perdida anormal?]],"")</f>
      </c>
      <c r="T28" s="16">
        <f>SUMIFS(Tabla5[[#This Row], [cantidad]],Tabla5[[#This Row], [cantidad]],"&gt;0",Tabla5[[#This Row], [¿devolución?]],"",Tabla5[[#This Row], [¿perdida anormal?]],"")</f>
      </c>
      <c r="U28" s="16">
        <f>IFERROR(Tabla5[[#This Row], [CANT VENDIDA]]*Tabla5[[#This Row], [Costo unitario]],0)</f>
      </c>
      <c r="V28" s="13">
        <f>IFERROR(Tabla5[[#This Row], [CANT ADQUIRIDA]]*Tabla5[[#This Row], [Costo unitario]],0)</f>
      </c>
      <c r="W28" s="13">
        <v>40000</v>
      </c>
      <c r="X28" s="13">
        <v>65000</v>
      </c>
    </row>
    <row x14ac:dyDescent="0.25" r="29" customHeight="1" ht="18.75">
      <c r="A29" s="11">
        <v>45184</v>
      </c>
      <c r="B29" s="4" t="s">
        <v>110</v>
      </c>
      <c r="C29" s="12" t="s">
        <v>111</v>
      </c>
      <c r="D29" s="14" t="s">
        <v>110</v>
      </c>
      <c r="E29" s="12" t="s">
        <v>112</v>
      </c>
      <c r="F29" s="13">
        <v>14</v>
      </c>
      <c r="G29" s="14" t="s">
        <v>112</v>
      </c>
      <c r="H29" s="15">
        <f>TEXT(Tabla5[[#This Row], [Fecha]],"MMMM") &amp; TEXT(Tabla5[[#This Row], [Fecha]],"yy")</f>
      </c>
      <c r="I29" s="16">
        <v>3</v>
      </c>
      <c r="J29" s="3"/>
      <c r="K29" s="3"/>
      <c r="L29" s="3"/>
      <c r="M29" s="3"/>
      <c r="N29" s="16"/>
      <c r="O29" s="16">
        <f>IF(Tabla5[[#This Row], [¿perdida anormal?]]=1,SUMIF(Tabla5[[#This Row], [cantidad]],"&gt;0"),0)</f>
      </c>
      <c r="P29" s="16">
        <f>IF(Tabla5[[#This Row], [¿perdida anormal?]]=1,SUMIF(Tabla5[[#This Row], [cantidad]],"&lt;0")*-1,0)</f>
      </c>
      <c r="Q29" s="16">
        <f>IF(Tabla5[[#This Row], [¿devolución?]]=1,SUMIF(Tabla5[[#This Row], [cantidad]],"&lt;0")*-1,0)</f>
      </c>
      <c r="R29" s="16">
        <f>IF(Tabla5[[#This Row], [¿devolución?]]=1,SUMIF(Tabla5[[#This Row], [cantidad]],"&gt;0"),0)</f>
      </c>
      <c r="S29" s="16">
        <f>SUMIFS(Tabla5[[#This Row], [cantidad]],Tabla5[[#This Row], [cantidad]],"&lt;0",Tabla5[[#This Row], [¿devolución?]],"",Tabla5[[#This Row], [¿perdida anormal?]],"")</f>
      </c>
      <c r="T29" s="16">
        <f>SUMIFS(Tabla5[[#This Row], [cantidad]],Tabla5[[#This Row], [cantidad]],"&gt;0",Tabla5[[#This Row], [¿devolución?]],"",Tabla5[[#This Row], [¿perdida anormal?]],"")</f>
      </c>
      <c r="U29" s="16">
        <f>IFERROR(Tabla5[[#This Row], [CANT VENDIDA]]*Tabla5[[#This Row], [Costo unitario]],0)</f>
      </c>
      <c r="V29" s="13">
        <f>IFERROR(Tabla5[[#This Row], [CANT ADQUIRIDA]]*Tabla5[[#This Row], [Costo unitario]],0)</f>
      </c>
      <c r="W29" s="13">
        <v>10000</v>
      </c>
      <c r="X29" s="13">
        <v>18000</v>
      </c>
    </row>
    <row x14ac:dyDescent="0.25" r="30" customHeight="1" ht="18.75">
      <c r="A30" s="11">
        <v>45184</v>
      </c>
      <c r="B30" s="4" t="s">
        <v>113</v>
      </c>
      <c r="C30" s="12" t="s">
        <v>114</v>
      </c>
      <c r="D30" s="14" t="s">
        <v>115</v>
      </c>
      <c r="E30" s="12" t="s">
        <v>112</v>
      </c>
      <c r="F30" s="14" t="s">
        <v>116</v>
      </c>
      <c r="G30" s="14" t="s">
        <v>112</v>
      </c>
      <c r="H30" s="15">
        <f>TEXT(Tabla5[[#This Row], [Fecha]],"MMMM") &amp; TEXT(Tabla5[[#This Row], [Fecha]],"yy")</f>
      </c>
      <c r="I30" s="16">
        <v>6</v>
      </c>
      <c r="J30" s="3"/>
      <c r="K30" s="3"/>
      <c r="L30" s="3"/>
      <c r="M30" s="3"/>
      <c r="N30" s="16"/>
      <c r="O30" s="16">
        <f>IF(Tabla5[[#This Row], [¿perdida anormal?]]=1,SUMIF(Tabla5[[#This Row], [cantidad]],"&gt;0"),0)</f>
      </c>
      <c r="P30" s="16">
        <f>IF(Tabla5[[#This Row], [¿perdida anormal?]]=1,SUMIF(Tabla5[[#This Row], [cantidad]],"&lt;0")*-1,0)</f>
      </c>
      <c r="Q30" s="16">
        <f>IF(Tabla5[[#This Row], [¿devolución?]]=1,SUMIF(Tabla5[[#This Row], [cantidad]],"&lt;0")*-1,0)</f>
      </c>
      <c r="R30" s="16">
        <f>IF(Tabla5[[#This Row], [¿devolución?]]=1,SUMIF(Tabla5[[#This Row], [cantidad]],"&gt;0"),0)</f>
      </c>
      <c r="S30" s="16">
        <f>SUMIFS(Tabla5[[#This Row], [cantidad]],Tabla5[[#This Row], [cantidad]],"&lt;0",Tabla5[[#This Row], [¿devolución?]],"",Tabla5[[#This Row], [¿perdida anormal?]],"")</f>
      </c>
      <c r="T30" s="16">
        <f>SUMIFS(Tabla5[[#This Row], [cantidad]],Tabla5[[#This Row], [cantidad]],"&gt;0",Tabla5[[#This Row], [¿devolución?]],"",Tabla5[[#This Row], [¿perdida anormal?]],"")</f>
      </c>
      <c r="U30" s="16">
        <f>IFERROR(Tabla5[[#This Row], [CANT VENDIDA]]*Tabla5[[#This Row], [Costo unitario]],0)</f>
      </c>
      <c r="V30" s="13">
        <f>IFERROR(Tabla5[[#This Row], [CANT ADQUIRIDA]]*Tabla5[[#This Row], [Costo unitario]],0)</f>
      </c>
      <c r="W30" s="13">
        <v>0</v>
      </c>
      <c r="X30" s="13">
        <v>13000</v>
      </c>
    </row>
    <row x14ac:dyDescent="0.25" r="31" customHeight="1" ht="18.75">
      <c r="A31" s="11">
        <v>45184</v>
      </c>
      <c r="B31" s="4" t="s">
        <v>117</v>
      </c>
      <c r="C31" s="12" t="s">
        <v>118</v>
      </c>
      <c r="D31" s="14" t="s">
        <v>119</v>
      </c>
      <c r="E31" s="12" t="s">
        <v>120</v>
      </c>
      <c r="F31" s="13">
        <v>0</v>
      </c>
      <c r="G31" s="14" t="s">
        <v>121</v>
      </c>
      <c r="H31" s="15">
        <f>TEXT(Tabla5[[#This Row], [Fecha]],"MMMM") &amp; TEXT(Tabla5[[#This Row], [Fecha]],"yy")</f>
      </c>
      <c r="I31" s="16">
        <v>1</v>
      </c>
      <c r="J31" s="3"/>
      <c r="K31" s="3"/>
      <c r="L31" s="3"/>
      <c r="M31" s="3"/>
      <c r="N31" s="16"/>
      <c r="O31" s="16">
        <f>IF(Tabla5[[#This Row], [¿perdida anormal?]]=1,SUMIF(Tabla5[[#This Row], [cantidad]],"&gt;0"),0)</f>
      </c>
      <c r="P31" s="16">
        <f>IF(Tabla5[[#This Row], [¿perdida anormal?]]=1,SUMIF(Tabla5[[#This Row], [cantidad]],"&lt;0")*-1,0)</f>
      </c>
      <c r="Q31" s="16">
        <f>IF(Tabla5[[#This Row], [¿devolución?]]=1,SUMIF(Tabla5[[#This Row], [cantidad]],"&lt;0")*-1,0)</f>
      </c>
      <c r="R31" s="16">
        <f>IF(Tabla5[[#This Row], [¿devolución?]]=1,SUMIF(Tabla5[[#This Row], [cantidad]],"&gt;0"),0)</f>
      </c>
      <c r="S31" s="16">
        <f>SUMIFS(Tabla5[[#This Row], [cantidad]],Tabla5[[#This Row], [cantidad]],"&lt;0",Tabla5[[#This Row], [¿devolución?]],"",Tabla5[[#This Row], [¿perdida anormal?]],"")</f>
      </c>
      <c r="T31" s="16">
        <f>SUMIFS(Tabla5[[#This Row], [cantidad]],Tabla5[[#This Row], [cantidad]],"&gt;0",Tabla5[[#This Row], [¿devolución?]],"",Tabla5[[#This Row], [¿perdida anormal?]],"")</f>
      </c>
      <c r="U31" s="16">
        <f>IFERROR(Tabla5[[#This Row], [CANT VENDIDA]]*Tabla5[[#This Row], [Costo unitario]],0)</f>
      </c>
      <c r="V31" s="13">
        <f>IFERROR(Tabla5[[#This Row], [CANT ADQUIRIDA]]*Tabla5[[#This Row], [Costo unitario]],0)</f>
      </c>
      <c r="W31" s="13">
        <v>0</v>
      </c>
      <c r="X31" s="13">
        <v>110000</v>
      </c>
    </row>
    <row x14ac:dyDescent="0.25" r="32" customHeight="1" ht="18.75">
      <c r="A32" s="11">
        <v>45184</v>
      </c>
      <c r="B32" s="4" t="s">
        <v>122</v>
      </c>
      <c r="C32" s="12" t="s">
        <v>123</v>
      </c>
      <c r="D32" s="14" t="s">
        <v>124</v>
      </c>
      <c r="E32" s="12" t="s">
        <v>120</v>
      </c>
      <c r="F32" s="13">
        <v>0</v>
      </c>
      <c r="G32" s="14" t="s">
        <v>122</v>
      </c>
      <c r="H32" s="15">
        <f>TEXT(Tabla5[[#This Row], [Fecha]],"MMMM") &amp; TEXT(Tabla5[[#This Row], [Fecha]],"yy")</f>
      </c>
      <c r="I32" s="16">
        <v>2</v>
      </c>
      <c r="J32" s="3"/>
      <c r="K32" s="3"/>
      <c r="L32" s="3"/>
      <c r="M32" s="3"/>
      <c r="N32" s="16"/>
      <c r="O32" s="16">
        <f>IF(Tabla5[[#This Row], [¿perdida anormal?]]=1,SUMIF(Tabla5[[#This Row], [cantidad]],"&gt;0"),0)</f>
      </c>
      <c r="P32" s="16">
        <f>IF(Tabla5[[#This Row], [¿perdida anormal?]]=1,SUMIF(Tabla5[[#This Row], [cantidad]],"&lt;0")*-1,0)</f>
      </c>
      <c r="Q32" s="16">
        <f>IF(Tabla5[[#This Row], [¿devolución?]]=1,SUMIF(Tabla5[[#This Row], [cantidad]],"&lt;0")*-1,0)</f>
      </c>
      <c r="R32" s="16">
        <f>IF(Tabla5[[#This Row], [¿devolución?]]=1,SUMIF(Tabla5[[#This Row], [cantidad]],"&gt;0"),0)</f>
      </c>
      <c r="S32" s="16">
        <f>SUMIFS(Tabla5[[#This Row], [cantidad]],Tabla5[[#This Row], [cantidad]],"&lt;0",Tabla5[[#This Row], [¿devolución?]],"",Tabla5[[#This Row], [¿perdida anormal?]],"")</f>
      </c>
      <c r="T32" s="16">
        <f>SUMIFS(Tabla5[[#This Row], [cantidad]],Tabla5[[#This Row], [cantidad]],"&gt;0",Tabla5[[#This Row], [¿devolución?]],"",Tabla5[[#This Row], [¿perdida anormal?]],"")</f>
      </c>
      <c r="U32" s="16">
        <f>IFERROR(Tabla5[[#This Row], [CANT VENDIDA]]*Tabla5[[#This Row], [Costo unitario]],0)</f>
      </c>
      <c r="V32" s="13">
        <f>IFERROR(Tabla5[[#This Row], [CANT ADQUIRIDA]]*Tabla5[[#This Row], [Costo unitario]],0)</f>
      </c>
      <c r="W32" s="13">
        <v>52700</v>
      </c>
      <c r="X32" s="13">
        <v>80000</v>
      </c>
    </row>
    <row x14ac:dyDescent="0.25" r="33" customHeight="1" ht="18.75">
      <c r="A33" s="11">
        <v>45184</v>
      </c>
      <c r="B33" s="4" t="s">
        <v>125</v>
      </c>
      <c r="C33" s="12" t="s">
        <v>126</v>
      </c>
      <c r="D33" s="14" t="s">
        <v>124</v>
      </c>
      <c r="E33" s="12" t="s">
        <v>60</v>
      </c>
      <c r="F33" s="14" t="s">
        <v>127</v>
      </c>
      <c r="G33" s="14" t="s">
        <v>125</v>
      </c>
      <c r="H33" s="15">
        <f>TEXT(Tabla5[[#This Row], [Fecha]],"MMMM") &amp; TEXT(Tabla5[[#This Row], [Fecha]],"yy")</f>
      </c>
      <c r="I33" s="16">
        <v>1</v>
      </c>
      <c r="J33" s="3"/>
      <c r="K33" s="3"/>
      <c r="L33" s="3"/>
      <c r="M33" s="3"/>
      <c r="N33" s="16"/>
      <c r="O33" s="16">
        <f>IF(Tabla5[[#This Row], [¿perdida anormal?]]=1,SUMIF(Tabla5[[#This Row], [cantidad]],"&gt;0"),0)</f>
      </c>
      <c r="P33" s="16">
        <f>IF(Tabla5[[#This Row], [¿perdida anormal?]]=1,SUMIF(Tabla5[[#This Row], [cantidad]],"&lt;0")*-1,0)</f>
      </c>
      <c r="Q33" s="16">
        <f>IF(Tabla5[[#This Row], [¿devolución?]]=1,SUMIF(Tabla5[[#This Row], [cantidad]],"&lt;0")*-1,0)</f>
      </c>
      <c r="R33" s="16">
        <f>IF(Tabla5[[#This Row], [¿devolución?]]=1,SUMIF(Tabla5[[#This Row], [cantidad]],"&gt;0"),0)</f>
      </c>
      <c r="S33" s="16">
        <f>SUMIFS(Tabla5[[#This Row], [cantidad]],Tabla5[[#This Row], [cantidad]],"&lt;0",Tabla5[[#This Row], [¿devolución?]],"",Tabla5[[#This Row], [¿perdida anormal?]],"")</f>
      </c>
      <c r="T33" s="16">
        <f>SUMIFS(Tabla5[[#This Row], [cantidad]],Tabla5[[#This Row], [cantidad]],"&gt;0",Tabla5[[#This Row], [¿devolución?]],"",Tabla5[[#This Row], [¿perdida anormal?]],"")</f>
      </c>
      <c r="U33" s="16">
        <f>IFERROR(Tabla5[[#This Row], [CANT VENDIDA]]*Tabla5[[#This Row], [Costo unitario]],0)</f>
      </c>
      <c r="V33" s="13">
        <f>IFERROR(Tabla5[[#This Row], [CANT ADQUIRIDA]]*Tabla5[[#This Row], [Costo unitario]],0)</f>
      </c>
      <c r="W33" s="13">
        <v>20016.1</v>
      </c>
      <c r="X33" s="13">
        <v>45000</v>
      </c>
    </row>
    <row x14ac:dyDescent="0.25" r="34" customHeight="1" ht="18.75">
      <c r="A34" s="11">
        <v>45184</v>
      </c>
      <c r="B34" s="4" t="s">
        <v>128</v>
      </c>
      <c r="C34" s="12" t="s">
        <v>129</v>
      </c>
      <c r="D34" s="14" t="s">
        <v>124</v>
      </c>
      <c r="E34" s="12" t="s">
        <v>120</v>
      </c>
      <c r="F34" s="14" t="s">
        <v>130</v>
      </c>
      <c r="G34" s="14" t="s">
        <v>128</v>
      </c>
      <c r="H34" s="15">
        <f>TEXT(Tabla5[[#This Row], [Fecha]],"MMMM") &amp; TEXT(Tabla5[[#This Row], [Fecha]],"yy")</f>
      </c>
      <c r="I34" s="16">
        <v>1</v>
      </c>
      <c r="J34" s="3"/>
      <c r="K34" s="3"/>
      <c r="L34" s="3"/>
      <c r="M34" s="3"/>
      <c r="N34" s="16"/>
      <c r="O34" s="16">
        <f>IF(Tabla5[[#This Row], [¿perdida anormal?]]=1,SUMIF(Tabla5[[#This Row], [cantidad]],"&gt;0"),0)</f>
      </c>
      <c r="P34" s="16">
        <f>IF(Tabla5[[#This Row], [¿perdida anormal?]]=1,SUMIF(Tabla5[[#This Row], [cantidad]],"&lt;0")*-1,0)</f>
      </c>
      <c r="Q34" s="16">
        <f>IF(Tabla5[[#This Row], [¿devolución?]]=1,SUMIF(Tabla5[[#This Row], [cantidad]],"&lt;0")*-1,0)</f>
      </c>
      <c r="R34" s="16">
        <f>IF(Tabla5[[#This Row], [¿devolución?]]=1,SUMIF(Tabla5[[#This Row], [cantidad]],"&gt;0"),0)</f>
      </c>
      <c r="S34" s="16">
        <f>SUMIFS(Tabla5[[#This Row], [cantidad]],Tabla5[[#This Row], [cantidad]],"&lt;0",Tabla5[[#This Row], [¿devolución?]],"",Tabla5[[#This Row], [¿perdida anormal?]],"")</f>
      </c>
      <c r="T34" s="16">
        <f>SUMIFS(Tabla5[[#This Row], [cantidad]],Tabla5[[#This Row], [cantidad]],"&gt;0",Tabla5[[#This Row], [¿devolución?]],"",Tabla5[[#This Row], [¿perdida anormal?]],"")</f>
      </c>
      <c r="U34" s="16">
        <f>IFERROR(Tabla5[[#This Row], [CANT VENDIDA]]*Tabla5[[#This Row], [Costo unitario]],0)</f>
      </c>
      <c r="V34" s="13">
        <f>IFERROR(Tabla5[[#This Row], [CANT ADQUIRIDA]]*Tabla5[[#This Row], [Costo unitario]],0)</f>
      </c>
      <c r="W34" s="13">
        <v>78504.3</v>
      </c>
      <c r="X34" s="13">
        <v>95000</v>
      </c>
    </row>
    <row x14ac:dyDescent="0.25" r="35" customHeight="1" ht="18.75">
      <c r="A35" s="11">
        <v>45184</v>
      </c>
      <c r="B35" s="4" t="s">
        <v>131</v>
      </c>
      <c r="C35" s="12" t="s">
        <v>132</v>
      </c>
      <c r="D35" s="13">
        <v>0</v>
      </c>
      <c r="E35" s="12" t="s">
        <v>120</v>
      </c>
      <c r="F35" s="13">
        <v>0</v>
      </c>
      <c r="G35" s="14" t="s">
        <v>131</v>
      </c>
      <c r="H35" s="15">
        <f>TEXT(Tabla5[[#This Row], [Fecha]],"MMMM") &amp; TEXT(Tabla5[[#This Row], [Fecha]],"yy")</f>
      </c>
      <c r="I35" s="16">
        <v>1</v>
      </c>
      <c r="J35" s="3"/>
      <c r="K35" s="3"/>
      <c r="L35" s="3"/>
      <c r="M35" s="3"/>
      <c r="N35" s="16"/>
      <c r="O35" s="16">
        <f>IF(Tabla5[[#This Row], [¿perdida anormal?]]=1,SUMIF(Tabla5[[#This Row], [cantidad]],"&gt;0"),0)</f>
      </c>
      <c r="P35" s="16">
        <f>IF(Tabla5[[#This Row], [¿perdida anormal?]]=1,SUMIF(Tabla5[[#This Row], [cantidad]],"&lt;0")*-1,0)</f>
      </c>
      <c r="Q35" s="16">
        <f>IF(Tabla5[[#This Row], [¿devolución?]]=1,SUMIF(Tabla5[[#This Row], [cantidad]],"&lt;0")*-1,0)</f>
      </c>
      <c r="R35" s="16">
        <f>IF(Tabla5[[#This Row], [¿devolución?]]=1,SUMIF(Tabla5[[#This Row], [cantidad]],"&gt;0"),0)</f>
      </c>
      <c r="S35" s="16">
        <f>SUMIFS(Tabla5[[#This Row], [cantidad]],Tabla5[[#This Row], [cantidad]],"&lt;0",Tabla5[[#This Row], [¿devolución?]],"",Tabla5[[#This Row], [¿perdida anormal?]],"")</f>
      </c>
      <c r="T35" s="16">
        <f>SUMIFS(Tabla5[[#This Row], [cantidad]],Tabla5[[#This Row], [cantidad]],"&gt;0",Tabla5[[#This Row], [¿devolución?]],"",Tabla5[[#This Row], [¿perdida anormal?]],"")</f>
      </c>
      <c r="U35" s="16">
        <f>IFERROR(Tabla5[[#This Row], [CANT VENDIDA]]*Tabla5[[#This Row], [Costo unitario]],0)</f>
      </c>
      <c r="V35" s="13">
        <f>IFERROR(Tabla5[[#This Row], [CANT ADQUIRIDA]]*Tabla5[[#This Row], [Costo unitario]],0)</f>
      </c>
      <c r="W35" s="13">
        <v>0</v>
      </c>
      <c r="X35" s="13">
        <v>110000</v>
      </c>
    </row>
    <row x14ac:dyDescent="0.25" r="36" customHeight="1" ht="18.75">
      <c r="A36" s="11">
        <v>45184</v>
      </c>
      <c r="B36" s="4" t="s">
        <v>133</v>
      </c>
      <c r="C36" s="12" t="s">
        <v>134</v>
      </c>
      <c r="D36" s="14" t="s">
        <v>124</v>
      </c>
      <c r="E36" s="12" t="s">
        <v>120</v>
      </c>
      <c r="F36" s="14" t="s">
        <v>135</v>
      </c>
      <c r="G36" s="14" t="s">
        <v>133</v>
      </c>
      <c r="H36" s="15">
        <f>TEXT(Tabla5[[#This Row], [Fecha]],"MMMM") &amp; TEXT(Tabla5[[#This Row], [Fecha]],"yy")</f>
      </c>
      <c r="I36" s="16">
        <v>1</v>
      </c>
      <c r="J36" s="3"/>
      <c r="K36" s="3"/>
      <c r="L36" s="3"/>
      <c r="M36" s="3"/>
      <c r="N36" s="16"/>
      <c r="O36" s="16">
        <f>IF(Tabla5[[#This Row], [¿perdida anormal?]]=1,SUMIF(Tabla5[[#This Row], [cantidad]],"&gt;0"),0)</f>
      </c>
      <c r="P36" s="16">
        <f>IF(Tabla5[[#This Row], [¿perdida anormal?]]=1,SUMIF(Tabla5[[#This Row], [cantidad]],"&lt;0")*-1,0)</f>
      </c>
      <c r="Q36" s="16">
        <f>IF(Tabla5[[#This Row], [¿devolución?]]=1,SUMIF(Tabla5[[#This Row], [cantidad]],"&lt;0")*-1,0)</f>
      </c>
      <c r="R36" s="16">
        <f>IF(Tabla5[[#This Row], [¿devolución?]]=1,SUMIF(Tabla5[[#This Row], [cantidad]],"&gt;0"),0)</f>
      </c>
      <c r="S36" s="16">
        <f>SUMIFS(Tabla5[[#This Row], [cantidad]],Tabla5[[#This Row], [cantidad]],"&lt;0",Tabla5[[#This Row], [¿devolución?]],"",Tabla5[[#This Row], [¿perdida anormal?]],"")</f>
      </c>
      <c r="T36" s="16">
        <f>SUMIFS(Tabla5[[#This Row], [cantidad]],Tabla5[[#This Row], [cantidad]],"&gt;0",Tabla5[[#This Row], [¿devolución?]],"",Tabla5[[#This Row], [¿perdida anormal?]],"")</f>
      </c>
      <c r="U36" s="16">
        <f>IFERROR(Tabla5[[#This Row], [CANT VENDIDA]]*Tabla5[[#This Row], [Costo unitario]],0)</f>
      </c>
      <c r="V36" s="13">
        <f>IFERROR(Tabla5[[#This Row], [CANT ADQUIRIDA]]*Tabla5[[#This Row], [Costo unitario]],0)</f>
      </c>
      <c r="W36" s="13">
        <v>87278.17</v>
      </c>
      <c r="X36" s="13">
        <v>135000</v>
      </c>
    </row>
    <row x14ac:dyDescent="0.25" r="37" customHeight="1" ht="18.75">
      <c r="A37" s="11">
        <v>45184</v>
      </c>
      <c r="B37" s="4" t="s">
        <v>136</v>
      </c>
      <c r="C37" s="12" t="s">
        <v>137</v>
      </c>
      <c r="D37" s="14" t="s">
        <v>138</v>
      </c>
      <c r="E37" s="12" t="s">
        <v>120</v>
      </c>
      <c r="F37" s="13">
        <v>0</v>
      </c>
      <c r="G37" s="14" t="s">
        <v>136</v>
      </c>
      <c r="H37" s="15">
        <f>TEXT(Tabla5[[#This Row], [Fecha]],"MMMM") &amp; TEXT(Tabla5[[#This Row], [Fecha]],"yy")</f>
      </c>
      <c r="I37" s="16">
        <v>2</v>
      </c>
      <c r="J37" s="3"/>
      <c r="K37" s="3"/>
      <c r="L37" s="3"/>
      <c r="M37" s="3"/>
      <c r="N37" s="16"/>
      <c r="O37" s="16">
        <f>IF(Tabla5[[#This Row], [¿perdida anormal?]]=1,SUMIF(Tabla5[[#This Row], [cantidad]],"&gt;0"),0)</f>
      </c>
      <c r="P37" s="16">
        <f>IF(Tabla5[[#This Row], [¿perdida anormal?]]=1,SUMIF(Tabla5[[#This Row], [cantidad]],"&lt;0")*-1,0)</f>
      </c>
      <c r="Q37" s="16">
        <f>IF(Tabla5[[#This Row], [¿devolución?]]=1,SUMIF(Tabla5[[#This Row], [cantidad]],"&lt;0")*-1,0)</f>
      </c>
      <c r="R37" s="16">
        <f>IF(Tabla5[[#This Row], [¿devolución?]]=1,SUMIF(Tabla5[[#This Row], [cantidad]],"&gt;0"),0)</f>
      </c>
      <c r="S37" s="16">
        <f>SUMIFS(Tabla5[[#This Row], [cantidad]],Tabla5[[#This Row], [cantidad]],"&lt;0",Tabla5[[#This Row], [¿devolución?]],"",Tabla5[[#This Row], [¿perdida anormal?]],"")</f>
      </c>
      <c r="T37" s="16">
        <f>SUMIFS(Tabla5[[#This Row], [cantidad]],Tabla5[[#This Row], [cantidad]],"&gt;0",Tabla5[[#This Row], [¿devolución?]],"",Tabla5[[#This Row], [¿perdida anormal?]],"")</f>
      </c>
      <c r="U37" s="16">
        <f>IFERROR(Tabla5[[#This Row], [CANT VENDIDA]]*Tabla5[[#This Row], [Costo unitario]],0)</f>
      </c>
      <c r="V37" s="13">
        <f>IFERROR(Tabla5[[#This Row], [CANT ADQUIRIDA]]*Tabla5[[#This Row], [Costo unitario]],0)</f>
      </c>
      <c r="W37" s="13">
        <v>45000</v>
      </c>
      <c r="X37" s="13">
        <v>80000</v>
      </c>
    </row>
    <row x14ac:dyDescent="0.25" r="38" customHeight="1" ht="18.75">
      <c r="A38" s="11">
        <v>45184</v>
      </c>
      <c r="B38" s="4" t="s">
        <v>136</v>
      </c>
      <c r="C38" s="12" t="s">
        <v>137</v>
      </c>
      <c r="D38" s="14" t="s">
        <v>138</v>
      </c>
      <c r="E38" s="12" t="s">
        <v>120</v>
      </c>
      <c r="F38" s="13">
        <v>0</v>
      </c>
      <c r="G38" s="14" t="s">
        <v>136</v>
      </c>
      <c r="H38" s="15">
        <f>TEXT(Tabla5[[#This Row], [Fecha]],"MMMM") &amp; TEXT(Tabla5[[#This Row], [Fecha]],"yy")</f>
      </c>
      <c r="I38" s="16">
        <v>2</v>
      </c>
      <c r="J38" s="3"/>
      <c r="K38" s="3"/>
      <c r="L38" s="3"/>
      <c r="M38" s="3"/>
      <c r="N38" s="16"/>
      <c r="O38" s="16">
        <f>IF(Tabla5[[#This Row], [¿perdida anormal?]]=1,SUMIF(Tabla5[[#This Row], [cantidad]],"&gt;0"),0)</f>
      </c>
      <c r="P38" s="16">
        <f>IF(Tabla5[[#This Row], [¿perdida anormal?]]=1,SUMIF(Tabla5[[#This Row], [cantidad]],"&lt;0")*-1,0)</f>
      </c>
      <c r="Q38" s="16">
        <f>IF(Tabla5[[#This Row], [¿devolución?]]=1,SUMIF(Tabla5[[#This Row], [cantidad]],"&lt;0")*-1,0)</f>
      </c>
      <c r="R38" s="16">
        <f>IF(Tabla5[[#This Row], [¿devolución?]]=1,SUMIF(Tabla5[[#This Row], [cantidad]],"&gt;0"),0)</f>
      </c>
      <c r="S38" s="16">
        <f>SUMIFS(Tabla5[[#This Row], [cantidad]],Tabla5[[#This Row], [cantidad]],"&lt;0",Tabla5[[#This Row], [¿devolución?]],"",Tabla5[[#This Row], [¿perdida anormal?]],"")</f>
      </c>
      <c r="T38" s="16">
        <f>SUMIFS(Tabla5[[#This Row], [cantidad]],Tabla5[[#This Row], [cantidad]],"&gt;0",Tabla5[[#This Row], [¿devolución?]],"",Tabla5[[#This Row], [¿perdida anormal?]],"")</f>
      </c>
      <c r="U38" s="16">
        <f>IFERROR(Tabla5[[#This Row], [CANT VENDIDA]]*Tabla5[[#This Row], [Costo unitario]],0)</f>
      </c>
      <c r="V38" s="13">
        <f>IFERROR(Tabla5[[#This Row], [CANT ADQUIRIDA]]*Tabla5[[#This Row], [Costo unitario]],0)</f>
      </c>
      <c r="W38" s="13">
        <v>45000</v>
      </c>
      <c r="X38" s="13">
        <v>80000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historialdecont</vt:lpstr>
      <vt:lpstr>productos</vt:lpstr>
      <vt:lpstr>entradas y salidas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2023-11-23T17:16:13.211Z</dcterms:created>
  <dcterms:modified xsi:type="dcterms:W3CDTF">2023-11-23T17:16:13.211Z</dcterms:modified>
</cp:coreProperties>
</file>