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clebe\Downloads\"/>
    </mc:Choice>
  </mc:AlternateContent>
  <xr:revisionPtr revIDLastSave="0" documentId="13_ncr:1_{BC21B8EF-CAF0-44FE-9B6D-154EE2C18197}" xr6:coauthVersionLast="47" xr6:coauthVersionMax="47" xr10:uidLastSave="{00000000-0000-0000-0000-000000000000}"/>
  <bookViews>
    <workbookView xWindow="19200" yWindow="0" windowWidth="19200" windowHeight="15600" firstSheet="4" activeTab="7" xr2:uid="{5FCCA3E8-CD9B-4DC2-98D1-755D2392F6B2}"/>
  </bookViews>
  <sheets>
    <sheet name="ENTRADAS" sheetId="1" r:id="rId1"/>
    <sheet name="SAIDAS" sheetId="2" r:id="rId2"/>
    <sheet name="CONSOLIDADO" sheetId="9" r:id="rId3"/>
    <sheet name="CUSTOS FIXOS" sheetId="3" r:id="rId4"/>
    <sheet name="CUSTOS VARIAVEIS" sheetId="4" r:id="rId5"/>
    <sheet name="CLASSIFICACAO DAS CONSTAS" sheetId="6" r:id="rId6"/>
    <sheet name="ESTOQUE" sheetId="7" r:id="rId7"/>
    <sheet name="RESUMO" sheetId="8" r:id="rId8"/>
    <sheet name="Planilha2" sheetId="10" r:id="rId9"/>
  </sheets>
  <definedNames>
    <definedName name="_xlnm._FilterDatabase" localSheetId="1" hidden="1">SAIDAS!$B$1:$I$38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9" l="1"/>
  <c r="D11" i="9" s="1"/>
  <c r="D10" i="9"/>
  <c r="C10" i="9"/>
  <c r="C9" i="9"/>
  <c r="D9" i="9" s="1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  <c r="B2" i="9"/>
  <c r="B1" i="9"/>
  <c r="I32" i="2"/>
  <c r="D4" i="3"/>
  <c r="E2" i="3" s="1"/>
  <c r="F39" i="2"/>
  <c r="J2" i="2"/>
  <c r="J3" i="2" s="1"/>
  <c r="J31" i="2"/>
  <c r="K29" i="2"/>
  <c r="J29" i="2"/>
  <c r="J30" i="2" s="1"/>
  <c r="L9" i="2"/>
  <c r="J11" i="2" s="1"/>
  <c r="J9" i="2"/>
  <c r="J12" i="2" s="1"/>
  <c r="H15" i="2"/>
  <c r="L15" i="2" s="1"/>
  <c r="J10" i="2" l="1"/>
  <c r="J14" i="2"/>
  <c r="J13" i="2"/>
  <c r="C2" i="8"/>
  <c r="B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Macedo</author>
  </authors>
  <commentList>
    <comment ref="B1" authorId="0" shapeId="0" xr:uid="{B4235362-9EFD-4F26-9E59-6508802E7E3D}">
      <text>
        <r>
          <rPr>
            <b/>
            <sz val="9"/>
            <color indexed="81"/>
            <rFont val="Segoe UI"/>
            <family val="2"/>
          </rPr>
          <t>Lucas Macedo:</t>
        </r>
        <r>
          <rPr>
            <sz val="9"/>
            <color indexed="81"/>
            <rFont val="Segoe UI"/>
            <family val="2"/>
          </rPr>
          <t xml:space="preserve">
PRODUTO VENDIDO. CAMISA TAL, BERMUDA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Macedo</author>
  </authors>
  <commentList>
    <comment ref="A1" authorId="0" shapeId="0" xr:uid="{757E93DF-C8FB-457C-83E7-6B437C361E60}">
      <text>
        <r>
          <rPr>
            <b/>
            <sz val="9"/>
            <color indexed="81"/>
            <rFont val="Segoe UI"/>
            <family val="2"/>
          </rPr>
          <t>Lucas Macedo:</t>
        </r>
        <r>
          <rPr>
            <sz val="9"/>
            <color indexed="81"/>
            <rFont val="Segoe UI"/>
            <family val="2"/>
          </rPr>
          <t xml:space="preserve">
SEPAREI O MÊS DA DATA PQ ACHO QUE PODE SER IMPORTANTE A GENTE TER UM TOTAL POR MÊS, MAS TB AS VEZES A GENTE PODE TER UMA ANALISE UM POUCO MAIS CRITICA COM DIAS MAIS PESADOS E ETC, ATÉ MESMO PARA AJUDAR A TER UM CONTROLE MELHOR DO FLUXO DE CAIXA.
</t>
        </r>
      </text>
    </comment>
    <comment ref="C1" authorId="0" shapeId="0" xr:uid="{6C3C1636-1499-4A3D-A03C-D9C421351131}">
      <text>
        <r>
          <rPr>
            <b/>
            <sz val="9"/>
            <color indexed="81"/>
            <rFont val="Segoe UI"/>
            <family val="2"/>
          </rPr>
          <t>Lucas Macedo:</t>
        </r>
        <r>
          <rPr>
            <sz val="9"/>
            <color indexed="81"/>
            <rFont val="Segoe UI"/>
            <family val="2"/>
          </rPr>
          <t xml:space="preserve">
SERIA UM BREVE COMENTARIO SOBRE O GASTO .
</t>
        </r>
      </text>
    </comment>
    <comment ref="E1" authorId="0" shapeId="0" xr:uid="{89F816EB-2156-4458-86DA-4248E8F802DC}">
      <text>
        <r>
          <rPr>
            <b/>
            <sz val="9"/>
            <color indexed="81"/>
            <rFont val="Segoe UI"/>
            <family val="2"/>
          </rPr>
          <t>Lucas Macedo:</t>
        </r>
        <r>
          <rPr>
            <sz val="9"/>
            <color indexed="81"/>
            <rFont val="Segoe UI"/>
            <family val="2"/>
          </rPr>
          <t xml:space="preserve">
Essa coluna a gente meio que pode pensar junto em como categorizar (NATUREZA) de cada tipo de gasto juntos
</t>
        </r>
      </text>
    </comment>
    <comment ref="S1" authorId="0" shapeId="0" xr:uid="{B6A3ADFE-98ED-4288-8339-5667D8B48757}">
      <text>
        <r>
          <rPr>
            <b/>
            <sz val="9"/>
            <color indexed="81"/>
            <rFont val="Segoe UI"/>
            <family val="2"/>
          </rPr>
          <t>Lucas Macedo:</t>
        </r>
        <r>
          <rPr>
            <sz val="9"/>
            <color indexed="81"/>
            <rFont val="Segoe UI"/>
            <family val="2"/>
          </rPr>
          <t xml:space="preserve">
VE SE ELES TRABALHAM COM OUTRAS FORMAS DE PGTO E INCLUI AQUI.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Macedo</author>
  </authors>
  <commentList>
    <comment ref="A1" authorId="0" shapeId="0" xr:uid="{42AA82B6-E9AB-4C29-AB71-48A02719C658}">
      <text>
        <r>
          <rPr>
            <b/>
            <sz val="9"/>
            <color indexed="81"/>
            <rFont val="Segoe UI"/>
            <family val="2"/>
          </rPr>
          <t>Lucas Macedo:</t>
        </r>
        <r>
          <rPr>
            <sz val="9"/>
            <color indexed="81"/>
            <rFont val="Segoe UI"/>
            <family val="2"/>
          </rPr>
          <t xml:space="preserve">
SE FOR CREDITO USAR LETRA "C" SE DÉBITO "D"</t>
        </r>
      </text>
    </comment>
  </commentList>
</comments>
</file>

<file path=xl/sharedStrings.xml><?xml version="1.0" encoding="utf-8"?>
<sst xmlns="http://schemas.openxmlformats.org/spreadsheetml/2006/main" count="203" uniqueCount="77">
  <si>
    <t>DATA</t>
  </si>
  <si>
    <t>DESCRICAO</t>
  </si>
  <si>
    <t>QUANTIDADE</t>
  </si>
  <si>
    <t>PRECO UNIT.</t>
  </si>
  <si>
    <t>RECEITA TOTAL</t>
  </si>
  <si>
    <t xml:space="preserve">FORMA DE PAGAMENTO </t>
  </si>
  <si>
    <t>CLIENTE</t>
  </si>
  <si>
    <t>CATEGORIA</t>
  </si>
  <si>
    <t>VALOR</t>
  </si>
  <si>
    <t xml:space="preserve">FORMAS DE PAGAMENTO </t>
  </si>
  <si>
    <t>OBS</t>
  </si>
  <si>
    <t>FORMAS DE PAGAMENTO</t>
  </si>
  <si>
    <t>DINHEIRO</t>
  </si>
  <si>
    <t>CARTÃO DE CRÉDITO</t>
  </si>
  <si>
    <t>MES</t>
  </si>
  <si>
    <t>FATURADO</t>
  </si>
  <si>
    <t>DESCRICAO DO CUSTO</t>
  </si>
  <si>
    <t>NOME</t>
  </si>
  <si>
    <t>C</t>
  </si>
  <si>
    <t>DEBITO/CREDITO</t>
  </si>
  <si>
    <t>FIXA /VARIAVEL</t>
  </si>
  <si>
    <t>PATRIMONIAL/ RESULTADO</t>
  </si>
  <si>
    <t>CAESB</t>
  </si>
  <si>
    <t>AGUA</t>
  </si>
  <si>
    <t>F</t>
  </si>
  <si>
    <t>P</t>
  </si>
  <si>
    <t>FORNECEDOR</t>
  </si>
  <si>
    <t>COD PRODUTO</t>
  </si>
  <si>
    <t>DESCRICAO DO PRODUTO</t>
  </si>
  <si>
    <t>QTD EM ESTOQUE</t>
  </si>
  <si>
    <t>PRECO COMPRA</t>
  </si>
  <si>
    <t>PRECO VENDA</t>
  </si>
  <si>
    <t>DATA ATUALIZACAO</t>
  </si>
  <si>
    <t>RECEITA TOTAL MÊS</t>
  </si>
  <si>
    <t>DESPESAS TOTAIS DO MÊS</t>
  </si>
  <si>
    <t>LUCRO/PREJUIZO</t>
  </si>
  <si>
    <t>SALDO INICIAL DO MÊS</t>
  </si>
  <si>
    <t>SALDO FINAL DO MÊS</t>
  </si>
  <si>
    <t>PRODUTO</t>
  </si>
  <si>
    <t>PIX</t>
  </si>
  <si>
    <t>APPRECIATO</t>
  </si>
  <si>
    <t>NA PRAIA</t>
  </si>
  <si>
    <t>R2</t>
  </si>
  <si>
    <t>TECIDO</t>
  </si>
  <si>
    <t>CAMISA CHINA</t>
  </si>
  <si>
    <t>AVIAMENTO</t>
  </si>
  <si>
    <t>CASA MAR</t>
  </si>
  <si>
    <t xml:space="preserve">CORTE E COSTURA </t>
  </si>
  <si>
    <t>CORTE E COSTURA</t>
  </si>
  <si>
    <t>CAMISETA + ESTAMAPA</t>
  </si>
  <si>
    <t>CAMISETA LISA</t>
  </si>
  <si>
    <t>MOLETOM+ESTAMPA</t>
  </si>
  <si>
    <t>AVENTAL SAIA</t>
  </si>
  <si>
    <t>AVENTAL LONGO</t>
  </si>
  <si>
    <t xml:space="preserve">TECIDO </t>
  </si>
  <si>
    <t>QTA</t>
  </si>
  <si>
    <t xml:space="preserve">DTF </t>
  </si>
  <si>
    <t>SILK</t>
  </si>
  <si>
    <t>CAMISA BOTAO</t>
  </si>
  <si>
    <t>CORTA VENTO</t>
  </si>
  <si>
    <t>BLUSA</t>
  </si>
  <si>
    <t>MANE</t>
  </si>
  <si>
    <t>AVENTAL</t>
  </si>
  <si>
    <t>CORTE E COSTURAA</t>
  </si>
  <si>
    <t>MANGA LONGA</t>
  </si>
  <si>
    <t>ECOBAG</t>
  </si>
  <si>
    <t>PRESS KIT</t>
  </si>
  <si>
    <t>SHOULDER BAG</t>
  </si>
  <si>
    <t>FRETE</t>
  </si>
  <si>
    <t>IMPOSTO</t>
  </si>
  <si>
    <t>QTD</t>
  </si>
  <si>
    <t>CUSTO POR PRODUTO</t>
  </si>
  <si>
    <t>CUSTO TOTAL</t>
  </si>
  <si>
    <t xml:space="preserve">RATEIO FRETE POR PECA </t>
  </si>
  <si>
    <t>Mês</t>
  </si>
  <si>
    <t>Junho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</si>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</sst>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164" fontId="0" fillId="0" borderId="1" xfId="0" applyNumberFormat="1" applyBorder="1"/>
    <xf numFmtId="164" fontId="0" fillId="0" borderId="3" xfId="0" applyNumberFormat="1" applyBorder="1"/>
    <xf numFmtId="0" fontId="0" fillId="2" borderId="4" xfId="0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2" borderId="6" xfId="0" applyFill="1" applyBorder="1"/>
    <xf numFmtId="16" fontId="0" fillId="0" borderId="3" xfId="0" applyNumberFormat="1" applyBorder="1"/>
    <xf numFmtId="16" fontId="0" fillId="0" borderId="0" xfId="0" applyNumberFormat="1"/>
    <xf numFmtId="44" fontId="0" fillId="0" borderId="0" xfId="1" applyFont="1"/>
    <xf numFmtId="0" fontId="0" fillId="3" borderId="1" xfId="0" applyFill="1" applyBorder="1"/>
    <xf numFmtId="164" fontId="0" fillId="3" borderId="1" xfId="0" applyNumberFormat="1" applyFill="1" applyBorder="1"/>
    <xf numFmtId="0" fontId="0" fillId="2" borderId="7" xfId="0" applyFill="1" applyBorder="1"/>
    <xf numFmtId="0" fontId="0" fillId="3" borderId="0" xfId="0" applyFill="1"/>
    <xf numFmtId="164" fontId="4" fillId="0" borderId="1" xfId="0" applyNumberFormat="1" applyFont="1" applyBorder="1"/>
    <xf numFmtId="0" fontId="0" fillId="4" borderId="1" xfId="0" applyFill="1" applyBorder="1"/>
    <xf numFmtId="164" fontId="0" fillId="4" borderId="1" xfId="0" applyNumberFormat="1" applyFill="1" applyBorder="1"/>
    <xf numFmtId="0" fontId="4" fillId="0" borderId="1" xfId="0" applyFont="1" applyBorder="1"/>
    <xf numFmtId="0" fontId="6" fillId="2" borderId="7" xfId="0" applyFont="1" applyFill="1" applyBorder="1"/>
    <xf numFmtId="0" fontId="6" fillId="3" borderId="0" xfId="0" applyFont="1" applyFill="1"/>
    <xf numFmtId="0" fontId="6" fillId="2" borderId="0" xfId="0" applyFont="1" applyFill="1"/>
    <xf numFmtId="0" fontId="5" fillId="5" borderId="1" xfId="0" applyFont="1" applyFill="1" applyBorder="1"/>
    <xf numFmtId="164" fontId="5" fillId="5" borderId="1" xfId="0" applyNumberFormat="1" applyFont="1" applyFill="1" applyBorder="1"/>
    <xf numFmtId="44" fontId="0" fillId="0" borderId="0" xfId="0" applyNumberFormat="1"/>
    <xf numFmtId="164" fontId="0" fillId="3" borderId="0" xfId="0" applyNumberFormat="1" applyFill="1"/>
  </cellXfs>
  <cellStyles count="2">
    <cellStyle name="Moeda" xfId="1" builtinId="4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DF46-11F6-45D8-B11E-097345363085}">
  <dimension ref="A1:H10"/>
  <sheetViews>
    <sheetView workbookViewId="0">
      <selection activeCell="E11" sqref="E11"/>
    </sheetView>
  </sheetViews>
  <sheetFormatPr defaultRowHeight="15" x14ac:dyDescent="0.25"/>
  <cols>
    <col min="1" max="1" width="5.5703125" bestFit="1" customWidth="1"/>
    <col min="2" max="2" width="10.85546875" bestFit="1" customWidth="1"/>
    <col min="3" max="3" width="12.5703125" bestFit="1" customWidth="1"/>
    <col min="4" max="4" width="12.140625" bestFit="1" customWidth="1"/>
    <col min="5" max="5" width="14" bestFit="1" customWidth="1"/>
    <col min="6" max="6" width="22.42578125" bestFit="1" customWidth="1"/>
    <col min="7" max="7" width="12.5703125" bestFit="1" customWidth="1"/>
  </cols>
  <sheetData>
    <row r="1" spans="1: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0" t="s">
        <v>10</v>
      </c>
    </row>
    <row r="2" spans="1:8" x14ac:dyDescent="0.25">
      <c r="E2" s="13">
        <v>10000</v>
      </c>
      <c r="F2" t="s">
        <v>39</v>
      </c>
      <c r="G2" t="s">
        <v>40</v>
      </c>
      <c r="H2" t="s">
        <v>41</v>
      </c>
    </row>
    <row r="3" spans="1:8" x14ac:dyDescent="0.25">
      <c r="E3" s="13">
        <v>500</v>
      </c>
      <c r="F3" t="s">
        <v>39</v>
      </c>
      <c r="G3" t="s">
        <v>42</v>
      </c>
      <c r="H3" t="s">
        <v>41</v>
      </c>
    </row>
    <row r="4" spans="1:8" x14ac:dyDescent="0.25">
      <c r="E4" s="13">
        <v>5300</v>
      </c>
      <c r="F4" t="s">
        <v>39</v>
      </c>
      <c r="G4" t="s">
        <v>42</v>
      </c>
      <c r="H4" t="s">
        <v>41</v>
      </c>
    </row>
    <row r="5" spans="1:8" x14ac:dyDescent="0.25">
      <c r="E5" s="13">
        <v>6000</v>
      </c>
      <c r="F5" t="s">
        <v>39</v>
      </c>
      <c r="G5" t="s">
        <v>42</v>
      </c>
      <c r="H5" t="s">
        <v>41</v>
      </c>
    </row>
    <row r="6" spans="1:8" x14ac:dyDescent="0.25">
      <c r="E6" s="13">
        <v>11550</v>
      </c>
      <c r="F6" t="s">
        <v>39</v>
      </c>
      <c r="G6" t="s">
        <v>42</v>
      </c>
      <c r="H6" t="s">
        <v>41</v>
      </c>
    </row>
    <row r="7" spans="1:8" x14ac:dyDescent="0.25">
      <c r="E7" s="13">
        <v>10960</v>
      </c>
      <c r="F7" t="s">
        <v>39</v>
      </c>
      <c r="G7" t="s">
        <v>42</v>
      </c>
      <c r="H7" t="s">
        <v>41</v>
      </c>
    </row>
    <row r="8" spans="1:8" x14ac:dyDescent="0.25">
      <c r="E8" s="13">
        <v>5400</v>
      </c>
      <c r="F8" t="s">
        <v>39</v>
      </c>
      <c r="G8" t="s">
        <v>42</v>
      </c>
      <c r="H8" t="s">
        <v>41</v>
      </c>
    </row>
    <row r="9" spans="1:8" x14ac:dyDescent="0.25">
      <c r="E9" s="13">
        <v>240</v>
      </c>
      <c r="F9" t="s">
        <v>39</v>
      </c>
      <c r="G9" t="s">
        <v>42</v>
      </c>
      <c r="H9" t="s">
        <v>41</v>
      </c>
    </row>
    <row r="10" spans="1:8" x14ac:dyDescent="0.25">
      <c r="E10" s="13">
        <v>4560</v>
      </c>
      <c r="F10" t="s">
        <v>39</v>
      </c>
      <c r="G10" t="s">
        <v>42</v>
      </c>
      <c r="H10" t="s">
        <v>41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E5B0-4E26-4B90-85C5-3D7D7475F848}">
  <dimension ref="A1:S60"/>
  <sheetViews>
    <sheetView topLeftCell="A9" workbookViewId="0">
      <selection activeCell="I80" sqref="I80"/>
    </sheetView>
  </sheetViews>
  <sheetFormatPr defaultRowHeight="15" x14ac:dyDescent="0.25"/>
  <cols>
    <col min="2" max="2" width="6" bestFit="1" customWidth="1"/>
    <col min="3" max="3" width="19.5703125" bestFit="1" customWidth="1"/>
    <col min="4" max="4" width="22" bestFit="1" customWidth="1"/>
    <col min="5" max="5" width="12.5703125" bestFit="1" customWidth="1"/>
    <col min="6" max="6" width="11.7109375" style="1" bestFit="1" customWidth="1"/>
    <col min="7" max="7" width="11.7109375" style="1" customWidth="1"/>
    <col min="8" max="8" width="23.42578125" bestFit="1" customWidth="1"/>
    <col min="9" max="9" width="14.7109375" bestFit="1" customWidth="1"/>
    <col min="10" max="10" width="15.140625" hidden="1" customWidth="1"/>
    <col min="11" max="11" width="3.85546875" hidden="1" customWidth="1"/>
    <col min="12" max="12" width="14.7109375" hidden="1" customWidth="1"/>
    <col min="13" max="13" width="14.7109375" customWidth="1"/>
    <col min="14" max="14" width="22" bestFit="1" customWidth="1"/>
    <col min="15" max="16" width="22.28515625" bestFit="1" customWidth="1"/>
    <col min="17" max="17" width="13.85546875" bestFit="1" customWidth="1"/>
    <col min="19" max="19" width="23" bestFit="1" customWidth="1"/>
  </cols>
  <sheetData>
    <row r="1" spans="1:19" ht="15.75" thickBot="1" x14ac:dyDescent="0.3">
      <c r="A1" s="7" t="s">
        <v>14</v>
      </c>
      <c r="B1" s="8" t="s">
        <v>0</v>
      </c>
      <c r="C1" s="8" t="s">
        <v>1</v>
      </c>
      <c r="D1" s="8" t="s">
        <v>38</v>
      </c>
      <c r="E1" s="8" t="s">
        <v>7</v>
      </c>
      <c r="F1" s="9" t="s">
        <v>8</v>
      </c>
      <c r="G1" s="9"/>
      <c r="H1" s="8" t="s">
        <v>9</v>
      </c>
      <c r="I1" s="10" t="s">
        <v>70</v>
      </c>
      <c r="J1" s="16"/>
      <c r="K1" s="16"/>
      <c r="L1" s="16"/>
      <c r="M1" s="16"/>
      <c r="S1" s="4" t="s">
        <v>11</v>
      </c>
    </row>
    <row r="2" spans="1:19" x14ac:dyDescent="0.25">
      <c r="A2" s="3"/>
      <c r="B2" s="11"/>
      <c r="C2" s="3" t="s">
        <v>43</v>
      </c>
      <c r="D2" s="3" t="s">
        <v>44</v>
      </c>
      <c r="E2" s="3" t="s">
        <v>40</v>
      </c>
      <c r="F2" s="6">
        <v>2509</v>
      </c>
      <c r="G2" s="6"/>
      <c r="H2" s="3"/>
      <c r="I2" s="3">
        <v>280</v>
      </c>
      <c r="J2" s="1">
        <f>SUM(F2:F7)</f>
        <v>8966.2000000000007</v>
      </c>
      <c r="S2" s="3" t="s">
        <v>12</v>
      </c>
    </row>
    <row r="3" spans="1:19" x14ac:dyDescent="0.25">
      <c r="A3" s="2"/>
      <c r="B3" s="2"/>
      <c r="C3" s="3" t="s">
        <v>43</v>
      </c>
      <c r="D3" s="3" t="s">
        <v>44</v>
      </c>
      <c r="E3" s="3" t="s">
        <v>40</v>
      </c>
      <c r="F3" s="5">
        <v>542</v>
      </c>
      <c r="G3" s="5"/>
      <c r="H3" s="2"/>
      <c r="I3" s="2"/>
      <c r="J3" s="1">
        <f>J2/I2</f>
        <v>32.02214285714286</v>
      </c>
      <c r="S3" s="2" t="s">
        <v>13</v>
      </c>
    </row>
    <row r="4" spans="1:19" x14ac:dyDescent="0.25">
      <c r="A4" s="2"/>
      <c r="B4" s="2"/>
      <c r="C4" s="2" t="s">
        <v>45</v>
      </c>
      <c r="D4" s="3" t="s">
        <v>44</v>
      </c>
      <c r="E4" s="3" t="s">
        <v>40</v>
      </c>
      <c r="F4" s="5">
        <v>1245.8900000000001</v>
      </c>
      <c r="G4" s="5"/>
      <c r="H4" s="2"/>
      <c r="I4" s="2"/>
      <c r="S4" s="2" t="s">
        <v>15</v>
      </c>
    </row>
    <row r="5" spans="1:19" x14ac:dyDescent="0.25">
      <c r="A5" s="2"/>
      <c r="B5" s="2"/>
      <c r="C5" s="2" t="s">
        <v>45</v>
      </c>
      <c r="D5" s="3" t="s">
        <v>44</v>
      </c>
      <c r="E5" s="3" t="s">
        <v>40</v>
      </c>
      <c r="F5" s="5">
        <v>183.53</v>
      </c>
      <c r="G5" s="5"/>
      <c r="H5" s="2"/>
      <c r="I5" s="2"/>
    </row>
    <row r="6" spans="1:19" x14ac:dyDescent="0.25">
      <c r="A6" s="2"/>
      <c r="B6" s="2"/>
      <c r="C6" s="2" t="s">
        <v>45</v>
      </c>
      <c r="D6" s="3" t="s">
        <v>44</v>
      </c>
      <c r="E6" s="3" t="s">
        <v>40</v>
      </c>
      <c r="F6" s="5">
        <v>5.78</v>
      </c>
      <c r="G6" s="5"/>
      <c r="H6" s="2"/>
      <c r="I6" s="2"/>
    </row>
    <row r="7" spans="1:19" x14ac:dyDescent="0.25">
      <c r="A7" s="2"/>
      <c r="B7" s="2"/>
      <c r="C7" s="2" t="s">
        <v>48</v>
      </c>
      <c r="D7" s="2" t="s">
        <v>44</v>
      </c>
      <c r="E7" s="2" t="s">
        <v>40</v>
      </c>
      <c r="F7" s="5">
        <v>4480</v>
      </c>
      <c r="G7" s="5"/>
      <c r="H7" s="2"/>
      <c r="I7" s="2"/>
    </row>
    <row r="8" spans="1:19" x14ac:dyDescent="0.25">
      <c r="A8" s="2"/>
      <c r="B8" s="2"/>
      <c r="C8" s="2" t="s">
        <v>43</v>
      </c>
      <c r="D8" s="2"/>
      <c r="E8" s="2" t="s">
        <v>46</v>
      </c>
      <c r="F8" s="18">
        <v>551</v>
      </c>
      <c r="G8" s="18"/>
      <c r="H8" s="2"/>
      <c r="I8" s="2"/>
    </row>
    <row r="9" spans="1:19" x14ac:dyDescent="0.25">
      <c r="A9" s="2"/>
      <c r="B9" s="2"/>
      <c r="C9" s="2" t="s">
        <v>43</v>
      </c>
      <c r="D9" s="2"/>
      <c r="E9" s="2" t="s">
        <v>46</v>
      </c>
      <c r="F9" s="18">
        <v>918</v>
      </c>
      <c r="G9" s="18"/>
      <c r="H9" s="2"/>
      <c r="I9" s="2"/>
      <c r="J9" s="1">
        <f>F8+F9</f>
        <v>1469</v>
      </c>
      <c r="K9" s="1"/>
      <c r="L9">
        <f>SUM(I10:I14)</f>
        <v>127</v>
      </c>
    </row>
    <row r="10" spans="1:19" x14ac:dyDescent="0.25">
      <c r="A10" s="2"/>
      <c r="B10" s="2"/>
      <c r="C10" s="2" t="s">
        <v>47</v>
      </c>
      <c r="D10" s="2" t="s">
        <v>49</v>
      </c>
      <c r="E10" s="2" t="s">
        <v>46</v>
      </c>
      <c r="F10" s="5">
        <v>250</v>
      </c>
      <c r="G10" s="5"/>
      <c r="H10" s="2"/>
      <c r="I10" s="2">
        <v>50</v>
      </c>
      <c r="J10" s="1">
        <f>$J$9/$L$9+F10/I10</f>
        <v>16.566929133858267</v>
      </c>
      <c r="K10" s="1"/>
    </row>
    <row r="11" spans="1:19" x14ac:dyDescent="0.25">
      <c r="A11" s="2"/>
      <c r="B11" s="2"/>
      <c r="C11" s="2" t="s">
        <v>47</v>
      </c>
      <c r="D11" s="2" t="s">
        <v>50</v>
      </c>
      <c r="E11" s="2" t="s">
        <v>46</v>
      </c>
      <c r="F11" s="5">
        <v>100</v>
      </c>
      <c r="G11" s="5"/>
      <c r="H11" s="2"/>
      <c r="I11" s="2">
        <v>20</v>
      </c>
      <c r="J11" s="1">
        <f>$J$9/$L$9+F11/I11</f>
        <v>16.566929133858267</v>
      </c>
      <c r="K11" s="1"/>
    </row>
    <row r="12" spans="1:19" x14ac:dyDescent="0.25">
      <c r="A12" s="2"/>
      <c r="B12" s="2"/>
      <c r="C12" s="2" t="s">
        <v>47</v>
      </c>
      <c r="D12" s="2" t="s">
        <v>51</v>
      </c>
      <c r="E12" s="2" t="s">
        <v>46</v>
      </c>
      <c r="F12" s="5">
        <v>255</v>
      </c>
      <c r="G12" s="5"/>
      <c r="H12" s="2"/>
      <c r="I12" s="2">
        <v>17</v>
      </c>
      <c r="J12" s="1">
        <f>$J$9/$L$9+F12/I12</f>
        <v>26.566929133858267</v>
      </c>
      <c r="K12" s="1"/>
    </row>
    <row r="13" spans="1:19" x14ac:dyDescent="0.25">
      <c r="A13" s="2"/>
      <c r="B13" s="2"/>
      <c r="C13" s="2" t="s">
        <v>47</v>
      </c>
      <c r="D13" s="2" t="s">
        <v>52</v>
      </c>
      <c r="E13" s="2" t="s">
        <v>46</v>
      </c>
      <c r="F13" s="5">
        <v>200</v>
      </c>
      <c r="G13" s="5"/>
      <c r="H13" s="2"/>
      <c r="I13" s="2">
        <v>20</v>
      </c>
      <c r="J13" s="1">
        <f>$J$9/$L$9+F13/I13</f>
        <v>21.566929133858267</v>
      </c>
      <c r="K13" s="1"/>
    </row>
    <row r="14" spans="1:19" x14ac:dyDescent="0.25">
      <c r="A14" s="2"/>
      <c r="B14" s="2"/>
      <c r="C14" s="2" t="s">
        <v>47</v>
      </c>
      <c r="D14" s="2" t="s">
        <v>53</v>
      </c>
      <c r="E14" s="2" t="s">
        <v>46</v>
      </c>
      <c r="F14" s="5">
        <v>200</v>
      </c>
      <c r="G14" s="5"/>
      <c r="H14" s="2"/>
      <c r="I14" s="2">
        <v>20</v>
      </c>
      <c r="J14" s="1">
        <f>$J$9/$L$9+F14/I14</f>
        <v>21.566929133858267</v>
      </c>
      <c r="K14" s="1"/>
    </row>
    <row r="15" spans="1:19" x14ac:dyDescent="0.25">
      <c r="A15" s="2"/>
      <c r="B15" s="2"/>
      <c r="C15" s="14" t="s">
        <v>54</v>
      </c>
      <c r="D15" s="14"/>
      <c r="E15" s="14" t="s">
        <v>55</v>
      </c>
      <c r="F15" s="15">
        <v>1202</v>
      </c>
      <c r="G15" s="28"/>
      <c r="H15" s="1">
        <f>SUM(F15:F19)</f>
        <v>3603.98</v>
      </c>
      <c r="I15" s="14"/>
      <c r="J15" s="17"/>
      <c r="K15" s="17"/>
      <c r="L15" s="1">
        <f>H15/202</f>
        <v>17.841485148514852</v>
      </c>
      <c r="M15" s="1"/>
    </row>
    <row r="16" spans="1:19" x14ac:dyDescent="0.25">
      <c r="A16" s="2"/>
      <c r="B16" s="2"/>
      <c r="C16" s="14" t="s">
        <v>43</v>
      </c>
      <c r="D16" s="14"/>
      <c r="E16" s="14" t="s">
        <v>55</v>
      </c>
      <c r="F16" s="15">
        <v>521.1</v>
      </c>
      <c r="G16" s="15"/>
      <c r="H16" s="14"/>
      <c r="I16" s="14"/>
      <c r="J16" s="17"/>
      <c r="K16" s="17"/>
      <c r="L16" s="17"/>
      <c r="M16" s="17"/>
    </row>
    <row r="17" spans="1:13" x14ac:dyDescent="0.25">
      <c r="A17" s="2"/>
      <c r="B17" s="2"/>
      <c r="C17" s="14" t="s">
        <v>43</v>
      </c>
      <c r="D17" s="14"/>
      <c r="E17" s="14" t="s">
        <v>55</v>
      </c>
      <c r="F17" s="15">
        <v>568.88</v>
      </c>
      <c r="G17" s="15"/>
      <c r="H17" s="14"/>
      <c r="I17" s="14"/>
      <c r="J17" s="17"/>
      <c r="K17" s="17"/>
      <c r="L17" s="17"/>
      <c r="M17" s="17"/>
    </row>
    <row r="18" spans="1:13" x14ac:dyDescent="0.25">
      <c r="A18" s="2"/>
      <c r="B18" s="2"/>
      <c r="C18" s="14" t="s">
        <v>56</v>
      </c>
      <c r="D18" s="14"/>
      <c r="E18" s="14" t="s">
        <v>55</v>
      </c>
      <c r="F18" s="15">
        <v>612</v>
      </c>
      <c r="G18" s="15"/>
      <c r="H18" s="14"/>
      <c r="I18" s="14"/>
      <c r="J18" s="17"/>
      <c r="K18" s="17"/>
      <c r="L18" s="17"/>
      <c r="M18" s="17"/>
    </row>
    <row r="19" spans="1:13" x14ac:dyDescent="0.25">
      <c r="A19" s="2"/>
      <c r="B19" s="2"/>
      <c r="C19" s="14" t="s">
        <v>57</v>
      </c>
      <c r="D19" s="14"/>
      <c r="E19" s="14" t="s">
        <v>55</v>
      </c>
      <c r="F19" s="15">
        <v>700</v>
      </c>
      <c r="G19" s="15"/>
      <c r="H19" s="14"/>
      <c r="I19" s="14"/>
      <c r="J19" s="17"/>
      <c r="K19" s="17"/>
      <c r="L19" s="17"/>
      <c r="M19" s="17"/>
    </row>
    <row r="20" spans="1:13" x14ac:dyDescent="0.25">
      <c r="A20" s="2"/>
      <c r="B20" s="2"/>
      <c r="C20" s="14" t="s">
        <v>48</v>
      </c>
      <c r="D20" s="14" t="s">
        <v>58</v>
      </c>
      <c r="E20" s="14" t="s">
        <v>55</v>
      </c>
      <c r="F20" s="15">
        <v>1202</v>
      </c>
      <c r="G20" s="15"/>
      <c r="H20" s="14"/>
      <c r="I20" s="14">
        <v>120</v>
      </c>
      <c r="J20" s="17"/>
      <c r="K20" s="17"/>
      <c r="L20" s="17"/>
      <c r="M20" s="17"/>
    </row>
    <row r="21" spans="1:13" x14ac:dyDescent="0.25">
      <c r="A21" s="2"/>
      <c r="B21" s="2"/>
      <c r="C21" s="14" t="s">
        <v>48</v>
      </c>
      <c r="D21" s="14" t="s">
        <v>59</v>
      </c>
      <c r="E21" s="14" t="s">
        <v>55</v>
      </c>
      <c r="F21" s="15">
        <v>1701</v>
      </c>
      <c r="G21" s="15"/>
      <c r="H21" s="14"/>
      <c r="I21" s="14">
        <v>82</v>
      </c>
      <c r="J21" s="17"/>
      <c r="K21" s="17"/>
      <c r="L21" s="17"/>
      <c r="M21" s="17"/>
    </row>
    <row r="22" spans="1:13" x14ac:dyDescent="0.25">
      <c r="A22" s="2"/>
      <c r="B22" s="2"/>
      <c r="C22" s="19" t="s">
        <v>54</v>
      </c>
      <c r="D22" s="19" t="s">
        <v>60</v>
      </c>
      <c r="E22" s="19" t="s">
        <v>61</v>
      </c>
      <c r="F22" s="20">
        <v>973.52</v>
      </c>
      <c r="G22" s="20"/>
      <c r="H22" s="19"/>
      <c r="I22" s="19"/>
    </row>
    <row r="23" spans="1:13" x14ac:dyDescent="0.25">
      <c r="A23" s="2"/>
      <c r="B23" s="2"/>
      <c r="C23" s="19" t="s">
        <v>43</v>
      </c>
      <c r="D23" s="19" t="s">
        <v>62</v>
      </c>
      <c r="E23" s="19" t="s">
        <v>61</v>
      </c>
      <c r="F23" s="20">
        <v>521.70000000000005</v>
      </c>
      <c r="G23" s="20"/>
      <c r="H23" s="19"/>
      <c r="I23" s="19"/>
    </row>
    <row r="24" spans="1:13" x14ac:dyDescent="0.25">
      <c r="A24" s="2"/>
      <c r="B24" s="2"/>
      <c r="C24" s="19" t="s">
        <v>63</v>
      </c>
      <c r="D24" s="19" t="s">
        <v>60</v>
      </c>
      <c r="E24" s="19" t="s">
        <v>61</v>
      </c>
      <c r="F24" s="20">
        <v>234</v>
      </c>
      <c r="G24" s="20"/>
      <c r="H24" s="19"/>
      <c r="I24" s="19"/>
    </row>
    <row r="25" spans="1:13" x14ac:dyDescent="0.25">
      <c r="A25" s="2"/>
      <c r="B25" s="2"/>
      <c r="C25" s="19" t="s">
        <v>48</v>
      </c>
      <c r="D25" s="19" t="s">
        <v>62</v>
      </c>
      <c r="E25" s="19" t="s">
        <v>61</v>
      </c>
      <c r="F25" s="20">
        <v>480</v>
      </c>
      <c r="G25" s="20"/>
      <c r="H25" s="19"/>
      <c r="I25" s="19"/>
    </row>
    <row r="26" spans="1:13" x14ac:dyDescent="0.25">
      <c r="A26" s="2"/>
      <c r="B26" s="2"/>
      <c r="C26" s="19" t="s">
        <v>43</v>
      </c>
      <c r="D26" s="19" t="s">
        <v>62</v>
      </c>
      <c r="E26" s="19" t="s">
        <v>61</v>
      </c>
      <c r="F26" s="20">
        <v>194.4</v>
      </c>
      <c r="G26" s="20"/>
      <c r="H26" s="19"/>
      <c r="I26" s="19"/>
    </row>
    <row r="27" spans="1:13" x14ac:dyDescent="0.25">
      <c r="A27" s="2"/>
      <c r="B27" s="2"/>
      <c r="C27" s="19" t="s">
        <v>43</v>
      </c>
      <c r="D27" s="19" t="s">
        <v>64</v>
      </c>
      <c r="E27" s="19" t="s">
        <v>61</v>
      </c>
      <c r="F27" s="20">
        <v>195.27</v>
      </c>
      <c r="G27" s="20"/>
      <c r="H27" s="19"/>
      <c r="I27" s="19"/>
    </row>
    <row r="28" spans="1:13" x14ac:dyDescent="0.25">
      <c r="A28" s="2"/>
      <c r="B28" s="2"/>
      <c r="C28" s="19" t="s">
        <v>48</v>
      </c>
      <c r="D28" s="19" t="s">
        <v>62</v>
      </c>
      <c r="E28" s="19" t="s">
        <v>61</v>
      </c>
      <c r="F28" s="20">
        <v>100</v>
      </c>
      <c r="G28" s="20"/>
      <c r="H28" s="19"/>
      <c r="I28" s="19"/>
    </row>
    <row r="29" spans="1:13" x14ac:dyDescent="0.25">
      <c r="A29" s="2"/>
      <c r="B29" s="2"/>
      <c r="C29" s="19" t="s">
        <v>48</v>
      </c>
      <c r="D29" s="19" t="s">
        <v>62</v>
      </c>
      <c r="E29" s="19" t="s">
        <v>61</v>
      </c>
      <c r="F29" s="20">
        <v>50</v>
      </c>
      <c r="G29" s="20"/>
      <c r="H29" s="19"/>
      <c r="I29" s="19"/>
      <c r="J29" s="5">
        <f>SUM(F32:F38)</f>
        <v>8061.5</v>
      </c>
      <c r="K29">
        <f>SUM(I30:I31)</f>
        <v>735</v>
      </c>
    </row>
    <row r="30" spans="1:13" x14ac:dyDescent="0.25">
      <c r="A30" s="2"/>
      <c r="B30" s="2"/>
      <c r="C30" s="21" t="s">
        <v>54</v>
      </c>
      <c r="D30" s="21" t="s">
        <v>65</v>
      </c>
      <c r="E30" s="21" t="s">
        <v>66</v>
      </c>
      <c r="F30" s="18">
        <v>2200</v>
      </c>
      <c r="G30" s="18"/>
      <c r="H30" s="2"/>
      <c r="I30" s="2">
        <v>585</v>
      </c>
      <c r="J30" s="1">
        <f>$J$29/$K$29+F30/I30</f>
        <v>14.728710971568116</v>
      </c>
    </row>
    <row r="31" spans="1:13" x14ac:dyDescent="0.25">
      <c r="A31" s="2"/>
      <c r="B31" s="2"/>
      <c r="C31" s="21" t="s">
        <v>43</v>
      </c>
      <c r="D31" s="21" t="s">
        <v>67</v>
      </c>
      <c r="E31" s="21" t="s">
        <v>66</v>
      </c>
      <c r="F31" s="18">
        <v>711</v>
      </c>
      <c r="G31" s="18"/>
      <c r="H31" s="2"/>
      <c r="I31" s="2">
        <v>150</v>
      </c>
      <c r="J31" s="1">
        <f>$J$29/$K$29+F31/I31</f>
        <v>15.708027210884355</v>
      </c>
    </row>
    <row r="32" spans="1:13" x14ac:dyDescent="0.25">
      <c r="A32" s="2"/>
      <c r="B32" s="2"/>
      <c r="C32" s="2" t="s">
        <v>47</v>
      </c>
      <c r="D32" s="2"/>
      <c r="E32" s="2" t="s">
        <v>66</v>
      </c>
      <c r="F32" s="5">
        <v>1250</v>
      </c>
      <c r="G32" s="5"/>
      <c r="H32" s="2"/>
      <c r="I32" s="2">
        <f>SUM(I2:I31)</f>
        <v>1344</v>
      </c>
    </row>
    <row r="33" spans="1:9" x14ac:dyDescent="0.25">
      <c r="A33" s="2"/>
      <c r="B33" s="2"/>
      <c r="C33" s="2" t="s">
        <v>47</v>
      </c>
      <c r="D33" s="2"/>
      <c r="E33" s="2" t="s">
        <v>66</v>
      </c>
      <c r="F33" s="5">
        <v>1755</v>
      </c>
      <c r="G33" s="5"/>
      <c r="H33" s="2"/>
      <c r="I33" s="2"/>
    </row>
    <row r="34" spans="1:9" x14ac:dyDescent="0.25">
      <c r="A34" s="2"/>
      <c r="B34" s="2"/>
      <c r="C34" s="2" t="s">
        <v>45</v>
      </c>
      <c r="D34" s="2"/>
      <c r="E34" s="2" t="s">
        <v>66</v>
      </c>
      <c r="F34" s="5">
        <v>581.5</v>
      </c>
      <c r="G34" s="5"/>
      <c r="H34" s="2"/>
      <c r="I34" s="2"/>
    </row>
    <row r="35" spans="1:9" x14ac:dyDescent="0.25">
      <c r="A35" s="2"/>
      <c r="B35" s="2"/>
      <c r="C35" s="2" t="s">
        <v>45</v>
      </c>
      <c r="D35" s="2"/>
      <c r="E35" s="2" t="s">
        <v>66</v>
      </c>
      <c r="F35" s="5">
        <v>30</v>
      </c>
      <c r="G35" s="5"/>
      <c r="H35" s="2"/>
      <c r="I35" s="2"/>
    </row>
    <row r="36" spans="1:9" x14ac:dyDescent="0.25">
      <c r="A36" s="2"/>
      <c r="B36" s="2"/>
      <c r="C36" s="2" t="s">
        <v>45</v>
      </c>
      <c r="D36" s="2"/>
      <c r="E36" s="2" t="s">
        <v>66</v>
      </c>
      <c r="F36" s="5">
        <v>3520</v>
      </c>
      <c r="G36" s="5"/>
      <c r="H36" s="2"/>
      <c r="I36" s="2"/>
    </row>
    <row r="37" spans="1:9" x14ac:dyDescent="0.25">
      <c r="A37" s="2"/>
      <c r="B37" s="2"/>
      <c r="C37" s="2" t="s">
        <v>45</v>
      </c>
      <c r="D37" s="2"/>
      <c r="E37" s="2" t="s">
        <v>66</v>
      </c>
      <c r="F37" s="5">
        <v>269</v>
      </c>
      <c r="G37" s="5"/>
      <c r="H37" s="2"/>
      <c r="I37" s="2"/>
    </row>
    <row r="38" spans="1:9" x14ac:dyDescent="0.25">
      <c r="A38" s="2"/>
      <c r="B38" s="2"/>
      <c r="C38" s="2" t="s">
        <v>45</v>
      </c>
      <c r="D38" s="2"/>
      <c r="E38" s="2" t="s">
        <v>66</v>
      </c>
      <c r="F38" s="5">
        <v>656</v>
      </c>
      <c r="G38" s="5"/>
      <c r="H38" s="2"/>
      <c r="I38" s="2"/>
    </row>
    <row r="39" spans="1:9" x14ac:dyDescent="0.25">
      <c r="A39" s="2"/>
      <c r="B39" s="2"/>
      <c r="C39" s="2"/>
      <c r="D39" s="2"/>
      <c r="E39" s="2"/>
      <c r="F39" s="1">
        <f>SUM(F2:F38)</f>
        <v>31668.570000000003</v>
      </c>
      <c r="H39" s="5"/>
      <c r="I39" s="2"/>
    </row>
    <row r="40" spans="1:9" x14ac:dyDescent="0.25">
      <c r="A40" s="2"/>
      <c r="B40" s="2"/>
      <c r="C40" s="2"/>
      <c r="D40" s="2"/>
      <c r="E40" s="2"/>
      <c r="F40" s="5"/>
      <c r="G40" s="5"/>
      <c r="H40" s="2"/>
      <c r="I40" s="2"/>
    </row>
    <row r="41" spans="1:9" x14ac:dyDescent="0.25">
      <c r="A41" s="2"/>
      <c r="B41" s="2"/>
      <c r="C41" s="2"/>
      <c r="D41" s="2"/>
      <c r="E41" s="2"/>
      <c r="F41" s="5"/>
      <c r="G41" s="5"/>
      <c r="H41" s="2"/>
      <c r="I41" s="2"/>
    </row>
    <row r="42" spans="1:9" x14ac:dyDescent="0.25">
      <c r="A42" s="2"/>
      <c r="B42" s="2"/>
      <c r="C42" s="2"/>
      <c r="D42" s="2"/>
      <c r="E42" s="2"/>
      <c r="F42" s="5"/>
      <c r="G42" s="5"/>
      <c r="H42" s="2"/>
      <c r="I42" s="2"/>
    </row>
    <row r="43" spans="1:9" x14ac:dyDescent="0.25">
      <c r="A43" s="2"/>
      <c r="B43" s="2"/>
      <c r="C43" s="2"/>
      <c r="D43" s="2"/>
      <c r="E43" s="2"/>
      <c r="F43" s="5"/>
      <c r="G43" s="5"/>
      <c r="H43" s="2"/>
      <c r="I43" s="2"/>
    </row>
    <row r="44" spans="1:9" x14ac:dyDescent="0.25">
      <c r="A44" s="2"/>
      <c r="B44" s="2"/>
      <c r="C44" s="2"/>
      <c r="D44" s="2"/>
      <c r="E44" s="2"/>
      <c r="F44" s="5"/>
      <c r="G44" s="5"/>
      <c r="H44" s="2"/>
      <c r="I44" s="2"/>
    </row>
    <row r="45" spans="1:9" x14ac:dyDescent="0.25">
      <c r="A45" s="2"/>
      <c r="B45" s="2"/>
      <c r="C45" s="2"/>
      <c r="D45" s="2"/>
      <c r="E45" s="2"/>
      <c r="F45" s="5"/>
      <c r="G45" s="5"/>
      <c r="H45" s="2"/>
      <c r="I45" s="2"/>
    </row>
    <row r="46" spans="1:9" x14ac:dyDescent="0.25">
      <c r="A46" s="2"/>
      <c r="B46" s="2"/>
      <c r="C46" s="2"/>
      <c r="D46" s="2"/>
      <c r="E46" s="2"/>
      <c r="F46" s="5"/>
      <c r="G46" s="5"/>
      <c r="H46" s="2"/>
      <c r="I46" s="2"/>
    </row>
    <row r="47" spans="1:9" x14ac:dyDescent="0.25">
      <c r="A47" s="2"/>
      <c r="B47" s="2"/>
      <c r="C47" s="2"/>
      <c r="D47" s="2"/>
      <c r="E47" s="2"/>
      <c r="F47" s="5"/>
      <c r="G47" s="5"/>
      <c r="H47" s="2"/>
      <c r="I47" s="2"/>
    </row>
    <row r="48" spans="1:9" x14ac:dyDescent="0.25">
      <c r="A48" s="2"/>
      <c r="B48" s="2"/>
      <c r="C48" s="2"/>
      <c r="D48" s="2"/>
      <c r="E48" s="2"/>
      <c r="F48" s="5"/>
      <c r="G48" s="5"/>
      <c r="H48" s="2"/>
      <c r="I48" s="2"/>
    </row>
    <row r="49" spans="1:9" x14ac:dyDescent="0.25">
      <c r="A49" s="2"/>
      <c r="B49" s="2"/>
      <c r="C49" s="2"/>
      <c r="D49" s="2"/>
      <c r="E49" s="2"/>
      <c r="F49" s="5"/>
      <c r="G49" s="5"/>
      <c r="H49" s="2"/>
      <c r="I49" s="2"/>
    </row>
    <row r="50" spans="1:9" x14ac:dyDescent="0.25">
      <c r="A50" s="2"/>
      <c r="B50" s="2"/>
      <c r="C50" s="2"/>
      <c r="D50" s="2"/>
      <c r="E50" s="2"/>
      <c r="F50" s="5"/>
      <c r="G50" s="5"/>
      <c r="H50" s="2"/>
      <c r="I50" s="2"/>
    </row>
    <row r="51" spans="1:9" x14ac:dyDescent="0.25">
      <c r="A51" s="2"/>
      <c r="B51" s="2"/>
      <c r="C51" s="2"/>
      <c r="D51" s="2"/>
      <c r="E51" s="2"/>
      <c r="F51" s="5"/>
      <c r="G51" s="5"/>
      <c r="H51" s="2"/>
      <c r="I51" s="2"/>
    </row>
    <row r="52" spans="1:9" x14ac:dyDescent="0.25">
      <c r="A52" s="2"/>
      <c r="B52" s="2"/>
      <c r="C52" s="2"/>
      <c r="D52" s="2"/>
      <c r="E52" s="2"/>
      <c r="F52" s="5"/>
      <c r="G52" s="5"/>
      <c r="H52" s="2"/>
      <c r="I52" s="2"/>
    </row>
    <row r="53" spans="1:9" x14ac:dyDescent="0.25">
      <c r="A53" s="2"/>
      <c r="B53" s="2"/>
      <c r="C53" s="2"/>
      <c r="D53" s="2"/>
      <c r="E53" s="2"/>
      <c r="F53" s="5"/>
      <c r="G53" s="5"/>
      <c r="H53" s="2"/>
      <c r="I53" s="2"/>
    </row>
    <row r="54" spans="1:9" x14ac:dyDescent="0.25">
      <c r="A54" s="2"/>
      <c r="B54" s="2"/>
      <c r="C54" s="2"/>
      <c r="D54" s="2"/>
      <c r="E54" s="2"/>
      <c r="F54" s="5"/>
      <c r="G54" s="5"/>
      <c r="H54" s="2"/>
      <c r="I54" s="2"/>
    </row>
    <row r="55" spans="1:9" x14ac:dyDescent="0.25">
      <c r="A55" s="2"/>
      <c r="B55" s="2"/>
      <c r="C55" s="2"/>
      <c r="D55" s="2"/>
      <c r="E55" s="2"/>
      <c r="F55" s="5"/>
      <c r="G55" s="5"/>
      <c r="H55" s="2"/>
      <c r="I55" s="2"/>
    </row>
    <row r="56" spans="1:9" x14ac:dyDescent="0.25">
      <c r="A56" s="2"/>
      <c r="B56" s="2"/>
      <c r="C56" s="2"/>
      <c r="D56" s="2"/>
      <c r="E56" s="2"/>
      <c r="F56" s="5"/>
      <c r="G56" s="5"/>
      <c r="H56" s="2"/>
      <c r="I56" s="2"/>
    </row>
    <row r="57" spans="1:9" x14ac:dyDescent="0.25">
      <c r="A57" s="2"/>
      <c r="B57" s="2"/>
      <c r="C57" s="2"/>
      <c r="D57" s="2"/>
      <c r="E57" s="2"/>
      <c r="F57" s="5"/>
      <c r="G57" s="5"/>
      <c r="H57" s="2"/>
      <c r="I57" s="2"/>
    </row>
    <row r="58" spans="1:9" x14ac:dyDescent="0.25">
      <c r="A58" s="2"/>
      <c r="B58" s="2"/>
      <c r="C58" s="2"/>
      <c r="D58" s="2"/>
      <c r="E58" s="2"/>
      <c r="F58" s="5"/>
      <c r="G58" s="5"/>
      <c r="H58" s="2"/>
      <c r="I58" s="2"/>
    </row>
    <row r="59" spans="1:9" x14ac:dyDescent="0.25">
      <c r="A59" s="2"/>
      <c r="B59" s="2"/>
      <c r="C59" s="2"/>
      <c r="D59" s="2"/>
      <c r="E59" s="2"/>
      <c r="F59" s="5"/>
      <c r="G59" s="5"/>
      <c r="H59" s="2"/>
      <c r="I59" s="2"/>
    </row>
    <row r="60" spans="1:9" x14ac:dyDescent="0.25">
      <c r="A60" s="2"/>
      <c r="B60" s="2"/>
      <c r="C60" s="2"/>
      <c r="D60" s="2"/>
      <c r="E60" s="2"/>
      <c r="F60" s="5"/>
      <c r="G60" s="5"/>
      <c r="H60" s="2"/>
      <c r="I60" s="2"/>
    </row>
  </sheetData>
  <autoFilter ref="B1:I38" xr:uid="{BEFC0B97-AC1D-4C3A-8EB6-A31FB4F574B3}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C456-9CCD-450F-98DF-34324538891B}">
  <dimension ref="A1:D11"/>
  <sheetViews>
    <sheetView workbookViewId="0">
      <selection activeCell="F20" sqref="F20"/>
    </sheetView>
  </sheetViews>
  <sheetFormatPr defaultRowHeight="15" x14ac:dyDescent="0.25"/>
  <cols>
    <col min="1" max="1" width="39.140625" customWidth="1"/>
    <col min="2" max="2" width="26.5703125" customWidth="1"/>
    <col min="3" max="3" width="29.42578125" customWidth="1"/>
    <col min="4" max="4" width="21.7109375" customWidth="1"/>
  </cols>
  <sheetData>
    <row r="1" spans="1:4" x14ac:dyDescent="0.25">
      <c r="A1" s="22" t="s">
        <v>38</v>
      </c>
      <c r="B1" s="23" t="str">
        <f>SAIDAS!E1</f>
        <v>CATEGORIA</v>
      </c>
      <c r="C1" s="24" t="s">
        <v>71</v>
      </c>
      <c r="D1" s="24" t="s">
        <v>72</v>
      </c>
    </row>
    <row r="2" spans="1:4" x14ac:dyDescent="0.25">
      <c r="A2" s="25" t="s">
        <v>44</v>
      </c>
      <c r="B2" s="25" t="str">
        <f>SAIDAS!E2</f>
        <v>APPRECIATO</v>
      </c>
      <c r="C2" s="26">
        <f>SAIDAS!J3</f>
        <v>32.02214285714286</v>
      </c>
      <c r="D2" s="5">
        <f>C2+'CUSTOS FIXOS'!$E$2</f>
        <v>37.19401785714286</v>
      </c>
    </row>
    <row r="3" spans="1:4" x14ac:dyDescent="0.25">
      <c r="A3" s="25" t="s">
        <v>58</v>
      </c>
      <c r="B3" s="26" t="s">
        <v>55</v>
      </c>
      <c r="C3" s="26">
        <f>SAIDAS!F20/SAIDAS!I20+SAIDAS!L15</f>
        <v>27.858151815181522</v>
      </c>
      <c r="D3" s="5">
        <f>C3+'CUSTOS FIXOS'!$E$2</f>
        <v>33.030026815181522</v>
      </c>
    </row>
    <row r="4" spans="1:4" x14ac:dyDescent="0.25">
      <c r="A4" s="25" t="s">
        <v>59</v>
      </c>
      <c r="B4" s="26" t="s">
        <v>55</v>
      </c>
      <c r="C4" s="26">
        <f>SAIDAS!L15+SAIDAS!F21/SAIDAS!I21</f>
        <v>38.585387587539245</v>
      </c>
      <c r="D4" s="5">
        <f>C4+'CUSTOS FIXOS'!$E$2</f>
        <v>43.757262587539245</v>
      </c>
    </row>
    <row r="5" spans="1:4" x14ac:dyDescent="0.25">
      <c r="A5" s="25" t="s">
        <v>49</v>
      </c>
      <c r="B5" s="25" t="s">
        <v>46</v>
      </c>
      <c r="C5" s="26">
        <f>SAIDAS!J10</f>
        <v>16.566929133858267</v>
      </c>
      <c r="D5" s="5">
        <f>C5+'CUSTOS FIXOS'!$E$2</f>
        <v>21.738804133858267</v>
      </c>
    </row>
    <row r="6" spans="1:4" x14ac:dyDescent="0.25">
      <c r="A6" s="25" t="s">
        <v>50</v>
      </c>
      <c r="B6" s="25" t="s">
        <v>46</v>
      </c>
      <c r="C6" s="26">
        <f>SAIDAS!J11</f>
        <v>16.566929133858267</v>
      </c>
      <c r="D6" s="5">
        <f>C6+'CUSTOS FIXOS'!$E$2</f>
        <v>21.738804133858267</v>
      </c>
    </row>
    <row r="7" spans="1:4" x14ac:dyDescent="0.25">
      <c r="A7" s="25" t="s">
        <v>51</v>
      </c>
      <c r="B7" s="25" t="s">
        <v>46</v>
      </c>
      <c r="C7" s="26">
        <f>SAIDAS!J12</f>
        <v>26.566929133858267</v>
      </c>
      <c r="D7" s="5">
        <f>C7+'CUSTOS FIXOS'!$E$2</f>
        <v>31.738804133858267</v>
      </c>
    </row>
    <row r="8" spans="1:4" x14ac:dyDescent="0.25">
      <c r="A8" s="25" t="s">
        <v>52</v>
      </c>
      <c r="B8" s="25" t="s">
        <v>46</v>
      </c>
      <c r="C8" s="26">
        <f>SAIDAS!J13</f>
        <v>21.566929133858267</v>
      </c>
      <c r="D8" s="5">
        <f>C8+'CUSTOS FIXOS'!$E$2</f>
        <v>26.738804133858267</v>
      </c>
    </row>
    <row r="9" spans="1:4" x14ac:dyDescent="0.25">
      <c r="A9" s="25" t="s">
        <v>53</v>
      </c>
      <c r="B9" s="25" t="s">
        <v>46</v>
      </c>
      <c r="C9" s="26">
        <f>SAIDAS!J14</f>
        <v>21.566929133858267</v>
      </c>
      <c r="D9" s="5">
        <f>C9+'CUSTOS FIXOS'!$E$2</f>
        <v>26.738804133858267</v>
      </c>
    </row>
    <row r="10" spans="1:4" x14ac:dyDescent="0.25">
      <c r="A10" s="25" t="s">
        <v>65</v>
      </c>
      <c r="B10" s="25" t="s">
        <v>66</v>
      </c>
      <c r="C10" s="26">
        <f>SAIDAS!J30</f>
        <v>14.728710971568116</v>
      </c>
      <c r="D10" s="5">
        <f>C10+'CUSTOS FIXOS'!$E$2</f>
        <v>19.900585971568116</v>
      </c>
    </row>
    <row r="11" spans="1:4" x14ac:dyDescent="0.25">
      <c r="A11" s="25" t="s">
        <v>67</v>
      </c>
      <c r="B11" s="25" t="s">
        <v>66</v>
      </c>
      <c r="C11" s="26">
        <f>SAIDAS!J31</f>
        <v>15.708027210884355</v>
      </c>
      <c r="D11" s="5">
        <f>C11+'CUSTOS FIXOS'!$E$2</f>
        <v>20.879902210884353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071F-FC8C-4271-85CA-3D415FCE3390}">
  <dimension ref="A1:E4"/>
  <sheetViews>
    <sheetView workbookViewId="0">
      <selection activeCell="E4" sqref="E4"/>
    </sheetView>
  </sheetViews>
  <sheetFormatPr defaultRowHeight="15" x14ac:dyDescent="0.25"/>
  <cols>
    <col min="3" max="3" width="22.5703125" bestFit="1" customWidth="1"/>
    <col min="4" max="4" width="12" bestFit="1" customWidth="1"/>
    <col min="5" max="5" width="25.42578125" bestFit="1" customWidth="1"/>
  </cols>
  <sheetData>
    <row r="1" spans="1:5" ht="15.75" thickBot="1" x14ac:dyDescent="0.3">
      <c r="A1" s="7" t="s">
        <v>14</v>
      </c>
      <c r="B1" s="8" t="s">
        <v>0</v>
      </c>
      <c r="C1" s="8" t="s">
        <v>16</v>
      </c>
      <c r="D1" s="8" t="s">
        <v>8</v>
      </c>
      <c r="E1" s="9" t="s">
        <v>73</v>
      </c>
    </row>
    <row r="2" spans="1:5" x14ac:dyDescent="0.25">
      <c r="B2" s="12"/>
      <c r="C2" t="s">
        <v>68</v>
      </c>
      <c r="D2" s="13">
        <v>1500</v>
      </c>
      <c r="E2" s="27">
        <f>D4/SAIDAS!I32</f>
        <v>5.171875</v>
      </c>
    </row>
    <row r="3" spans="1:5" x14ac:dyDescent="0.25">
      <c r="C3" t="s">
        <v>69</v>
      </c>
      <c r="D3" s="13">
        <v>5451</v>
      </c>
    </row>
    <row r="4" spans="1:5" x14ac:dyDescent="0.25">
      <c r="D4" s="27">
        <f>SUM(D2:D3)</f>
        <v>6951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6BE5-E83B-4152-A14B-8BE22E048419}">
  <dimension ref="A1:E1"/>
  <sheetViews>
    <sheetView workbookViewId="0">
      <selection activeCell="F2" sqref="F2"/>
    </sheetView>
  </sheetViews>
  <sheetFormatPr defaultRowHeight="15" x14ac:dyDescent="0.25"/>
  <cols>
    <col min="1" max="1" width="4.7109375" bestFit="1" customWidth="1"/>
    <col min="3" max="3" width="22.5703125" bestFit="1" customWidth="1"/>
  </cols>
  <sheetData>
    <row r="1" spans="1:5" ht="15.75" thickBot="1" x14ac:dyDescent="0.3">
      <c r="A1" s="7" t="s">
        <v>14</v>
      </c>
      <c r="B1" s="8" t="s">
        <v>0</v>
      </c>
      <c r="C1" s="8" t="s">
        <v>16</v>
      </c>
      <c r="D1" s="8" t="s">
        <v>8</v>
      </c>
      <c r="E1" s="9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6A68-54F1-4630-B909-84A8CA0296F1}">
  <dimension ref="A1:E2"/>
  <sheetViews>
    <sheetView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15.85546875" customWidth="1"/>
    <col min="3" max="3" width="11.5703125" customWidth="1"/>
    <col min="4" max="4" width="14.28515625" bestFit="1" customWidth="1"/>
    <col min="5" max="5" width="24.7109375" bestFit="1" customWidth="1"/>
  </cols>
  <sheetData>
    <row r="1" spans="1:5" ht="15.75" thickBot="1" x14ac:dyDescent="0.3">
      <c r="A1" s="7" t="s">
        <v>19</v>
      </c>
      <c r="B1" s="8" t="s">
        <v>26</v>
      </c>
      <c r="C1" s="8" t="s">
        <v>17</v>
      </c>
      <c r="D1" s="8" t="s">
        <v>20</v>
      </c>
      <c r="E1" s="9" t="s">
        <v>21</v>
      </c>
    </row>
    <row r="2" spans="1:5" x14ac:dyDescent="0.25">
      <c r="A2" t="s">
        <v>18</v>
      </c>
      <c r="B2" t="s">
        <v>22</v>
      </c>
      <c r="C2" t="s">
        <v>23</v>
      </c>
      <c r="D2" t="s">
        <v>24</v>
      </c>
      <c r="E2" t="s">
        <v>25</v>
      </c>
    </row>
  </sheetData>
  <conditionalFormatting sqref="A2:A1481">
    <cfRule type="containsText" dxfId="1" priority="1" operator="containsText" text="C">
      <formula>NOT(ISERROR(SEARCH("C",A2)))</formula>
    </cfRule>
    <cfRule type="containsText" dxfId="0" priority="2" operator="containsText" text="D">
      <formula>NOT(ISERROR(SEARCH("D",A2)))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811F-79C0-48E0-9E86-D6BDCC514E5F}">
  <dimension ref="A1:G1"/>
  <sheetViews>
    <sheetView workbookViewId="0">
      <selection activeCell="I25" sqref="I25"/>
    </sheetView>
  </sheetViews>
  <sheetFormatPr defaultRowHeight="15" x14ac:dyDescent="0.25"/>
  <cols>
    <col min="1" max="1" width="15.140625" bestFit="1" customWidth="1"/>
    <col min="2" max="2" width="25.5703125" bestFit="1" customWidth="1"/>
    <col min="3" max="3" width="17.85546875" bestFit="1" customWidth="1"/>
    <col min="4" max="4" width="16.28515625" bestFit="1" customWidth="1"/>
    <col min="5" max="6" width="14.42578125" bestFit="1" customWidth="1"/>
    <col min="7" max="7" width="18.140625" bestFit="1" customWidth="1"/>
  </cols>
  <sheetData>
    <row r="1" spans="1:7" ht="15.75" thickBot="1" x14ac:dyDescent="0.3">
      <c r="A1" s="7" t="s">
        <v>27</v>
      </c>
      <c r="B1" s="8" t="s">
        <v>28</v>
      </c>
      <c r="C1" s="8" t="s">
        <v>29</v>
      </c>
      <c r="D1" s="8" t="s">
        <v>30</v>
      </c>
      <c r="E1" s="9" t="s">
        <v>31</v>
      </c>
      <c r="F1" s="7" t="s">
        <v>26</v>
      </c>
      <c r="G1" s="10" t="s">
        <v>32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62CD-DFFD-4E42-8B2E-A04902B65A09}">
  <dimension ref="A1:G2"/>
  <sheetViews>
    <sheetView tabSelected="1" workbookViewId="0">
      <selection activeCell="H6" sqref="H6"/>
    </sheetView>
  </sheetViews>
  <sheetFormatPr defaultRowHeight="15" x14ac:dyDescent="0.25"/>
  <cols>
    <col min="1" max="1" width="18.140625" bestFit="1" customWidth="1"/>
    <col min="2" max="2" width="23.7109375" bestFit="1" customWidth="1"/>
    <col min="3" max="3" width="16" bestFit="1" customWidth="1"/>
    <col min="4" max="4" width="20.85546875" bestFit="1" customWidth="1"/>
    <col min="5" max="5" width="19.5703125" bestFit="1" customWidth="1"/>
    <col min="6" max="6" width="19" customWidth="1"/>
  </cols>
  <sheetData>
    <row r="1" spans="1:7" ht="15.75" thickBot="1" x14ac:dyDescent="0.3">
      <c r="A1" s="7" t="s">
        <v>33</v>
      </c>
      <c r="B1" s="8" t="s">
        <v>34</v>
      </c>
      <c r="C1" s="8" t="s">
        <v>35</v>
      </c>
      <c r="D1" s="8" t="s">
        <v>36</v>
      </c>
      <c r="E1" s="9" t="s">
        <v>37</v>
      </c>
      <c r="F1" s="9" t="s">
        <v>74</v>
      </c>
      <c r="G1" s="9" t="s">
        <v>76</v>
      </c>
    </row>
    <row r="2" spans="1:7" x14ac:dyDescent="0.25">
      <c r="A2">
        <v>54510</v>
      </c>
      <c r="B2">
        <f>31668.57+6951</f>
        <v>38619.57</v>
      </c>
      <c r="C2">
        <f>A2-B2</f>
        <v>15890.43</v>
      </c>
      <c r="F2" t="s">
        <v>75</v>
      </c>
      <c r="G2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DBA5-F6E7-4E97-91B3-786F51A774A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ENTRADAS</vt:lpstr>
      <vt:lpstr>SAIDAS</vt:lpstr>
      <vt:lpstr>CONSOLIDADO</vt:lpstr>
      <vt:lpstr>CUSTOS FIXOS</vt:lpstr>
      <vt:lpstr>CUSTOS VARIAVEIS</vt:lpstr>
      <vt:lpstr>CLASSIFICACAO DAS CONSTAS</vt:lpstr>
      <vt:lpstr>ESTOQUE</vt:lpstr>
      <vt:lpstr>RESUMO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Macedo</dc:creator>
  <cp:lastModifiedBy>Cleber Nunes De Andrade - NURAP</cp:lastModifiedBy>
  <dcterms:created xsi:type="dcterms:W3CDTF">2024-07-02T15:19:17Z</dcterms:created>
  <dcterms:modified xsi:type="dcterms:W3CDTF">2024-07-04T01:57:28Z</dcterms:modified>
</cp:coreProperties>
</file>