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DO" sheetId="1" r:id="rId4"/>
    <sheet state="visible" name="BAR" sheetId="2" r:id="rId5"/>
    <sheet state="visible" name="FUTVOLEI" sheetId="3" r:id="rId6"/>
    <sheet state="visible" name="FOLHA DE PAG." sheetId="4" r:id="rId7"/>
    <sheet state="hidden" name="Folha de Pagamento" sheetId="5" r:id="rId8"/>
    <sheet state="hidden" name="FUTEBOL" sheetId="6" r:id="rId9"/>
    <sheet state="visible" name="Cópia de FUTEBOL" sheetId="7" r:id="rId10"/>
    <sheet state="visible" name="FESTA INFANTIL" sheetId="8" r:id="rId11"/>
    <sheet state="visible" name="OBRA" sheetId="9" r:id="rId12"/>
  </sheets>
  <definedNames/>
  <calcPr/>
  <extLst>
    <ext uri="GoogleSheetsCustomDataVersion2">
      <go:sheetsCustomData xmlns:go="http://customooxmlschemas.google.com/" r:id="rId13" roundtripDataChecksum="cW8v397zI9kWE3Npqb7c5bGjrCbOPMokTHgibyk3Mf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8">
      <text>
        <t xml:space="preserve">======
ID#AAABMYa0QXU
Atendimento Arena61    (2024-04-23 01:13:50)
RECISÃO DORIVAL</t>
      </text>
    </comment>
    <comment authorId="0" ref="F51">
      <text>
        <t xml:space="preserve">======
ID#AAABMUyLUlw
Atendimento Arena61    (2024-04-21 21:40:07)
REDE PAULINHO
------
ID#AAABMWidyXo
Atendimento Arena61    (2024-04-22 12:50:35)
CAVALETE LIMPEZA</t>
      </text>
    </comment>
  </commentList>
  <extLst>
    <ext uri="GoogleSheetsCustomDataVersion2">
      <go:sheetsCustomData xmlns:go="http://customooxmlschemas.google.com/" r:id="rId1" roundtripDataSignature="AMtx7miqBZmtguYMrM76EhLHYLefJYQqn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4">
      <text>
        <t xml:space="preserve">======
ID#AAABMUyLUls
Atendimento Arena61    (2024-04-21 21:01:33)
Valor retirado do relatório de vendas recebidas, filtro boleto e pix, planos do ftv</t>
      </text>
    </comment>
  </commentList>
  <extLst>
    <ext uri="GoogleSheetsCustomDataVersion2">
      <go:sheetsCustomData xmlns:go="http://customooxmlschemas.google.com/" r:id="rId1" roundtripDataSignature="AMtx7miMXwT8+lURrP2mGsFvqxDN2pmrEw=="/>
    </ext>
  </extLst>
</comments>
</file>

<file path=xl/sharedStrings.xml><?xml version="1.0" encoding="utf-8"?>
<sst xmlns="http://schemas.openxmlformats.org/spreadsheetml/2006/main" count="1322" uniqueCount="363">
  <si>
    <t>SAÍDAS</t>
  </si>
  <si>
    <t>JANEIRO</t>
  </si>
  <si>
    <t xml:space="preserve">FEVEREIRO 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</si>
  <si>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</si>
  <si>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</si>
  <si>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</si>
  <si>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</si>
  <si>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</si>
  <si>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</si>
  <si>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</si>
  <si>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</si>
  <si>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</si>
  <si>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</si>
  <si>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Prestadores de serviço</t>
  </si>
  <si>
    <t>Paulinho (gerente esporte)</t>
  </si>
  <si>
    <t>Enzo (gerente arena 61)</t>
  </si>
  <si>
    <t>Gilmara (caixa )</t>
  </si>
  <si>
    <t>Dorival</t>
  </si>
  <si>
    <t>Índio (garçom)</t>
  </si>
  <si>
    <t>Mariza (festas,gerente geral)</t>
  </si>
  <si>
    <t>Caixeta (obras)</t>
  </si>
  <si>
    <t>Yohana (financeiro/sitema)</t>
  </si>
  <si>
    <t>Maria Clara (secretária)</t>
  </si>
  <si>
    <t>Maria (limpeza)</t>
  </si>
  <si>
    <t>Leandro(contador,bpo)</t>
  </si>
  <si>
    <t>João (advogado)</t>
  </si>
  <si>
    <t>Jéssika (Marketing)</t>
  </si>
  <si>
    <t>Agencia de funcionários</t>
  </si>
  <si>
    <t>André</t>
  </si>
  <si>
    <t>Angela</t>
  </si>
  <si>
    <t>Kaic</t>
  </si>
  <si>
    <t>Edmundo</t>
  </si>
  <si>
    <t>Betina</t>
  </si>
  <si>
    <t>Esportes</t>
  </si>
  <si>
    <t>Pato</t>
  </si>
  <si>
    <t>Hyago</t>
  </si>
  <si>
    <t>linekker</t>
  </si>
  <si>
    <t>Dja</t>
  </si>
  <si>
    <t>Vitinho</t>
  </si>
  <si>
    <t>Custos fixos</t>
  </si>
  <si>
    <t>Aluguel</t>
  </si>
  <si>
    <t>Luz</t>
  </si>
  <si>
    <t>Vivo</t>
  </si>
  <si>
    <t>Caminhão pipa</t>
  </si>
  <si>
    <t>Tecnofit</t>
  </si>
  <si>
    <t xml:space="preserve">Filma eu </t>
  </si>
  <si>
    <t>CREF</t>
  </si>
  <si>
    <t>PARCELAMENTO RFB SIMPLIFICADO</t>
  </si>
  <si>
    <t>PARCELAMENTO RFB SIMPLES NAC</t>
  </si>
  <si>
    <t>PARCELAMENTO PGFN SIMPLES NAC</t>
  </si>
  <si>
    <t>PARCELAMENTO PGFN INSS</t>
  </si>
  <si>
    <t>PARCELAMENTO GDF NORMAL</t>
  </si>
  <si>
    <t>PARCELAMENTO GDF REFIS N TRIB</t>
  </si>
  <si>
    <t>DARF PREV.</t>
  </si>
  <si>
    <t>DARF SIMPLES NAC</t>
  </si>
  <si>
    <t>IRRF</t>
  </si>
  <si>
    <t>CSLL</t>
  </si>
  <si>
    <t xml:space="preserve">Custos Variáveis </t>
  </si>
  <si>
    <t>Materiais de manutenção</t>
  </si>
  <si>
    <t>Manutenção Computador</t>
  </si>
  <si>
    <t>Manutenção de quadra</t>
  </si>
  <si>
    <t>Instalação chuveiro</t>
  </si>
  <si>
    <t xml:space="preserve">Limpa foça </t>
  </si>
  <si>
    <t>Containers</t>
  </si>
  <si>
    <t xml:space="preserve">Rastelador </t>
  </si>
  <si>
    <t>Gravação de conteúdo</t>
  </si>
  <si>
    <t>Marketing</t>
  </si>
  <si>
    <t>Passagens</t>
  </si>
  <si>
    <t>R$ 1.363,20</t>
  </si>
  <si>
    <t>Design comanda</t>
  </si>
  <si>
    <t>Cartório</t>
  </si>
  <si>
    <t>Manutenção poço</t>
  </si>
  <si>
    <t>Adesivo caixa dagua</t>
  </si>
  <si>
    <t xml:space="preserve">Compras para escritório </t>
  </si>
  <si>
    <t>Cantor</t>
  </si>
  <si>
    <t>Cameras</t>
  </si>
  <si>
    <t>Combustivel</t>
  </si>
  <si>
    <t>Bebedouro</t>
  </si>
  <si>
    <t>Ar condicionado</t>
  </si>
  <si>
    <t>Tv</t>
  </si>
  <si>
    <t>Telas quadra</t>
  </si>
  <si>
    <t xml:space="preserve">Lixeiras </t>
  </si>
  <si>
    <t>Placas de sinalização</t>
  </si>
  <si>
    <t>Leroy Merlin</t>
  </si>
  <si>
    <t>Cestas banheiro</t>
  </si>
  <si>
    <t>Pulseiras day use</t>
  </si>
  <si>
    <t>Portão</t>
  </si>
  <si>
    <t>Mão de obra espelho</t>
  </si>
  <si>
    <t>Bolas</t>
  </si>
  <si>
    <t>Notbook</t>
  </si>
  <si>
    <t>Uniformes funcionários</t>
  </si>
  <si>
    <t>Fitas multiuso</t>
  </si>
  <si>
    <t>Capa buffet</t>
  </si>
  <si>
    <t>Conjuto de copos</t>
  </si>
  <si>
    <t>Garfos e facas</t>
  </si>
  <si>
    <t>Gráfica</t>
  </si>
  <si>
    <t>Cadernos</t>
  </si>
  <si>
    <t>TRANCA PICOLÉ</t>
  </si>
  <si>
    <t>Troféus interno</t>
  </si>
  <si>
    <t>Tenda</t>
  </si>
  <si>
    <t>SOM</t>
  </si>
  <si>
    <t>Arbitragem Power FTV</t>
  </si>
  <si>
    <t>Grupo de pagode</t>
  </si>
  <si>
    <t>uniformes interno</t>
  </si>
  <si>
    <t>Crédito</t>
  </si>
  <si>
    <t>ENTRADAS CONSOLIDADAS (BRUTO)</t>
  </si>
  <si>
    <t xml:space="preserve">Volei  </t>
  </si>
  <si>
    <t>Fast Training</t>
  </si>
  <si>
    <t>Escolinha</t>
  </si>
  <si>
    <t>Futvolei</t>
  </si>
  <si>
    <t>Bar Arena</t>
  </si>
  <si>
    <t>Beach Tenis</t>
  </si>
  <si>
    <t>Funfut</t>
  </si>
  <si>
    <t>Futebol</t>
  </si>
  <si>
    <t>Festas</t>
  </si>
  <si>
    <t>Guty</t>
  </si>
  <si>
    <t>TOTAL</t>
  </si>
  <si>
    <t>PERÍODO</t>
  </si>
  <si>
    <t xml:space="preserve">FORNECEDOR </t>
  </si>
  <si>
    <t xml:space="preserve">VALOR </t>
  </si>
  <si>
    <t>PERIODO</t>
  </si>
  <si>
    <t>DATA</t>
  </si>
  <si>
    <t>Batata Frita</t>
  </si>
  <si>
    <t>FEVEREIRO</t>
  </si>
  <si>
    <t xml:space="preserve">Compras </t>
  </si>
  <si>
    <t xml:space="preserve">AMBEV </t>
  </si>
  <si>
    <t xml:space="preserve">COMPRAS DIA A DIA </t>
  </si>
  <si>
    <t>ESPETOS</t>
  </si>
  <si>
    <t>Compras</t>
  </si>
  <si>
    <t>SORVETE</t>
  </si>
  <si>
    <t xml:space="preserve">SALGADOS </t>
  </si>
  <si>
    <t>COMPRAS DIA  A DIA</t>
  </si>
  <si>
    <t>Ovos</t>
  </si>
  <si>
    <t>Laranja</t>
  </si>
  <si>
    <t xml:space="preserve">Espetos </t>
  </si>
  <si>
    <t>BRASAL</t>
  </si>
  <si>
    <t xml:space="preserve">SALGADO </t>
  </si>
  <si>
    <t>BROWNIE</t>
  </si>
  <si>
    <t>MANSINHA</t>
  </si>
  <si>
    <t>Pães</t>
  </si>
  <si>
    <t>COMPRA FEIJOAD</t>
  </si>
  <si>
    <t>CARNE</t>
  </si>
  <si>
    <t>Carne</t>
  </si>
  <si>
    <t xml:space="preserve">COMPRAS  </t>
  </si>
  <si>
    <t>Mansinha</t>
  </si>
  <si>
    <t xml:space="preserve">Doces </t>
  </si>
  <si>
    <t xml:space="preserve">BRASAL </t>
  </si>
  <si>
    <t>PÃO</t>
  </si>
  <si>
    <t>Salgados assados</t>
  </si>
  <si>
    <t xml:space="preserve">Salgados </t>
  </si>
  <si>
    <t xml:space="preserve">COMPRAS </t>
  </si>
  <si>
    <t>ambev</t>
  </si>
  <si>
    <t xml:space="preserve">Carne </t>
  </si>
  <si>
    <t xml:space="preserve">TORRESMO </t>
  </si>
  <si>
    <t>Gelo</t>
  </si>
  <si>
    <t>SALGADOS</t>
  </si>
  <si>
    <t>SALGADO</t>
  </si>
  <si>
    <t>BEBIDAS</t>
  </si>
  <si>
    <t>AMBEV</t>
  </si>
  <si>
    <t>COMPRAS</t>
  </si>
  <si>
    <t>PAES</t>
  </si>
  <si>
    <t xml:space="preserve">ESPETOS </t>
  </si>
  <si>
    <t>Picolés</t>
  </si>
  <si>
    <t xml:space="preserve">BALAS E DOCE </t>
  </si>
  <si>
    <t>Compras (Dia a dia)</t>
  </si>
  <si>
    <t xml:space="preserve">Carnes </t>
  </si>
  <si>
    <t xml:space="preserve">CARNE DE SOL </t>
  </si>
  <si>
    <t>POUPA DE FRUTA</t>
  </si>
  <si>
    <t>Carnes</t>
  </si>
  <si>
    <t>Doces</t>
  </si>
  <si>
    <t>TORRESMO</t>
  </si>
  <si>
    <t>BATATAS</t>
  </si>
  <si>
    <t>Salgados</t>
  </si>
  <si>
    <t>DOCES</t>
  </si>
  <si>
    <t>GELO</t>
  </si>
  <si>
    <t>SUCUPIRA</t>
  </si>
  <si>
    <t>Compras festa</t>
  </si>
  <si>
    <t>Mandioca</t>
  </si>
  <si>
    <t>Compras (festa)</t>
  </si>
  <si>
    <t>Batatas</t>
  </si>
  <si>
    <t xml:space="preserve">PAO </t>
  </si>
  <si>
    <t>Brasal</t>
  </si>
  <si>
    <t xml:space="preserve">CARNES </t>
  </si>
  <si>
    <t>Ambev</t>
  </si>
  <si>
    <t>Carne (festa)</t>
  </si>
  <si>
    <t>CARNES</t>
  </si>
  <si>
    <t>mansinha</t>
  </si>
  <si>
    <t>Refrigerante</t>
  </si>
  <si>
    <t>Cervejas</t>
  </si>
  <si>
    <t xml:space="preserve">SORVETE </t>
  </si>
  <si>
    <t>Compras (Carne)</t>
  </si>
  <si>
    <t>OURO PRETO</t>
  </si>
  <si>
    <t>CONTROLE ENTRADAS E SAÍDAS BAR</t>
  </si>
  <si>
    <t>Saídas</t>
  </si>
  <si>
    <t>CATEGORIA</t>
  </si>
  <si>
    <t>VALOR</t>
  </si>
  <si>
    <t>Gas</t>
  </si>
  <si>
    <t>Material de limpeza</t>
  </si>
  <si>
    <t xml:space="preserve">Descartaveis </t>
  </si>
  <si>
    <t>Embalagens</t>
  </si>
  <si>
    <t>Rodos/vassouras/panos</t>
  </si>
  <si>
    <t xml:space="preserve">Utensílios de cozinha </t>
  </si>
  <si>
    <t>Peneira</t>
  </si>
  <si>
    <t>Sistema Catedral</t>
  </si>
  <si>
    <t>Acabamento freezer</t>
  </si>
  <si>
    <t xml:space="preserve">Vassouras </t>
  </si>
  <si>
    <t>Conserto fritadeira</t>
  </si>
  <si>
    <t>Entradas</t>
  </si>
  <si>
    <t xml:space="preserve">Categoria </t>
  </si>
  <si>
    <t>Valor</t>
  </si>
  <si>
    <t>liquido</t>
  </si>
  <si>
    <t>Produto</t>
  </si>
  <si>
    <t>taxa</t>
  </si>
  <si>
    <t>R$ 757,03</t>
  </si>
  <si>
    <t>Débito</t>
  </si>
  <si>
    <t>Pix</t>
  </si>
  <si>
    <t>Pix(rede)</t>
  </si>
  <si>
    <t>Dinheiro</t>
  </si>
  <si>
    <t>Pix (bar)</t>
  </si>
  <si>
    <t xml:space="preserve">MAIO </t>
  </si>
  <si>
    <t xml:space="preserve"> </t>
  </si>
  <si>
    <t xml:space="preserve">Entradas futvolei </t>
  </si>
  <si>
    <t>CARTÃO - REDE</t>
  </si>
  <si>
    <t>BOLETO /PIX  - TECNOFIT</t>
  </si>
  <si>
    <t>PIX - BAR</t>
  </si>
  <si>
    <t>Personal</t>
  </si>
  <si>
    <t>Dija</t>
  </si>
  <si>
    <t xml:space="preserve">Carninha </t>
  </si>
  <si>
    <t>Aluguel quadra</t>
  </si>
  <si>
    <t>Day use</t>
  </si>
  <si>
    <t>Quantidade</t>
  </si>
  <si>
    <t xml:space="preserve">Saídas futvolei </t>
  </si>
  <si>
    <t>Salários</t>
  </si>
  <si>
    <t>Linneker</t>
  </si>
  <si>
    <t xml:space="preserve">Vitinho </t>
  </si>
  <si>
    <t>Serviços gerais</t>
  </si>
  <si>
    <t>Taxas</t>
  </si>
  <si>
    <t>Campeonato</t>
  </si>
  <si>
    <t>SALDO</t>
  </si>
  <si>
    <t>PASSAGENS</t>
  </si>
  <si>
    <t>SALÁRIO</t>
  </si>
  <si>
    <t xml:space="preserve">EXTRAS </t>
  </si>
  <si>
    <t>FUNCIONARIO</t>
  </si>
  <si>
    <t>ANDRE</t>
  </si>
  <si>
    <t>DAVID</t>
  </si>
  <si>
    <t>ANGELA</t>
  </si>
  <si>
    <t>LUIZ</t>
  </si>
  <si>
    <t>KAIC</t>
  </si>
  <si>
    <t>MARCELA</t>
  </si>
  <si>
    <t>ENZO</t>
  </si>
  <si>
    <t>INDIO</t>
  </si>
  <si>
    <t xml:space="preserve">ENZO </t>
  </si>
  <si>
    <t xml:space="preserve">INDIO </t>
  </si>
  <si>
    <t>Indio</t>
  </si>
  <si>
    <t xml:space="preserve">RAIMUNDO </t>
  </si>
  <si>
    <t>Maria santos</t>
  </si>
  <si>
    <t>EVA</t>
  </si>
  <si>
    <t>kaic</t>
  </si>
  <si>
    <t>indio</t>
  </si>
  <si>
    <t>ELETRICISTA</t>
  </si>
  <si>
    <t xml:space="preserve">ANDRE </t>
  </si>
  <si>
    <t>ANDRÉ</t>
  </si>
  <si>
    <t>ALESSANDRO</t>
  </si>
  <si>
    <t xml:space="preserve">MARIA </t>
  </si>
  <si>
    <t>FELIPE</t>
  </si>
  <si>
    <t>MARCELO</t>
  </si>
  <si>
    <t xml:space="preserve">MAIRA </t>
  </si>
  <si>
    <t>FOLHA DE PAGAMENTO</t>
  </si>
  <si>
    <t>Salarios</t>
  </si>
  <si>
    <t xml:space="preserve">GERENTE </t>
  </si>
  <si>
    <t>PAULINHO</t>
  </si>
  <si>
    <t>RECEPCIONISTA</t>
  </si>
  <si>
    <t>MARIA</t>
  </si>
  <si>
    <t>CAIXA</t>
  </si>
  <si>
    <t>GILMARA</t>
  </si>
  <si>
    <t>400 recisao</t>
  </si>
  <si>
    <t>GENRENTE BAR</t>
  </si>
  <si>
    <t>GARÇOM</t>
  </si>
  <si>
    <t>SERVIÇOS GERAIS</t>
  </si>
  <si>
    <t>DORIVAL</t>
  </si>
  <si>
    <t>FREE LANCER</t>
  </si>
  <si>
    <t>THAMIRES</t>
  </si>
  <si>
    <t>ÉRICA</t>
  </si>
  <si>
    <t>DAVI</t>
  </si>
  <si>
    <t>LAYSA</t>
  </si>
  <si>
    <t xml:space="preserve">CARMELIA </t>
  </si>
  <si>
    <t>CAMILA</t>
  </si>
  <si>
    <t>AJUDANTES</t>
  </si>
  <si>
    <t>TAMIRES</t>
  </si>
  <si>
    <t>total</t>
  </si>
  <si>
    <t>Lais</t>
  </si>
  <si>
    <t xml:space="preserve">Enzo </t>
  </si>
  <si>
    <t>Kaique</t>
  </si>
  <si>
    <t>Total</t>
  </si>
  <si>
    <t>ANDRÉ LUIS</t>
  </si>
  <si>
    <t>LAIS</t>
  </si>
  <si>
    <t>Thamires</t>
  </si>
  <si>
    <t>Gabriel</t>
  </si>
  <si>
    <t>Eliene</t>
  </si>
  <si>
    <t>Érica</t>
  </si>
  <si>
    <t xml:space="preserve">HORA </t>
  </si>
  <si>
    <t>QUANTIDADE</t>
  </si>
  <si>
    <t>VALOR UNITARIO</t>
  </si>
  <si>
    <t>VALOR TOTAL</t>
  </si>
  <si>
    <t>1H</t>
  </si>
  <si>
    <t>1H30</t>
  </si>
  <si>
    <t>2H</t>
  </si>
  <si>
    <t>2H30</t>
  </si>
  <si>
    <t>PIX AVULSOS</t>
  </si>
  <si>
    <t>Campeonato - 04/02</t>
  </si>
  <si>
    <t>MENSALISTAS</t>
  </si>
  <si>
    <t>Cruzeiro</t>
  </si>
  <si>
    <t>YURI</t>
  </si>
  <si>
    <t>Jaqueline</t>
  </si>
  <si>
    <t>EDER</t>
  </si>
  <si>
    <t>RIABILITARE</t>
  </si>
  <si>
    <t>Yuri</t>
  </si>
  <si>
    <t xml:space="preserve">AGNALDO </t>
  </si>
  <si>
    <t>Agnaldo</t>
  </si>
  <si>
    <t>PLANO</t>
  </si>
  <si>
    <t>CLIENTE</t>
  </si>
  <si>
    <t>MENSALISTA</t>
  </si>
  <si>
    <t xml:space="preserve">TOTAL </t>
  </si>
  <si>
    <t xml:space="preserve">ENTRADAS FESTA INFANTIL </t>
  </si>
  <si>
    <t>DATA DE PAGAMENTO</t>
  </si>
  <si>
    <t>DATA DO EVENTO</t>
  </si>
  <si>
    <t>FORMA DE PAGAMENTO</t>
  </si>
  <si>
    <t>ID</t>
  </si>
  <si>
    <t xml:space="preserve">CATEGORIA </t>
  </si>
  <si>
    <t>DETALHAMENTO</t>
  </si>
  <si>
    <t>PAGAMENTO</t>
  </si>
  <si>
    <t>MATERIAIS DE CONSTRUÇÃO</t>
  </si>
  <si>
    <t>MÃO DE OBRAS GERAIS</t>
  </si>
  <si>
    <t>PEDREIROS</t>
  </si>
  <si>
    <t xml:space="preserve">SERRALHEIROS </t>
  </si>
  <si>
    <t>MARCENEIRO</t>
  </si>
  <si>
    <t>MATERIAL ELÉTRICO</t>
  </si>
  <si>
    <t xml:space="preserve">TINTA CAMPO </t>
  </si>
  <si>
    <t>PISO VESTIARIO</t>
  </si>
  <si>
    <t>ARGAMASSA E PISO</t>
  </si>
  <si>
    <t>CIMENTO</t>
  </si>
  <si>
    <t>VIDROS BANHEIRO</t>
  </si>
  <si>
    <t>ALUGUEL</t>
  </si>
  <si>
    <t>CAÇAMBA</t>
  </si>
  <si>
    <t>GERAIS</t>
  </si>
  <si>
    <t>SERRALHEIRO</t>
  </si>
  <si>
    <t>ARGAMASSA</t>
  </si>
  <si>
    <t>ARTISTA</t>
  </si>
  <si>
    <t>FERRO E AÇO</t>
  </si>
  <si>
    <t>CREDITO 3X</t>
  </si>
  <si>
    <t>CREDITO 4X</t>
  </si>
  <si>
    <t>MATERIAIS GERAIS</t>
  </si>
  <si>
    <t>TOMADAS E TORNEIRAS</t>
  </si>
  <si>
    <t>INSTALAÇÃO JANELAS</t>
  </si>
  <si>
    <t>PAINEIS</t>
  </si>
  <si>
    <t>TANQUE</t>
  </si>
  <si>
    <t>LAMPADAS</t>
  </si>
  <si>
    <t>CREDITO 1X</t>
  </si>
  <si>
    <t>GRANITINA</t>
  </si>
  <si>
    <t>TINTAS</t>
  </si>
  <si>
    <t>3 NOTAS DEBITO</t>
  </si>
  <si>
    <t>GESSO</t>
  </si>
  <si>
    <t>MATERIAL CAIXA DAGUA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</si>
</sst>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R$&quot;\ #,##0.00"/>
    <numFmt numFmtId="165" formatCode="[$R$ -416]#,##0.00"/>
    <numFmt numFmtId="166" formatCode="dd/mm"/>
    <numFmt numFmtId="167" formatCode="d/m"/>
    <numFmt numFmtId="168" formatCode="dd/mm/yyyy"/>
    <numFmt numFmtId="169" formatCode="mm/dd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theme="1"/>
      <name val="Arial"/>
    </font>
    <font>
      <color rgb="FF000000"/>
      <name val="Docs-Calibri"/>
    </font>
    <font>
      <color rgb="FF000000"/>
      <name val="Calibri"/>
    </font>
    <font>
      <b/>
      <color theme="1"/>
      <name val="Calibri"/>
    </font>
    <font>
      <b/>
      <i/>
      <color theme="1"/>
      <name val="Calibri"/>
    </font>
    <font>
      <b/>
      <i/>
      <color theme="1"/>
      <name val="Calibri"/>
      <scheme val="minor"/>
    </font>
    <font>
      <b/>
      <color theme="1"/>
      <name val="Calibri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92D050"/>
        <bgColor rgb="FF92D05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CC4125"/>
        <bgColor rgb="FFCC4125"/>
      </patternFill>
    </fill>
    <fill>
      <patternFill patternType="solid">
        <fgColor rgb="FF9CC2E5"/>
        <bgColor rgb="FF9CC2E5"/>
      </patternFill>
    </fill>
    <fill>
      <patternFill patternType="solid">
        <fgColor rgb="FF6AA84F"/>
        <bgColor rgb="FF6AA84F"/>
      </patternFill>
    </fill>
  </fills>
  <borders count="19">
    <border/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4" fontId="1" numFmtId="0" xfId="0" applyAlignment="1" applyBorder="1" applyFill="1" applyFont="1">
      <alignment readingOrder="0"/>
    </xf>
    <xf borderId="6" fillId="0" fontId="1" numFmtId="0" xfId="0" applyBorder="1" applyFont="1"/>
    <xf borderId="7" fillId="5" fontId="1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6" fillId="5" fontId="3" numFmtId="0" xfId="0" applyAlignment="1" applyBorder="1" applyFont="1">
      <alignment readingOrder="0"/>
    </xf>
    <xf borderId="6" fillId="5" fontId="3" numFmtId="164" xfId="0" applyBorder="1" applyFont="1" applyNumberFormat="1"/>
    <xf borderId="6" fillId="5" fontId="3" numFmtId="165" xfId="0" applyAlignment="1" applyBorder="1" applyFont="1" applyNumberFormat="1">
      <alignment readingOrder="0"/>
    </xf>
    <xf borderId="6" fillId="5" fontId="3" numFmtId="164" xfId="0" applyAlignment="1" applyBorder="1" applyFont="1" applyNumberFormat="1">
      <alignment readingOrder="0"/>
    </xf>
    <xf borderId="6" fillId="5" fontId="1" numFmtId="0" xfId="0" applyBorder="1" applyFont="1"/>
    <xf borderId="7" fillId="6" fontId="1" numFmtId="0" xfId="0" applyAlignment="1" applyBorder="1" applyFill="1" applyFont="1">
      <alignment horizontal="center" readingOrder="0"/>
    </xf>
    <xf borderId="6" fillId="6" fontId="3" numFmtId="0" xfId="0" applyAlignment="1" applyBorder="1" applyFont="1">
      <alignment readingOrder="0"/>
    </xf>
    <xf borderId="6" fillId="6" fontId="3" numFmtId="165" xfId="0" applyAlignment="1" applyBorder="1" applyFont="1" applyNumberFormat="1">
      <alignment readingOrder="0"/>
    </xf>
    <xf borderId="6" fillId="6" fontId="3" numFmtId="164" xfId="0" applyAlignment="1" applyBorder="1" applyFont="1" applyNumberFormat="1">
      <alignment readingOrder="0"/>
    </xf>
    <xf borderId="6" fillId="6" fontId="3" numFmtId="164" xfId="0" applyBorder="1" applyFont="1" applyNumberFormat="1"/>
    <xf borderId="0" fillId="6" fontId="4" numFmtId="0" xfId="0" applyFont="1"/>
    <xf borderId="7" fillId="7" fontId="1" numFmtId="0" xfId="0" applyAlignment="1" applyBorder="1" applyFill="1" applyFont="1">
      <alignment horizontal="center" readingOrder="0"/>
    </xf>
    <xf borderId="6" fillId="8" fontId="3" numFmtId="0" xfId="0" applyAlignment="1" applyBorder="1" applyFill="1" applyFont="1">
      <alignment readingOrder="0"/>
    </xf>
    <xf borderId="6" fillId="8" fontId="3" numFmtId="164" xfId="0" applyAlignment="1" applyBorder="1" applyFont="1" applyNumberFormat="1">
      <alignment readingOrder="0"/>
    </xf>
    <xf borderId="6" fillId="8" fontId="3" numFmtId="164" xfId="0" applyBorder="1" applyFont="1" applyNumberFormat="1"/>
    <xf borderId="6" fillId="8" fontId="3" numFmtId="165" xfId="0" applyBorder="1" applyFont="1" applyNumberFormat="1"/>
    <xf borderId="7" fillId="9" fontId="1" numFmtId="0" xfId="0" applyAlignment="1" applyBorder="1" applyFill="1" applyFont="1">
      <alignment horizontal="center" readingOrder="0"/>
    </xf>
    <xf borderId="6" fillId="9" fontId="3" numFmtId="0" xfId="0" applyAlignment="1" applyBorder="1" applyFont="1">
      <alignment readingOrder="0"/>
    </xf>
    <xf borderId="6" fillId="9" fontId="3" numFmtId="164" xfId="0" applyAlignment="1" applyBorder="1" applyFont="1" applyNumberFormat="1">
      <alignment readingOrder="0"/>
    </xf>
    <xf borderId="6" fillId="9" fontId="3" numFmtId="165" xfId="0" applyAlignment="1" applyBorder="1" applyFont="1" applyNumberFormat="1">
      <alignment readingOrder="0"/>
    </xf>
    <xf borderId="6" fillId="9" fontId="1" numFmtId="0" xfId="0" applyBorder="1" applyFont="1"/>
    <xf borderId="6" fillId="9" fontId="3" numFmtId="164" xfId="0" applyBorder="1" applyFont="1" applyNumberFormat="1"/>
    <xf borderId="6" fillId="9" fontId="3" numFmtId="165" xfId="0" applyBorder="1" applyFont="1" applyNumberFormat="1"/>
    <xf borderId="6" fillId="9" fontId="3" numFmtId="0" xfId="0" applyBorder="1" applyFont="1"/>
    <xf borderId="6" fillId="9" fontId="3" numFmtId="165" xfId="0" applyAlignment="1" applyBorder="1" applyFont="1" applyNumberFormat="1">
      <alignment readingOrder="0"/>
    </xf>
    <xf borderId="0" fillId="10" fontId="4" numFmtId="0" xfId="0" applyAlignment="1" applyFill="1" applyFont="1">
      <alignment readingOrder="0"/>
    </xf>
    <xf borderId="0" fillId="10" fontId="4" numFmtId="0" xfId="0" applyFont="1"/>
    <xf borderId="0" fillId="10" fontId="4" numFmtId="165" xfId="0" applyAlignment="1" applyFont="1" applyNumberFormat="1">
      <alignment readingOrder="0"/>
    </xf>
    <xf borderId="0" fillId="10" fontId="4" numFmtId="165" xfId="0" applyFont="1" applyNumberFormat="1"/>
    <xf borderId="10" fillId="11" fontId="1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Border="1" applyFont="1"/>
    <xf borderId="14" fillId="0" fontId="1" numFmtId="0" xfId="0" applyBorder="1" applyFont="1"/>
    <xf borderId="15" fillId="0" fontId="1" numFmtId="0" xfId="0" applyBorder="1" applyFont="1"/>
    <xf borderId="6" fillId="0" fontId="3" numFmtId="165" xfId="0" applyAlignment="1" applyBorder="1" applyFont="1" applyNumberFormat="1">
      <alignment readingOrder="0"/>
    </xf>
    <xf borderId="6" fillId="0" fontId="3" numFmtId="165" xfId="0" applyBorder="1" applyFont="1" applyNumberFormat="1"/>
    <xf borderId="0" fillId="0" fontId="5" numFmtId="10" xfId="0" applyFont="1" applyNumberFormat="1"/>
    <xf borderId="6" fillId="0" fontId="3" numFmtId="165" xfId="0" applyAlignment="1" applyBorder="1" applyFont="1" applyNumberFormat="1">
      <alignment readingOrder="0"/>
    </xf>
    <xf borderId="0" fillId="0" fontId="5" numFmtId="165" xfId="0" applyFont="1" applyNumberFormat="1"/>
    <xf borderId="16" fillId="0" fontId="1" numFmtId="0" xfId="0" applyBorder="1" applyFont="1"/>
    <xf borderId="16" fillId="0" fontId="3" numFmtId="165" xfId="0" applyAlignment="1" applyBorder="1" applyFont="1" applyNumberFormat="1">
      <alignment readingOrder="0"/>
    </xf>
    <xf borderId="16" fillId="0" fontId="3" numFmtId="165" xfId="0" applyBorder="1" applyFont="1" applyNumberFormat="1"/>
    <xf borderId="6" fillId="0" fontId="5" numFmtId="165" xfId="0" applyAlignment="1" applyBorder="1" applyFont="1" applyNumberFormat="1">
      <alignment horizontal="left"/>
    </xf>
    <xf borderId="16" fillId="0" fontId="1" numFmtId="0" xfId="0" applyAlignment="1" applyBorder="1" applyFont="1">
      <alignment readingOrder="0"/>
    </xf>
    <xf borderId="0" fillId="0" fontId="5" numFmtId="165" xfId="0" applyAlignment="1" applyFont="1" applyNumberFormat="1">
      <alignment horizontal="left"/>
    </xf>
    <xf borderId="0" fillId="0" fontId="5" numFmtId="0" xfId="0" applyFont="1"/>
    <xf borderId="6" fillId="10" fontId="4" numFmtId="0" xfId="0" applyAlignment="1" applyBorder="1" applyFont="1">
      <alignment readingOrder="0"/>
    </xf>
    <xf borderId="6" fillId="9" fontId="5" numFmtId="0" xfId="0" applyAlignment="1" applyBorder="1" applyFont="1">
      <alignment horizontal="center"/>
    </xf>
    <xf borderId="6" fillId="12" fontId="6" numFmtId="0" xfId="0" applyAlignment="1" applyBorder="1" applyFill="1" applyFont="1">
      <alignment readingOrder="0" vertical="bottom"/>
    </xf>
    <xf borderId="6" fillId="4" fontId="5" numFmtId="0" xfId="0" applyAlignment="1" applyBorder="1" applyFont="1">
      <alignment horizontal="center"/>
    </xf>
    <xf borderId="6" fillId="6" fontId="5" numFmtId="0" xfId="0" applyAlignment="1" applyBorder="1" applyFont="1">
      <alignment horizontal="center" readingOrder="0"/>
    </xf>
    <xf borderId="6" fillId="13" fontId="5" numFmtId="0" xfId="0" applyAlignment="1" applyBorder="1" applyFill="1" applyFont="1">
      <alignment horizontal="center" readingOrder="0"/>
    </xf>
    <xf borderId="6" fillId="14" fontId="5" numFmtId="0" xfId="0" applyAlignment="1" applyBorder="1" applyFill="1" applyFont="1">
      <alignment horizontal="center" readingOrder="0"/>
    </xf>
    <xf borderId="6" fillId="15" fontId="5" numFmtId="0" xfId="0" applyAlignment="1" applyBorder="1" applyFill="1" applyFont="1">
      <alignment horizontal="center" readingOrder="0"/>
    </xf>
    <xf borderId="6" fillId="9" fontId="5" numFmtId="0" xfId="0" applyAlignment="1" applyBorder="1" applyFont="1">
      <alignment readingOrder="0"/>
    </xf>
    <xf borderId="6" fillId="9" fontId="5" numFmtId="165" xfId="0" applyAlignment="1" applyBorder="1" applyFont="1" applyNumberFormat="1">
      <alignment readingOrder="0"/>
    </xf>
    <xf borderId="6" fillId="0" fontId="6" numFmtId="0" xfId="0" applyAlignment="1" applyBorder="1" applyFont="1">
      <alignment readingOrder="0" vertical="bottom"/>
    </xf>
    <xf borderId="6" fillId="0" fontId="6" numFmtId="165" xfId="0" applyAlignment="1" applyBorder="1" applyFont="1" applyNumberFormat="1">
      <alignment horizontal="right" readingOrder="0" vertical="bottom"/>
    </xf>
    <xf borderId="6" fillId="6" fontId="5" numFmtId="0" xfId="0" applyAlignment="1" applyBorder="1" applyFont="1">
      <alignment readingOrder="0"/>
    </xf>
    <xf borderId="6" fillId="9" fontId="5" numFmtId="166" xfId="0" applyBorder="1" applyFont="1" applyNumberFormat="1"/>
    <xf borderId="6" fillId="13" fontId="5" numFmtId="0" xfId="0" applyAlignment="1" applyBorder="1" applyFont="1">
      <alignment readingOrder="0"/>
    </xf>
    <xf borderId="6" fillId="4" fontId="5" numFmtId="0" xfId="0" applyAlignment="1" applyBorder="1" applyFont="1">
      <alignment readingOrder="0"/>
    </xf>
    <xf borderId="6" fillId="4" fontId="5" numFmtId="165" xfId="0" applyAlignment="1" applyBorder="1" applyFont="1" applyNumberFormat="1">
      <alignment readingOrder="0"/>
    </xf>
    <xf borderId="6" fillId="14" fontId="5" numFmtId="0" xfId="0" applyAlignment="1" applyBorder="1" applyFont="1">
      <alignment readingOrder="0"/>
    </xf>
    <xf borderId="6" fillId="15" fontId="5" numFmtId="0" xfId="0" applyAlignment="1" applyBorder="1" applyFont="1">
      <alignment readingOrder="0"/>
    </xf>
    <xf borderId="6" fillId="4" fontId="5" numFmtId="0" xfId="0" applyBorder="1" applyFont="1"/>
    <xf borderId="6" fillId="4" fontId="5" numFmtId="165" xfId="0" applyBorder="1" applyFont="1" applyNumberFormat="1"/>
    <xf borderId="6" fillId="0" fontId="6" numFmtId="165" xfId="0" applyAlignment="1" applyBorder="1" applyFont="1" applyNumberFormat="1">
      <alignment horizontal="right" vertical="bottom"/>
    </xf>
    <xf borderId="6" fillId="9" fontId="5" numFmtId="166" xfId="0" applyAlignment="1" applyBorder="1" applyFont="1" applyNumberFormat="1">
      <alignment readingOrder="0"/>
    </xf>
    <xf borderId="6" fillId="9" fontId="7" numFmtId="165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vertical="bottom"/>
    </xf>
    <xf borderId="6" fillId="9" fontId="5" numFmtId="167" xfId="0" applyBorder="1" applyFont="1" applyNumberFormat="1"/>
    <xf borderId="6" fillId="4" fontId="8" numFmtId="165" xfId="0" applyAlignment="1" applyBorder="1" applyFont="1" applyNumberFormat="1">
      <alignment horizontal="right" readingOrder="0"/>
    </xf>
    <xf borderId="6" fillId="9" fontId="5" numFmtId="0" xfId="0" applyBorder="1" applyFont="1"/>
    <xf borderId="6" fillId="12" fontId="6" numFmtId="0" xfId="0" applyAlignment="1" applyBorder="1" applyFont="1">
      <alignment vertical="bottom"/>
    </xf>
    <xf borderId="6" fillId="9" fontId="5" numFmtId="165" xfId="0" applyBorder="1" applyFont="1" applyNumberFormat="1"/>
    <xf borderId="6" fillId="4" fontId="6" numFmtId="165" xfId="0" applyAlignment="1" applyBorder="1" applyFont="1" applyNumberFormat="1">
      <alignment vertical="bottom"/>
    </xf>
    <xf borderId="6" fillId="9" fontId="9" numFmtId="0" xfId="0" applyAlignment="1" applyBorder="1" applyFont="1">
      <alignment readingOrder="0"/>
    </xf>
    <xf borderId="6" fillId="9" fontId="9" numFmtId="0" xfId="0" applyBorder="1" applyFont="1"/>
    <xf borderId="6" fillId="4" fontId="9" numFmtId="0" xfId="0" applyAlignment="1" applyBorder="1" applyFont="1">
      <alignment readingOrder="0"/>
    </xf>
    <xf borderId="6" fillId="4" fontId="9" numFmtId="0" xfId="0" applyBorder="1" applyFont="1"/>
    <xf borderId="0" fillId="16" fontId="5" numFmtId="0" xfId="0" applyFill="1" applyFont="1"/>
    <xf borderId="0" fillId="4" fontId="9" numFmtId="0" xfId="0" applyAlignment="1" applyFont="1">
      <alignment horizontal="center"/>
    </xf>
    <xf borderId="0" fillId="0" fontId="4" numFmtId="0" xfId="0" applyAlignment="1" applyFont="1">
      <alignment readingOrder="0"/>
    </xf>
    <xf borderId="7" fillId="0" fontId="9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7" fillId="2" fontId="5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6" fillId="0" fontId="5" numFmtId="0" xfId="0" applyBorder="1" applyFont="1"/>
    <xf borderId="6" fillId="0" fontId="5" numFmtId="165" xfId="0" applyAlignment="1" applyBorder="1" applyFont="1" applyNumberFormat="1">
      <alignment readingOrder="0"/>
    </xf>
    <xf borderId="6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0" fontId="5" numFmtId="165" xfId="0" applyAlignment="1" applyBorder="1" applyFont="1" applyNumberFormat="1">
      <alignment readingOrder="0"/>
    </xf>
    <xf borderId="7" fillId="11" fontId="5" numFmtId="0" xfId="0" applyAlignment="1" applyBorder="1" applyFont="1">
      <alignment horizontal="center"/>
    </xf>
    <xf borderId="8" fillId="11" fontId="5" numFmtId="0" xfId="0" applyAlignment="1" applyBorder="1" applyFont="1">
      <alignment horizontal="center"/>
    </xf>
    <xf borderId="9" fillId="11" fontId="5" numFmtId="0" xfId="0" applyAlignment="1" applyBorder="1" applyFont="1">
      <alignment horizontal="center"/>
    </xf>
    <xf borderId="0" fillId="11" fontId="5" numFmtId="0" xfId="0" applyAlignment="1" applyFont="1">
      <alignment horizontal="center"/>
    </xf>
    <xf borderId="6" fillId="16" fontId="9" numFmtId="0" xfId="0" applyAlignment="1" applyBorder="1" applyFont="1">
      <alignment readingOrder="0"/>
    </xf>
    <xf borderId="6" fillId="16" fontId="9" numFmtId="0" xfId="0" applyBorder="1" applyFont="1"/>
    <xf borderId="0" fillId="16" fontId="9" numFmtId="0" xfId="0" applyFont="1"/>
    <xf borderId="6" fillId="0" fontId="5" numFmtId="165" xfId="0" applyBorder="1" applyFont="1" applyNumberFormat="1"/>
    <xf borderId="6" fillId="0" fontId="5" numFmtId="165" xfId="0" applyAlignment="1" applyBorder="1" applyFont="1" applyNumberFormat="1">
      <alignment horizontal="center" readingOrder="0"/>
    </xf>
    <xf borderId="0" fillId="17" fontId="9" numFmtId="0" xfId="0" applyFill="1" applyFont="1"/>
    <xf borderId="6" fillId="0" fontId="9" numFmtId="0" xfId="0" applyAlignment="1" applyBorder="1" applyFont="1">
      <alignment readingOrder="0"/>
    </xf>
    <xf borderId="6" fillId="0" fontId="3" numFmtId="0" xfId="0" applyBorder="1" applyFont="1"/>
    <xf borderId="6" fillId="0" fontId="3" numFmtId="165" xfId="0" applyBorder="1" applyFont="1" applyNumberFormat="1"/>
    <xf borderId="6" fillId="0" fontId="9" numFmtId="0" xfId="0" applyBorder="1" applyFont="1"/>
    <xf borderId="0" fillId="6" fontId="10" numFmtId="0" xfId="0" applyFont="1"/>
    <xf borderId="6" fillId="0" fontId="3" numFmtId="0" xfId="0" applyAlignment="1" applyBorder="1" applyFont="1">
      <alignment readingOrder="0"/>
    </xf>
    <xf borderId="6" fillId="0" fontId="4" numFmtId="0" xfId="0" applyBorder="1" applyFont="1"/>
    <xf borderId="0" fillId="2" fontId="9" numFmtId="0" xfId="0" applyAlignment="1" applyFont="1">
      <alignment horizontal="center"/>
    </xf>
    <xf borderId="0" fillId="0" fontId="4" numFmtId="165" xfId="0" applyAlignment="1" applyFont="1" applyNumberFormat="1">
      <alignment readingOrder="0"/>
    </xf>
    <xf borderId="6" fillId="4" fontId="3" numFmtId="165" xfId="0" applyBorder="1" applyFont="1" applyNumberFormat="1"/>
    <xf borderId="6" fillId="0" fontId="5" numFmtId="165" xfId="0" applyBorder="1" applyFont="1" applyNumberFormat="1"/>
    <xf borderId="0" fillId="0" fontId="4" numFmtId="165" xfId="0" applyFont="1" applyNumberFormat="1"/>
    <xf borderId="0" fillId="0" fontId="11" numFmtId="0" xfId="0" applyAlignment="1" applyFont="1">
      <alignment readingOrder="0"/>
    </xf>
    <xf borderId="0" fillId="0" fontId="4" numFmtId="165" xfId="0" applyFont="1" applyNumberFormat="1"/>
    <xf borderId="0" fillId="0" fontId="4" numFmtId="166" xfId="0" applyAlignment="1" applyFont="1" applyNumberFormat="1">
      <alignment readingOrder="0"/>
    </xf>
    <xf borderId="0" fillId="18" fontId="4" numFmtId="166" xfId="0" applyAlignment="1" applyFill="1" applyFont="1" applyNumberFormat="1">
      <alignment readingOrder="0"/>
    </xf>
    <xf borderId="0" fillId="18" fontId="4" numFmtId="0" xfId="0" applyAlignment="1" applyFont="1">
      <alignment readingOrder="0"/>
    </xf>
    <xf borderId="0" fillId="18" fontId="4" numFmtId="165" xfId="0" applyAlignment="1" applyFont="1" applyNumberFormat="1">
      <alignment readingOrder="0"/>
    </xf>
    <xf borderId="0" fillId="18" fontId="4" numFmtId="0" xfId="0" applyFont="1"/>
    <xf borderId="0" fillId="0" fontId="4" numFmtId="167" xfId="0" applyAlignment="1" applyFont="1" applyNumberFormat="1">
      <alignment readingOrder="0"/>
    </xf>
    <xf borderId="7" fillId="19" fontId="9" numFmtId="0" xfId="0" applyAlignment="1" applyBorder="1" applyFill="1" applyFont="1">
      <alignment horizontal="center"/>
    </xf>
    <xf borderId="7" fillId="0" fontId="9" numFmtId="0" xfId="0" applyAlignment="1" applyBorder="1" applyFont="1">
      <alignment horizontal="center"/>
    </xf>
    <xf borderId="6" fillId="16" fontId="5" numFmtId="0" xfId="0" applyAlignment="1" applyBorder="1" applyFont="1">
      <alignment horizontal="center"/>
    </xf>
    <xf borderId="6" fillId="16" fontId="5" numFmtId="0" xfId="0" applyAlignment="1" applyBorder="1" applyFont="1">
      <alignment horizontal="center" readingOrder="0"/>
    </xf>
    <xf borderId="6" fillId="16" fontId="5" numFmtId="0" xfId="0" applyAlignment="1" applyBorder="1" applyFont="1">
      <alignment readingOrder="0"/>
    </xf>
    <xf borderId="6" fillId="0" fontId="4" numFmtId="165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  <xf borderId="6" fillId="0" fontId="4" numFmtId="0" xfId="0" applyAlignment="1" applyBorder="1" applyFont="1">
      <alignment readingOrder="0"/>
    </xf>
    <xf borderId="6" fillId="0" fontId="4" numFmtId="165" xfId="0" applyAlignment="1" applyBorder="1" applyFont="1" applyNumberFormat="1">
      <alignment readingOrder="0"/>
    </xf>
    <xf borderId="0" fillId="4" fontId="9" numFmtId="0" xfId="0" applyFont="1"/>
    <xf borderId="17" fillId="0" fontId="3" numFmtId="0" xfId="0" applyAlignment="1" applyBorder="1" applyFont="1">
      <alignment vertical="bottom"/>
    </xf>
    <xf borderId="9" fillId="9" fontId="1" numFmtId="0" xfId="0" applyAlignment="1" applyBorder="1" applyFont="1">
      <alignment vertical="bottom"/>
    </xf>
    <xf borderId="6" fillId="9" fontId="1" numFmtId="0" xfId="0" applyAlignment="1" applyBorder="1" applyFont="1">
      <alignment vertical="bottom"/>
    </xf>
    <xf borderId="0" fillId="0" fontId="5" numFmtId="166" xfId="0" applyAlignment="1" applyFont="1" applyNumberFormat="1">
      <alignment readingOrder="0"/>
    </xf>
    <xf borderId="17" fillId="0" fontId="3" numFmtId="166" xfId="0" applyAlignment="1" applyBorder="1" applyFont="1" applyNumberFormat="1">
      <alignment horizontal="right" vertical="bottom"/>
    </xf>
    <xf borderId="18" fillId="0" fontId="3" numFmtId="165" xfId="0" applyAlignment="1" applyBorder="1" applyFont="1" applyNumberFormat="1">
      <alignment vertical="bottom"/>
    </xf>
    <xf borderId="18" fillId="0" fontId="3" numFmtId="165" xfId="0" applyAlignment="1" applyBorder="1" applyFont="1" applyNumberFormat="1">
      <alignment horizontal="right" vertical="bottom"/>
    </xf>
    <xf borderId="6" fillId="0" fontId="3" numFmtId="165" xfId="0" applyAlignment="1" applyBorder="1" applyFont="1" applyNumberFormat="1">
      <alignment horizontal="right" vertical="bottom"/>
    </xf>
    <xf borderId="6" fillId="0" fontId="3" numFmtId="165" xfId="0" applyAlignment="1" applyBorder="1" applyFont="1" applyNumberFormat="1">
      <alignment vertical="bottom"/>
    </xf>
    <xf borderId="0" fillId="0" fontId="5" numFmtId="166" xfId="0" applyFont="1" applyNumberFormat="1"/>
    <xf borderId="6" fillId="0" fontId="9" numFmtId="165" xfId="0" applyBorder="1" applyFont="1" applyNumberFormat="1"/>
    <xf borderId="6" fillId="0" fontId="9" numFmtId="165" xfId="0" applyAlignment="1" applyBorder="1" applyFont="1" applyNumberFormat="1">
      <alignment readingOrder="0"/>
    </xf>
    <xf borderId="6" fillId="20" fontId="9" numFmtId="165" xfId="0" applyBorder="1" applyFill="1" applyFont="1" applyNumberFormat="1"/>
    <xf borderId="18" fillId="20" fontId="3" numFmtId="165" xfId="0" applyAlignment="1" applyBorder="1" applyFont="1" applyNumberFormat="1">
      <alignment vertical="bottom"/>
    </xf>
    <xf borderId="0" fillId="20" fontId="3" numFmtId="165" xfId="0" applyAlignment="1" applyFont="1" applyNumberFormat="1">
      <alignment vertical="bottom"/>
    </xf>
    <xf borderId="6" fillId="21" fontId="9" numFmtId="0" xfId="0" applyBorder="1" applyFill="1" applyFont="1"/>
    <xf borderId="6" fillId="0" fontId="5" numFmtId="0" xfId="0" applyAlignment="1" applyBorder="1" applyFont="1">
      <alignment horizontal="center"/>
    </xf>
    <xf borderId="6" fillId="0" fontId="5" numFmtId="165" xfId="0" applyAlignment="1" applyBorder="1" applyFont="1" applyNumberFormat="1">
      <alignment horizontal="center"/>
    </xf>
    <xf borderId="6" fillId="0" fontId="5" numFmtId="0" xfId="0" applyAlignment="1" applyBorder="1" applyFont="1">
      <alignment horizontal="center" readingOrder="0"/>
    </xf>
    <xf borderId="6" fillId="0" fontId="5" numFmtId="165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21" fontId="9" numFmtId="0" xfId="0" applyAlignment="1" applyFont="1">
      <alignment readingOrder="0"/>
    </xf>
    <xf borderId="6" fillId="21" fontId="9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6" fillId="0" fontId="4" numFmtId="165" xfId="0" applyAlignment="1" applyBorder="1" applyFont="1" applyNumberFormat="1">
      <alignment horizontal="center" readingOrder="0"/>
    </xf>
    <xf borderId="0" fillId="0" fontId="5" numFmtId="166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/>
    </xf>
    <xf borderId="0" fillId="0" fontId="5" numFmtId="168" xfId="0" applyAlignment="1" applyFont="1" applyNumberFormat="1">
      <alignment horizontal="left" readingOrder="0"/>
    </xf>
    <xf borderId="0" fillId="0" fontId="4" numFmtId="9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5" numFmtId="166" xfId="0" applyAlignment="1" applyFont="1" applyNumberFormat="1">
      <alignment horizontal="left" readingOrder="0"/>
    </xf>
    <xf borderId="0" fillId="0" fontId="5" numFmtId="167" xfId="0" applyAlignment="1" applyFont="1" applyNumberFormat="1">
      <alignment horizontal="left"/>
    </xf>
    <xf borderId="0" fillId="0" fontId="5" numFmtId="167" xfId="0" applyFont="1" applyNumberFormat="1"/>
    <xf borderId="0" fillId="0" fontId="5" numFmtId="169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2.43"/>
    <col customWidth="1" min="3" max="3" width="31.57"/>
    <col customWidth="1" min="4" max="4" width="12.43"/>
    <col customWidth="1" min="5" max="8" width="13.43"/>
    <col customWidth="1" min="9" max="9" width="9.0"/>
    <col customWidth="1" min="10" max="10" width="9.14"/>
    <col customWidth="1" min="11" max="11" width="11.43"/>
    <col customWidth="1" min="12" max="12" width="13.0"/>
    <col customWidth="1" min="13" max="14" width="11.86"/>
    <col customWidth="1" min="15" max="15" width="12.0"/>
    <col customWidth="1" min="16" max="17" width="10.71"/>
    <col customWidth="1" min="18" max="18" width="12.43"/>
    <col customWidth="1" min="19" max="25" width="10.71"/>
    <col customWidth="1" min="26" max="26" width="11.71"/>
    <col customWidth="1" min="27" max="27" width="10.86"/>
    <col customWidth="1" min="28" max="29" width="10.71"/>
    <col customWidth="1" min="30" max="30" width="7.86"/>
    <col customWidth="1" min="31" max="32" width="7.14"/>
    <col customWidth="1" min="33" max="33" width="7.29"/>
    <col customWidth="1" min="34" max="34" width="7.14"/>
    <col customWidth="1" min="35" max="35" width="8.57"/>
    <col customWidth="1" min="36" max="36" width="10.57"/>
    <col customWidth="1" min="37" max="37" width="10.0"/>
    <col customWidth="1" min="38" max="38" width="11.71"/>
    <col customWidth="1" min="39" max="39" width="10.86"/>
  </cols>
  <sheetData>
    <row r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C2" s="4">
        <v>2024.0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>
      <c r="C3" s="6"/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</row>
    <row r="4">
      <c r="C4" s="8" t="s">
        <v>13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>
      <c r="C5" s="11" t="s">
        <v>14</v>
      </c>
      <c r="D5" s="12"/>
      <c r="E5" s="13">
        <v>3500.0</v>
      </c>
      <c r="F5" s="14">
        <v>3500.0</v>
      </c>
      <c r="G5" s="14"/>
      <c r="H5" s="14"/>
      <c r="I5" s="15"/>
      <c r="J5" s="15"/>
      <c r="K5" s="15"/>
      <c r="L5" s="12"/>
      <c r="M5" s="12"/>
      <c r="N5" s="12"/>
      <c r="O5" s="12"/>
    </row>
    <row r="6">
      <c r="C6" s="11" t="s">
        <v>15</v>
      </c>
      <c r="D6" s="12">
        <v>1753.85</v>
      </c>
      <c r="E6" s="13">
        <v>1753.85</v>
      </c>
      <c r="F6" s="14">
        <v>2296.18</v>
      </c>
      <c r="G6" s="14">
        <v>2146.18</v>
      </c>
      <c r="H6" s="14">
        <v>2500.0</v>
      </c>
      <c r="I6" s="15"/>
      <c r="J6" s="15"/>
      <c r="K6" s="15"/>
      <c r="L6" s="12"/>
      <c r="M6" s="12"/>
      <c r="N6" s="12"/>
      <c r="O6" s="12"/>
    </row>
    <row r="7">
      <c r="C7" s="11" t="s">
        <v>16</v>
      </c>
      <c r="D7" s="12"/>
      <c r="E7" s="13">
        <v>400.0</v>
      </c>
      <c r="F7" s="14">
        <v>1306.1</v>
      </c>
      <c r="G7" s="14">
        <v>498.54</v>
      </c>
      <c r="H7" s="14"/>
      <c r="I7" s="15"/>
      <c r="J7" s="15"/>
      <c r="K7" s="15"/>
      <c r="L7" s="12"/>
      <c r="M7" s="12"/>
      <c r="N7" s="12"/>
      <c r="O7" s="12"/>
    </row>
    <row r="8">
      <c r="C8" s="11" t="s">
        <v>17</v>
      </c>
      <c r="D8" s="12">
        <v>1164.63</v>
      </c>
      <c r="E8" s="13">
        <v>4956.89</v>
      </c>
      <c r="F8" s="14"/>
      <c r="G8" s="14"/>
      <c r="H8" s="14"/>
      <c r="I8" s="15"/>
      <c r="J8" s="15"/>
      <c r="K8" s="15"/>
      <c r="L8" s="12"/>
      <c r="M8" s="12"/>
      <c r="N8" s="12"/>
      <c r="O8" s="12"/>
    </row>
    <row r="9">
      <c r="C9" s="11" t="s">
        <v>18</v>
      </c>
      <c r="D9" s="12">
        <v>1331.58</v>
      </c>
      <c r="E9" s="12"/>
      <c r="F9" s="14">
        <v>1659.18</v>
      </c>
      <c r="G9" s="14">
        <f>1551.18+248.82+650</f>
        <v>2450</v>
      </c>
      <c r="H9" s="14">
        <v>1800.0</v>
      </c>
      <c r="I9" s="15"/>
      <c r="J9" s="15"/>
      <c r="K9" s="15"/>
      <c r="L9" s="12"/>
      <c r="M9" s="12"/>
      <c r="N9" s="12"/>
      <c r="O9" s="12"/>
    </row>
    <row r="10">
      <c r="C10" s="11" t="s">
        <v>19</v>
      </c>
      <c r="D10" s="12"/>
      <c r="E10" s="13">
        <v>2000.0</v>
      </c>
      <c r="F10" s="14">
        <f>1221.38+2000</f>
        <v>3221.38</v>
      </c>
      <c r="G10" s="14">
        <v>2000.0</v>
      </c>
      <c r="H10" s="14">
        <f>2000</f>
        <v>2000</v>
      </c>
      <c r="I10" s="15"/>
      <c r="J10" s="15"/>
      <c r="K10" s="15"/>
      <c r="L10" s="12"/>
      <c r="M10" s="12"/>
      <c r="N10" s="12"/>
      <c r="O10" s="12"/>
    </row>
    <row r="11">
      <c r="C11" s="11" t="s">
        <v>20</v>
      </c>
      <c r="D11" s="12"/>
      <c r="E11" s="13">
        <v>2000.0</v>
      </c>
      <c r="F11" s="14">
        <v>2000.0</v>
      </c>
      <c r="G11" s="14">
        <v>2000.0</v>
      </c>
      <c r="H11" s="14">
        <v>2000.0</v>
      </c>
      <c r="I11" s="15"/>
      <c r="J11" s="15"/>
      <c r="K11" s="15"/>
      <c r="L11" s="12"/>
      <c r="M11" s="12"/>
      <c r="N11" s="12"/>
      <c r="O11" s="12"/>
    </row>
    <row r="12">
      <c r="C12" s="11" t="s">
        <v>21</v>
      </c>
      <c r="D12" s="12">
        <v>800.0</v>
      </c>
      <c r="E12" s="13">
        <v>1200.0</v>
      </c>
      <c r="F12" s="14">
        <v>1200.0</v>
      </c>
      <c r="G12" s="14">
        <v>1200.0</v>
      </c>
      <c r="H12" s="14">
        <v>1200.0</v>
      </c>
      <c r="I12" s="15"/>
      <c r="J12" s="15"/>
      <c r="K12" s="15"/>
      <c r="L12" s="12"/>
      <c r="M12" s="12"/>
      <c r="N12" s="12"/>
      <c r="O12" s="12"/>
    </row>
    <row r="13">
      <c r="C13" s="11" t="s">
        <v>22</v>
      </c>
      <c r="D13" s="12"/>
      <c r="E13" s="13">
        <v>1450.0</v>
      </c>
      <c r="F13" s="14">
        <v>1300.0</v>
      </c>
      <c r="G13" s="14">
        <f>1058.54+242</f>
        <v>1300.54</v>
      </c>
      <c r="H13" s="14">
        <v>1300.0</v>
      </c>
      <c r="I13" s="12"/>
      <c r="J13" s="12"/>
      <c r="K13" s="12"/>
      <c r="L13" s="12"/>
      <c r="M13" s="12"/>
      <c r="N13" s="12"/>
      <c r="O13" s="12"/>
    </row>
    <row r="14">
      <c r="C14" s="11" t="s">
        <v>23</v>
      </c>
      <c r="D14" s="12"/>
      <c r="E14" s="13">
        <v>1150.0</v>
      </c>
      <c r="F14" s="14">
        <v>1150.0</v>
      </c>
      <c r="G14" s="14">
        <v>800.0</v>
      </c>
      <c r="H14" s="14">
        <v>1150.0</v>
      </c>
      <c r="I14" s="12"/>
      <c r="J14" s="12"/>
      <c r="K14" s="12"/>
      <c r="L14" s="12"/>
      <c r="M14" s="12"/>
      <c r="N14" s="12"/>
      <c r="O14" s="12"/>
    </row>
    <row r="15">
      <c r="C15" s="11" t="s">
        <v>24</v>
      </c>
      <c r="D15" s="12">
        <v>1650.0</v>
      </c>
      <c r="E15" s="13">
        <f>1650+129.9</f>
        <v>1779.9</v>
      </c>
      <c r="F15" s="14">
        <f>1650+129.9+700</f>
        <v>2479.9</v>
      </c>
      <c r="G15" s="14">
        <f>1650+129.9</f>
        <v>1779.9</v>
      </c>
      <c r="H15" s="14"/>
      <c r="I15" s="12"/>
      <c r="J15" s="12"/>
      <c r="K15" s="12"/>
      <c r="L15" s="12"/>
      <c r="M15" s="12"/>
      <c r="N15" s="12"/>
      <c r="O15" s="12"/>
    </row>
    <row r="16">
      <c r="C16" s="11" t="s">
        <v>25</v>
      </c>
      <c r="D16" s="12">
        <v>1000.0</v>
      </c>
      <c r="E16" s="12">
        <v>1000.0</v>
      </c>
      <c r="F16" s="14">
        <v>1000.0</v>
      </c>
      <c r="G16" s="14">
        <v>1000.0</v>
      </c>
      <c r="H16" s="14"/>
      <c r="I16" s="12"/>
      <c r="J16" s="12"/>
      <c r="K16" s="12"/>
      <c r="L16" s="12"/>
      <c r="M16" s="12"/>
      <c r="N16" s="12"/>
      <c r="O16" s="12"/>
    </row>
    <row r="17">
      <c r="C17" s="11" t="s">
        <v>26</v>
      </c>
      <c r="D17" s="12"/>
      <c r="E17" s="13">
        <v>1000.0</v>
      </c>
      <c r="F17" s="14">
        <v>1000.0</v>
      </c>
      <c r="G17" s="14">
        <v>1000.0</v>
      </c>
      <c r="H17" s="14"/>
      <c r="I17" s="12"/>
      <c r="J17" s="12"/>
      <c r="K17" s="12"/>
      <c r="L17" s="12"/>
      <c r="M17" s="12"/>
      <c r="N17" s="12"/>
      <c r="O17" s="12"/>
    </row>
    <row r="18">
      <c r="C18" s="11" t="s">
        <v>27</v>
      </c>
      <c r="D18" s="12"/>
      <c r="E18" s="13"/>
      <c r="F18" s="14">
        <v>500.0</v>
      </c>
      <c r="G18" s="14"/>
      <c r="H18" s="14"/>
      <c r="I18" s="12"/>
      <c r="J18" s="12"/>
      <c r="K18" s="12"/>
      <c r="L18" s="12"/>
      <c r="M18" s="12"/>
      <c r="N18" s="12"/>
      <c r="O18" s="12"/>
    </row>
    <row r="19">
      <c r="C19" s="11" t="s">
        <v>28</v>
      </c>
      <c r="D19" s="12"/>
      <c r="E19" s="13"/>
      <c r="F19" s="14"/>
      <c r="G19" s="14">
        <f>1099.24+378.62</f>
        <v>1477.86</v>
      </c>
      <c r="H19" s="14">
        <v>1600.0</v>
      </c>
      <c r="I19" s="12"/>
      <c r="J19" s="12"/>
      <c r="K19" s="12"/>
      <c r="L19" s="12"/>
      <c r="M19" s="12"/>
      <c r="N19" s="12"/>
      <c r="O19" s="12"/>
    </row>
    <row r="20">
      <c r="C20" s="11" t="s">
        <v>29</v>
      </c>
      <c r="D20" s="12"/>
      <c r="E20" s="13"/>
      <c r="F20" s="14"/>
      <c r="G20" s="14">
        <f>887.5+107.5</f>
        <v>995</v>
      </c>
      <c r="H20" s="14">
        <v>2500.0</v>
      </c>
      <c r="I20" s="12"/>
      <c r="J20" s="12"/>
      <c r="K20" s="12"/>
      <c r="L20" s="12"/>
      <c r="M20" s="12"/>
      <c r="N20" s="12"/>
      <c r="O20" s="12"/>
    </row>
    <row r="21">
      <c r="C21" s="11" t="s">
        <v>30</v>
      </c>
      <c r="D21" s="12"/>
      <c r="E21" s="13"/>
      <c r="F21" s="14"/>
      <c r="G21" s="14">
        <f>1221.38+378.62</f>
        <v>1600</v>
      </c>
      <c r="H21" s="14">
        <v>1600.0</v>
      </c>
      <c r="I21" s="12"/>
      <c r="J21" s="12"/>
      <c r="K21" s="12"/>
      <c r="L21" s="12"/>
      <c r="M21" s="12"/>
      <c r="N21" s="12"/>
      <c r="O21" s="12"/>
    </row>
    <row r="22">
      <c r="C22" s="11" t="s">
        <v>31</v>
      </c>
      <c r="D22" s="12"/>
      <c r="E22" s="13"/>
      <c r="F22" s="14"/>
      <c r="G22" s="14">
        <v>1400.0</v>
      </c>
      <c r="H22" s="14">
        <v>1400.0</v>
      </c>
      <c r="I22" s="12"/>
      <c r="J22" s="12"/>
      <c r="K22" s="12"/>
      <c r="L22" s="12"/>
      <c r="M22" s="12"/>
      <c r="N22" s="12"/>
      <c r="O22" s="12"/>
    </row>
    <row r="23">
      <c r="C23" s="11" t="s">
        <v>32</v>
      </c>
      <c r="D23" s="12"/>
      <c r="E23" s="13"/>
      <c r="F23" s="14"/>
      <c r="G23" s="14">
        <v>2000.0</v>
      </c>
      <c r="H23" s="14">
        <v>2000.0</v>
      </c>
      <c r="I23" s="12"/>
      <c r="J23" s="12"/>
      <c r="K23" s="12"/>
      <c r="L23" s="12"/>
      <c r="M23" s="12"/>
      <c r="N23" s="12"/>
      <c r="O23" s="12"/>
    </row>
    <row r="24">
      <c r="C24" s="16" t="s">
        <v>33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>
      <c r="C25" s="17" t="s">
        <v>34</v>
      </c>
      <c r="D25" s="18">
        <v>1600.0</v>
      </c>
      <c r="E25" s="18"/>
      <c r="F25" s="19">
        <v>1900.0</v>
      </c>
      <c r="G25" s="19">
        <v>1900.0</v>
      </c>
      <c r="H25" s="19">
        <v>1900.0</v>
      </c>
      <c r="I25" s="20"/>
      <c r="J25" s="20"/>
      <c r="K25" s="20"/>
      <c r="L25" s="20"/>
      <c r="M25" s="20"/>
      <c r="N25" s="20"/>
      <c r="O25" s="20"/>
    </row>
    <row r="26">
      <c r="C26" s="17" t="s">
        <v>35</v>
      </c>
      <c r="D26" s="18">
        <v>1900.0</v>
      </c>
      <c r="E26" s="19">
        <v>1188.11</v>
      </c>
      <c r="F26" s="19">
        <v>1700.0</v>
      </c>
      <c r="G26" s="19">
        <v>1700.0</v>
      </c>
      <c r="H26" s="19">
        <f>1700+500+500</f>
        <v>2700</v>
      </c>
      <c r="I26" s="20"/>
      <c r="J26" s="20"/>
      <c r="K26" s="20"/>
      <c r="L26" s="20"/>
      <c r="M26" s="20"/>
      <c r="N26" s="20"/>
      <c r="O26" s="20"/>
    </row>
    <row r="27" ht="15.75" customHeight="1">
      <c r="C27" s="17" t="s">
        <v>36</v>
      </c>
      <c r="D27" s="18"/>
      <c r="E27" s="20"/>
      <c r="F27" s="19">
        <v>1300.0</v>
      </c>
      <c r="G27" s="19">
        <v>1300.0</v>
      </c>
      <c r="H27" s="19">
        <v>300.0</v>
      </c>
      <c r="I27" s="20"/>
      <c r="J27" s="20"/>
      <c r="K27" s="20"/>
      <c r="L27" s="20"/>
      <c r="M27" s="20"/>
      <c r="N27" s="20"/>
      <c r="O27" s="20"/>
    </row>
    <row r="28" ht="15.75" customHeight="1">
      <c r="C28" s="17" t="s">
        <v>37</v>
      </c>
      <c r="D28" s="18">
        <v>1700.0</v>
      </c>
      <c r="E28" s="20"/>
      <c r="F28" s="19">
        <v>1600.0</v>
      </c>
      <c r="G28" s="19">
        <v>1600.0</v>
      </c>
      <c r="H28" s="19">
        <v>1600.0</v>
      </c>
      <c r="I28" s="20"/>
      <c r="J28" s="20"/>
      <c r="K28" s="20"/>
      <c r="L28" s="20"/>
      <c r="M28" s="20"/>
      <c r="N28" s="20"/>
      <c r="O28" s="20"/>
    </row>
    <row r="29">
      <c r="C29" s="17" t="s">
        <v>38</v>
      </c>
      <c r="D29" s="20"/>
      <c r="E29" s="21"/>
      <c r="F29" s="19">
        <f>1500+2000</f>
        <v>3500</v>
      </c>
      <c r="G29" s="19">
        <v>3500.0</v>
      </c>
      <c r="H29" s="19">
        <f>2000+1500</f>
        <v>3500</v>
      </c>
      <c r="I29" s="20"/>
      <c r="J29" s="20"/>
      <c r="K29" s="20"/>
      <c r="L29" s="20"/>
      <c r="M29" s="20"/>
      <c r="N29" s="20"/>
      <c r="O29" s="20"/>
    </row>
    <row r="30">
      <c r="C30" s="20"/>
      <c r="D30" s="20"/>
      <c r="E30" s="20"/>
      <c r="F30" s="20">
        <f>sum(F25:F29)</f>
        <v>10000</v>
      </c>
      <c r="G30" s="20"/>
      <c r="H30" s="20"/>
      <c r="I30" s="20"/>
      <c r="J30" s="20"/>
      <c r="K30" s="20"/>
      <c r="L30" s="20"/>
      <c r="M30" s="20"/>
      <c r="N30" s="20"/>
      <c r="O30" s="20"/>
    </row>
    <row r="31">
      <c r="C31" s="22" t="s">
        <v>39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</row>
    <row r="32">
      <c r="C32" s="23" t="s">
        <v>40</v>
      </c>
      <c r="D32" s="24">
        <v>27000.0</v>
      </c>
      <c r="E32" s="24">
        <v>27000.0</v>
      </c>
      <c r="F32" s="24">
        <v>27000.0</v>
      </c>
      <c r="G32" s="24">
        <v>27000.0</v>
      </c>
      <c r="H32" s="24">
        <v>27000.0</v>
      </c>
      <c r="I32" s="25"/>
      <c r="J32" s="25"/>
      <c r="K32" s="25"/>
      <c r="L32" s="25"/>
      <c r="M32" s="25"/>
      <c r="N32" s="25"/>
      <c r="O32" s="25"/>
    </row>
    <row r="33">
      <c r="C33" s="23" t="s">
        <v>41</v>
      </c>
      <c r="D33" s="24">
        <v>7645.91</v>
      </c>
      <c r="E33" s="24">
        <v>6149.08</v>
      </c>
      <c r="F33" s="24">
        <v>8238.54</v>
      </c>
      <c r="G33" s="24">
        <v>6500.0</v>
      </c>
      <c r="H33" s="24">
        <v>9622.02</v>
      </c>
      <c r="I33" s="25"/>
      <c r="J33" s="25"/>
      <c r="K33" s="25"/>
      <c r="L33" s="25"/>
      <c r="M33" s="25"/>
      <c r="N33" s="25"/>
      <c r="O33" s="25"/>
    </row>
    <row r="34">
      <c r="C34" s="23" t="s">
        <v>42</v>
      </c>
      <c r="D34" s="24">
        <v>760.0</v>
      </c>
      <c r="E34" s="24">
        <f>52+388</f>
        <v>440</v>
      </c>
      <c r="F34" s="24">
        <f>377.82+353.93</f>
        <v>731.75</v>
      </c>
      <c r="G34" s="24">
        <f>353.93+53.06</f>
        <v>406.99</v>
      </c>
      <c r="H34" s="25"/>
      <c r="I34" s="25"/>
      <c r="J34" s="25"/>
      <c r="K34" s="25"/>
      <c r="L34" s="26"/>
      <c r="M34" s="25"/>
      <c r="N34" s="25"/>
      <c r="O34" s="25"/>
    </row>
    <row r="35">
      <c r="C35" s="23" t="s">
        <v>43</v>
      </c>
      <c r="D35" s="24">
        <v>800.0</v>
      </c>
      <c r="E35" s="25"/>
      <c r="F35" s="25"/>
      <c r="G35" s="25"/>
      <c r="H35" s="25"/>
      <c r="I35" s="25"/>
      <c r="J35" s="25"/>
      <c r="K35" s="25"/>
      <c r="L35" s="26"/>
      <c r="M35" s="25"/>
      <c r="N35" s="25"/>
      <c r="O35" s="25"/>
    </row>
    <row r="36">
      <c r="C36" s="23" t="s">
        <v>44</v>
      </c>
      <c r="D36" s="25"/>
      <c r="E36" s="24">
        <v>291.18</v>
      </c>
      <c r="F36" s="24">
        <v>313.59</v>
      </c>
      <c r="G36" s="24">
        <v>466.05</v>
      </c>
      <c r="H36" s="24">
        <v>643.01</v>
      </c>
      <c r="I36" s="25"/>
      <c r="J36" s="25"/>
      <c r="K36" s="25"/>
      <c r="L36" s="26"/>
      <c r="M36" s="25"/>
      <c r="N36" s="25"/>
      <c r="O36" s="25"/>
    </row>
    <row r="37">
      <c r="C37" s="23" t="s">
        <v>45</v>
      </c>
      <c r="D37" s="24">
        <v>567.54</v>
      </c>
      <c r="E37" s="24">
        <v>567.54</v>
      </c>
      <c r="F37" s="25">
        <v>555.0</v>
      </c>
      <c r="G37" s="24">
        <v>555.0</v>
      </c>
      <c r="H37" s="24">
        <v>555.0</v>
      </c>
      <c r="I37" s="25"/>
      <c r="J37" s="25"/>
      <c r="K37" s="25"/>
      <c r="L37" s="26"/>
      <c r="M37" s="25"/>
      <c r="N37" s="25"/>
      <c r="O37" s="25"/>
    </row>
    <row r="38">
      <c r="C38" s="23" t="s">
        <v>46</v>
      </c>
      <c r="D38" s="24"/>
      <c r="E38" s="24">
        <f>1490.4*2</f>
        <v>2980.8</v>
      </c>
      <c r="F38" s="25"/>
      <c r="G38" s="25"/>
      <c r="H38" s="25"/>
      <c r="I38" s="25"/>
      <c r="J38" s="25"/>
      <c r="K38" s="25"/>
      <c r="L38" s="26"/>
      <c r="M38" s="25"/>
      <c r="N38" s="25"/>
      <c r="O38" s="25"/>
    </row>
    <row r="39">
      <c r="C39" s="23" t="s">
        <v>47</v>
      </c>
      <c r="D39" s="24">
        <v>5094.6</v>
      </c>
      <c r="E39" s="24">
        <v>740.61</v>
      </c>
      <c r="F39" s="24">
        <v>102.92</v>
      </c>
      <c r="G39" s="25"/>
      <c r="H39" s="24">
        <v>104.66</v>
      </c>
      <c r="I39" s="25"/>
      <c r="J39" s="25"/>
      <c r="K39" s="25"/>
      <c r="L39" s="25"/>
      <c r="M39" s="25"/>
      <c r="N39" s="26"/>
      <c r="O39" s="25"/>
    </row>
    <row r="40">
      <c r="C40" s="23" t="s">
        <v>48</v>
      </c>
      <c r="D40" s="24"/>
      <c r="E40" s="24">
        <v>542.79</v>
      </c>
      <c r="F40" s="24">
        <v>548.21</v>
      </c>
      <c r="G40" s="25"/>
      <c r="H40" s="24">
        <v>557.55</v>
      </c>
      <c r="I40" s="25"/>
      <c r="J40" s="25"/>
      <c r="K40" s="25"/>
      <c r="L40" s="25"/>
      <c r="M40" s="25"/>
      <c r="N40" s="26"/>
      <c r="O40" s="25"/>
    </row>
    <row r="41">
      <c r="C41" s="23" t="s">
        <v>49</v>
      </c>
      <c r="D41" s="24"/>
      <c r="E41" s="24">
        <v>602.51</v>
      </c>
      <c r="F41" s="24">
        <v>3616.46</v>
      </c>
      <c r="G41" s="25"/>
      <c r="H41" s="24">
        <v>3677.56</v>
      </c>
      <c r="I41" s="25"/>
      <c r="J41" s="25"/>
      <c r="K41" s="25"/>
      <c r="L41" s="25"/>
      <c r="M41" s="25"/>
      <c r="N41" s="26"/>
      <c r="O41" s="25"/>
    </row>
    <row r="42">
      <c r="C42" s="23" t="s">
        <v>50</v>
      </c>
      <c r="D42" s="24"/>
      <c r="E42" s="24">
        <v>1805.48</v>
      </c>
      <c r="F42" s="24">
        <v>102.92</v>
      </c>
      <c r="G42" s="25"/>
      <c r="H42" s="25"/>
      <c r="I42" s="25"/>
      <c r="J42" s="25"/>
      <c r="K42" s="25"/>
      <c r="L42" s="25"/>
      <c r="M42" s="25"/>
      <c r="N42" s="26"/>
      <c r="O42" s="25"/>
    </row>
    <row r="43">
      <c r="C43" s="23" t="s">
        <v>51</v>
      </c>
      <c r="D43" s="24"/>
      <c r="E43" s="24">
        <v>857.0</v>
      </c>
      <c r="F43" s="24">
        <v>1130.11</v>
      </c>
      <c r="G43" s="24"/>
      <c r="H43" s="24">
        <v>921.8</v>
      </c>
      <c r="I43" s="25"/>
      <c r="J43" s="25"/>
      <c r="K43" s="25"/>
      <c r="L43" s="25"/>
      <c r="M43" s="25"/>
      <c r="N43" s="26"/>
      <c r="O43" s="25"/>
    </row>
    <row r="44">
      <c r="C44" s="23" t="s">
        <v>52</v>
      </c>
      <c r="D44" s="24"/>
      <c r="E44" s="24">
        <v>448.31</v>
      </c>
      <c r="F44" s="24">
        <v>430.0</v>
      </c>
      <c r="G44" s="25"/>
      <c r="H44" s="24">
        <v>415.8</v>
      </c>
      <c r="I44" s="25"/>
      <c r="J44" s="25"/>
      <c r="K44" s="25"/>
      <c r="L44" s="25"/>
      <c r="M44" s="25"/>
      <c r="N44" s="26"/>
      <c r="O44" s="25"/>
    </row>
    <row r="45">
      <c r="C45" s="23" t="s">
        <v>52</v>
      </c>
      <c r="D45" s="24"/>
      <c r="E45" s="24">
        <v>610.14</v>
      </c>
      <c r="F45" s="24">
        <v>2997.11</v>
      </c>
      <c r="G45" s="25"/>
      <c r="H45" s="24">
        <v>1149.2</v>
      </c>
      <c r="I45" s="25"/>
      <c r="J45" s="25"/>
      <c r="K45" s="25"/>
      <c r="L45" s="25"/>
      <c r="M45" s="25"/>
      <c r="N45" s="26"/>
      <c r="O45" s="25"/>
    </row>
    <row r="46">
      <c r="C46" s="23" t="s">
        <v>53</v>
      </c>
      <c r="D46" s="24"/>
      <c r="E46" s="24"/>
      <c r="F46" s="24">
        <v>746.0</v>
      </c>
      <c r="G46" s="25"/>
      <c r="H46" s="24">
        <v>759.09</v>
      </c>
      <c r="I46" s="25"/>
      <c r="J46" s="25"/>
      <c r="K46" s="25"/>
      <c r="L46" s="25"/>
      <c r="M46" s="25"/>
      <c r="N46" s="26"/>
      <c r="O46" s="25"/>
    </row>
    <row r="47">
      <c r="C47" s="23" t="s">
        <v>54</v>
      </c>
      <c r="D47" s="24"/>
      <c r="E47" s="24"/>
      <c r="F47" s="24"/>
      <c r="G47" s="24">
        <v>888.66</v>
      </c>
      <c r="H47" s="24">
        <v>10790.61</v>
      </c>
      <c r="I47" s="25"/>
      <c r="J47" s="25"/>
      <c r="K47" s="25"/>
      <c r="L47" s="25"/>
      <c r="M47" s="25"/>
      <c r="N47" s="26"/>
      <c r="O47" s="25"/>
    </row>
    <row r="48">
      <c r="C48" s="23" t="s">
        <v>55</v>
      </c>
      <c r="D48" s="24"/>
      <c r="E48" s="24"/>
      <c r="F48" s="24">
        <v>705.92</v>
      </c>
      <c r="G48" s="25"/>
      <c r="H48" s="24">
        <v>802.65</v>
      </c>
      <c r="I48" s="25"/>
      <c r="J48" s="25"/>
      <c r="K48" s="25"/>
      <c r="L48" s="25"/>
      <c r="M48" s="25"/>
      <c r="N48" s="26"/>
      <c r="O48" s="25"/>
    </row>
    <row r="49">
      <c r="C49" s="23" t="s">
        <v>56</v>
      </c>
      <c r="D49" s="24"/>
      <c r="E49" s="24"/>
      <c r="F49" s="24"/>
      <c r="G49" s="25"/>
      <c r="H49" s="24">
        <v>100.0</v>
      </c>
      <c r="I49" s="25"/>
      <c r="J49" s="25"/>
      <c r="K49" s="25"/>
      <c r="L49" s="25"/>
      <c r="M49" s="25"/>
      <c r="N49" s="26"/>
      <c r="O49" s="25"/>
    </row>
    <row r="50">
      <c r="C50" s="27" t="s">
        <v>57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</row>
    <row r="51">
      <c r="C51" s="28" t="s">
        <v>58</v>
      </c>
      <c r="D51" s="29">
        <f>209.19+400+51+250</f>
        <v>910.19</v>
      </c>
      <c r="E51" s="29">
        <f>50+785+110+29.64+64.9+31.9+79.1</f>
        <v>1150.54</v>
      </c>
      <c r="F51" s="30">
        <f>1332.48+146.88+1000</f>
        <v>2479.36</v>
      </c>
      <c r="G51" s="30">
        <v>1040.0</v>
      </c>
      <c r="H51" s="30"/>
      <c r="I51" s="31"/>
      <c r="J51" s="31"/>
      <c r="K51" s="32"/>
      <c r="L51" s="32"/>
      <c r="M51" s="32"/>
      <c r="N51" s="31"/>
      <c r="O51" s="33"/>
    </row>
    <row r="52">
      <c r="C52" s="28" t="s">
        <v>59</v>
      </c>
      <c r="D52" s="29">
        <v>300.0</v>
      </c>
      <c r="E52" s="29"/>
      <c r="F52" s="31"/>
      <c r="G52" s="31"/>
      <c r="H52" s="30"/>
      <c r="I52" s="31"/>
      <c r="J52" s="31"/>
      <c r="K52" s="32"/>
      <c r="L52" s="32"/>
      <c r="M52" s="32"/>
      <c r="N52" s="31"/>
      <c r="O52" s="33"/>
    </row>
    <row r="53">
      <c r="C53" s="28" t="s">
        <v>60</v>
      </c>
      <c r="D53" s="29"/>
      <c r="E53" s="29">
        <v>244.0</v>
      </c>
      <c r="F53" s="31"/>
      <c r="G53" s="31"/>
      <c r="H53" s="30">
        <f>320+550</f>
        <v>870</v>
      </c>
      <c r="I53" s="31"/>
      <c r="J53" s="31"/>
      <c r="K53" s="32"/>
      <c r="L53" s="32"/>
      <c r="M53" s="32"/>
      <c r="N53" s="31"/>
      <c r="O53" s="33"/>
    </row>
    <row r="54">
      <c r="C54" s="28" t="s">
        <v>61</v>
      </c>
      <c r="D54" s="29"/>
      <c r="E54" s="29"/>
      <c r="F54" s="31"/>
      <c r="G54" s="31"/>
      <c r="H54" s="30">
        <v>220.0</v>
      </c>
      <c r="I54" s="31"/>
      <c r="J54" s="31"/>
      <c r="K54" s="32"/>
      <c r="L54" s="32"/>
      <c r="M54" s="32"/>
      <c r="N54" s="31"/>
      <c r="O54" s="33"/>
    </row>
    <row r="55">
      <c r="C55" s="28" t="s">
        <v>62</v>
      </c>
      <c r="D55" s="29"/>
      <c r="E55" s="29"/>
      <c r="F55" s="31"/>
      <c r="G55" s="31"/>
      <c r="H55" s="30"/>
      <c r="I55" s="31"/>
      <c r="J55" s="31"/>
      <c r="K55" s="32"/>
      <c r="L55" s="32"/>
      <c r="M55" s="32"/>
      <c r="N55" s="31"/>
      <c r="O55" s="33"/>
    </row>
    <row r="56">
      <c r="C56" s="28" t="s">
        <v>63</v>
      </c>
      <c r="D56" s="29"/>
      <c r="E56" s="29">
        <v>360.0</v>
      </c>
      <c r="F56" s="30">
        <v>310.0</v>
      </c>
      <c r="G56" s="30">
        <v>310.0</v>
      </c>
      <c r="H56" s="30"/>
      <c r="I56" s="31"/>
      <c r="J56" s="31"/>
      <c r="K56" s="32"/>
      <c r="L56" s="32"/>
      <c r="M56" s="32"/>
      <c r="N56" s="32"/>
      <c r="O56" s="33"/>
    </row>
    <row r="57">
      <c r="C57" s="28" t="s">
        <v>64</v>
      </c>
      <c r="D57" s="29"/>
      <c r="E57" s="29"/>
      <c r="F57" s="31"/>
      <c r="G57" s="31"/>
      <c r="H57" s="30"/>
      <c r="I57" s="31"/>
      <c r="J57" s="31"/>
      <c r="K57" s="32"/>
      <c r="L57" s="32"/>
      <c r="M57" s="32"/>
      <c r="N57" s="31"/>
      <c r="O57" s="33"/>
    </row>
    <row r="58">
      <c r="C58" s="28" t="s">
        <v>65</v>
      </c>
      <c r="D58" s="29"/>
      <c r="E58" s="29"/>
      <c r="F58" s="32"/>
      <c r="G58" s="32"/>
      <c r="H58" s="30"/>
      <c r="I58" s="32"/>
      <c r="J58" s="32"/>
      <c r="K58" s="32"/>
      <c r="L58" s="32"/>
      <c r="M58" s="32"/>
      <c r="N58" s="32"/>
      <c r="O58" s="33"/>
    </row>
    <row r="59">
      <c r="C59" s="28" t="s">
        <v>66</v>
      </c>
      <c r="D59" s="29">
        <v>135.0</v>
      </c>
      <c r="E59" s="29"/>
      <c r="F59" s="29">
        <f>210+135+120+120</f>
        <v>585</v>
      </c>
      <c r="G59" s="32"/>
      <c r="H59" s="30"/>
      <c r="I59" s="32"/>
      <c r="J59" s="32"/>
      <c r="K59" s="32"/>
      <c r="L59" s="32"/>
      <c r="M59" s="32"/>
      <c r="N59" s="32"/>
      <c r="O59" s="33"/>
    </row>
    <row r="60">
      <c r="C60" s="29" t="s">
        <v>67</v>
      </c>
      <c r="D60" s="33">
        <v>1042.0</v>
      </c>
      <c r="E60" s="29" t="s">
        <v>68</v>
      </c>
      <c r="F60" s="29">
        <v>1723.0</v>
      </c>
      <c r="G60" s="29">
        <v>1736.0</v>
      </c>
      <c r="H60" s="30"/>
      <c r="I60" s="32"/>
      <c r="J60" s="32"/>
      <c r="K60" s="32"/>
      <c r="L60" s="32"/>
      <c r="M60" s="32"/>
      <c r="N60" s="32"/>
      <c r="O60" s="33"/>
    </row>
    <row r="61">
      <c r="C61" s="29" t="s">
        <v>69</v>
      </c>
      <c r="D61" s="29">
        <f>25+40</f>
        <v>65</v>
      </c>
      <c r="E61" s="29"/>
      <c r="F61" s="32"/>
      <c r="G61" s="32"/>
      <c r="H61" s="30"/>
      <c r="I61" s="32"/>
      <c r="J61" s="32"/>
      <c r="K61" s="32"/>
      <c r="L61" s="32"/>
      <c r="M61" s="32"/>
      <c r="N61" s="32"/>
      <c r="O61" s="33"/>
    </row>
    <row r="62">
      <c r="C62" s="29" t="s">
        <v>70</v>
      </c>
      <c r="D62" s="29">
        <v>427.99</v>
      </c>
      <c r="E62" s="29">
        <f>857.52+875</f>
        <v>1732.52</v>
      </c>
      <c r="F62" s="31"/>
      <c r="G62" s="31"/>
      <c r="H62" s="30"/>
      <c r="I62" s="31"/>
      <c r="J62" s="31"/>
      <c r="K62" s="31"/>
      <c r="L62" s="32"/>
      <c r="M62" s="32"/>
      <c r="N62" s="32"/>
      <c r="O62" s="33"/>
    </row>
    <row r="63">
      <c r="C63" s="29" t="s">
        <v>71</v>
      </c>
      <c r="D63" s="29">
        <v>189.0</v>
      </c>
      <c r="E63" s="29"/>
      <c r="F63" s="34"/>
      <c r="G63" s="34"/>
      <c r="H63" s="30"/>
      <c r="I63" s="34"/>
      <c r="J63" s="34"/>
      <c r="K63" s="34"/>
      <c r="L63" s="34"/>
      <c r="M63" s="32"/>
      <c r="N63" s="33"/>
      <c r="O63" s="33"/>
    </row>
    <row r="64">
      <c r="C64" s="29" t="s">
        <v>72</v>
      </c>
      <c r="D64" s="29"/>
      <c r="E64" s="29"/>
      <c r="F64" s="34"/>
      <c r="G64" s="34"/>
      <c r="H64" s="30">
        <v>365.0</v>
      </c>
      <c r="I64" s="34"/>
      <c r="J64" s="34"/>
      <c r="K64" s="34"/>
      <c r="L64" s="34"/>
      <c r="M64" s="32"/>
      <c r="N64" s="33"/>
      <c r="O64" s="33"/>
    </row>
    <row r="65">
      <c r="C65" s="28" t="s">
        <v>73</v>
      </c>
      <c r="D65" s="35"/>
      <c r="E65" s="29">
        <f>92+140.97</f>
        <v>232.97</v>
      </c>
      <c r="F65" s="29">
        <f>150+250</f>
        <v>400</v>
      </c>
      <c r="G65" s="34"/>
      <c r="H65" s="30"/>
      <c r="I65" s="34"/>
      <c r="J65" s="34"/>
      <c r="K65" s="34"/>
      <c r="L65" s="34"/>
      <c r="M65" s="32"/>
      <c r="N65" s="33"/>
      <c r="O65" s="33"/>
    </row>
    <row r="66">
      <c r="C66" s="29" t="s">
        <v>74</v>
      </c>
      <c r="D66" s="29"/>
      <c r="E66" s="29">
        <v>500.0</v>
      </c>
      <c r="F66" s="31"/>
      <c r="G66" s="31"/>
      <c r="H66" s="30"/>
      <c r="I66" s="31"/>
      <c r="J66" s="31"/>
      <c r="K66" s="31"/>
      <c r="L66" s="31"/>
      <c r="M66" s="31"/>
      <c r="N66" s="31"/>
      <c r="O66" s="31"/>
    </row>
    <row r="67">
      <c r="C67" s="29" t="s">
        <v>75</v>
      </c>
      <c r="D67" s="29"/>
      <c r="E67" s="29">
        <v>492.0</v>
      </c>
      <c r="F67" s="31"/>
      <c r="G67" s="31"/>
      <c r="H67" s="30"/>
      <c r="I67" s="31"/>
      <c r="J67" s="31"/>
      <c r="K67" s="31"/>
      <c r="L67" s="31"/>
      <c r="M67" s="31"/>
      <c r="N67" s="31"/>
      <c r="O67" s="31"/>
    </row>
    <row r="68">
      <c r="C68" s="29" t="s">
        <v>76</v>
      </c>
      <c r="D68" s="29"/>
      <c r="E68" s="29">
        <f>200+145+200</f>
        <v>545</v>
      </c>
      <c r="F68" s="29"/>
      <c r="G68" s="29"/>
      <c r="H68" s="30">
        <v>250.0</v>
      </c>
      <c r="I68" s="29"/>
      <c r="J68" s="29"/>
      <c r="K68" s="29"/>
      <c r="L68" s="29"/>
      <c r="M68" s="29"/>
      <c r="N68" s="29"/>
      <c r="O68" s="29"/>
    </row>
    <row r="69">
      <c r="C69" s="29" t="s">
        <v>77</v>
      </c>
      <c r="D69" s="29"/>
      <c r="E69" s="29">
        <v>280.98</v>
      </c>
      <c r="F69" s="29"/>
      <c r="G69" s="29"/>
      <c r="H69" s="30"/>
      <c r="I69" s="29"/>
      <c r="J69" s="29"/>
      <c r="K69" s="29"/>
      <c r="L69" s="29"/>
      <c r="M69" s="29"/>
      <c r="N69" s="29"/>
      <c r="O69" s="29"/>
    </row>
    <row r="70">
      <c r="C70" s="28" t="s">
        <v>78</v>
      </c>
      <c r="D70" s="35"/>
      <c r="E70" s="29">
        <v>2830.0</v>
      </c>
      <c r="F70" s="29"/>
      <c r="G70" s="29"/>
      <c r="H70" s="30"/>
      <c r="I70" s="29"/>
      <c r="J70" s="29"/>
      <c r="K70" s="29"/>
      <c r="L70" s="29"/>
      <c r="M70" s="29"/>
      <c r="N70" s="29"/>
      <c r="O70" s="29"/>
    </row>
    <row r="71">
      <c r="C71" s="28" t="s">
        <v>79</v>
      </c>
      <c r="D71" s="35"/>
      <c r="E71" s="29">
        <v>4310.0</v>
      </c>
      <c r="F71" s="29"/>
      <c r="G71" s="29"/>
      <c r="H71" s="30"/>
      <c r="I71" s="29"/>
      <c r="J71" s="29"/>
      <c r="K71" s="29"/>
      <c r="L71" s="29"/>
      <c r="M71" s="29"/>
      <c r="N71" s="29"/>
      <c r="O71" s="29"/>
    </row>
    <row r="72">
      <c r="C72" s="28" t="s">
        <v>80</v>
      </c>
      <c r="D72" s="35"/>
      <c r="E72" s="29">
        <v>1000.0</v>
      </c>
      <c r="F72" s="29"/>
      <c r="G72" s="29"/>
      <c r="H72" s="30"/>
      <c r="I72" s="29"/>
      <c r="J72" s="29"/>
      <c r="K72" s="29"/>
      <c r="L72" s="29"/>
      <c r="M72" s="29"/>
      <c r="N72" s="29"/>
      <c r="O72" s="29"/>
    </row>
    <row r="73">
      <c r="C73" s="28" t="s">
        <v>81</v>
      </c>
      <c r="D73" s="35"/>
      <c r="E73" s="29"/>
      <c r="F73" s="29">
        <v>756.5</v>
      </c>
      <c r="G73" s="29"/>
      <c r="H73" s="30"/>
      <c r="I73" s="29"/>
      <c r="J73" s="29"/>
      <c r="K73" s="29"/>
      <c r="L73" s="29"/>
      <c r="M73" s="29"/>
      <c r="N73" s="29"/>
      <c r="O73" s="29"/>
    </row>
    <row r="74">
      <c r="C74" s="28" t="s">
        <v>82</v>
      </c>
      <c r="D74" s="35"/>
      <c r="E74" s="29"/>
      <c r="F74" s="29">
        <v>180.83</v>
      </c>
      <c r="G74" s="29"/>
      <c r="H74" s="30"/>
      <c r="I74" s="29"/>
      <c r="J74" s="29"/>
      <c r="K74" s="29"/>
      <c r="L74" s="29"/>
      <c r="M74" s="29"/>
      <c r="N74" s="29"/>
      <c r="O74" s="29"/>
    </row>
    <row r="75">
      <c r="C75" s="28" t="s">
        <v>83</v>
      </c>
      <c r="D75" s="35"/>
      <c r="E75" s="29"/>
      <c r="F75" s="29"/>
      <c r="G75" s="29">
        <v>119.5</v>
      </c>
      <c r="H75" s="30">
        <v>119.4</v>
      </c>
      <c r="I75" s="29"/>
      <c r="J75" s="29"/>
      <c r="K75" s="29"/>
      <c r="L75" s="29"/>
      <c r="M75" s="29"/>
      <c r="N75" s="29"/>
      <c r="O75" s="29"/>
    </row>
    <row r="76">
      <c r="C76" s="28" t="s">
        <v>84</v>
      </c>
      <c r="D76" s="35"/>
      <c r="E76" s="29"/>
      <c r="F76" s="29">
        <v>259.96</v>
      </c>
      <c r="G76" s="29"/>
      <c r="H76" s="30"/>
      <c r="I76" s="29"/>
      <c r="J76" s="29"/>
      <c r="K76" s="29"/>
      <c r="L76" s="29"/>
      <c r="M76" s="29"/>
      <c r="N76" s="29"/>
      <c r="O76" s="29"/>
    </row>
    <row r="77">
      <c r="C77" s="28" t="s">
        <v>85</v>
      </c>
      <c r="D77" s="35"/>
      <c r="E77" s="29"/>
      <c r="F77" s="29">
        <v>250.0</v>
      </c>
      <c r="G77" s="29">
        <v>235.0</v>
      </c>
      <c r="H77" s="30"/>
      <c r="I77" s="29"/>
      <c r="J77" s="29"/>
      <c r="K77" s="29"/>
      <c r="L77" s="29"/>
      <c r="M77" s="29"/>
      <c r="N77" s="29"/>
      <c r="O77" s="29"/>
    </row>
    <row r="78">
      <c r="C78" s="35" t="s">
        <v>86</v>
      </c>
      <c r="D78" s="35"/>
      <c r="E78" s="35"/>
      <c r="F78" s="35">
        <v>105.0</v>
      </c>
      <c r="G78" s="29"/>
      <c r="H78" s="30"/>
      <c r="I78" s="29"/>
      <c r="J78" s="29"/>
      <c r="K78" s="29"/>
      <c r="L78" s="29"/>
      <c r="M78" s="29"/>
      <c r="N78" s="29"/>
      <c r="O78" s="29"/>
    </row>
    <row r="79" ht="15.75" customHeight="1">
      <c r="C79" s="28" t="s">
        <v>87</v>
      </c>
      <c r="D79" s="35"/>
      <c r="E79" s="29"/>
      <c r="F79" s="29">
        <v>170.0</v>
      </c>
      <c r="G79" s="29"/>
      <c r="H79" s="30"/>
      <c r="I79" s="29"/>
      <c r="J79" s="29"/>
      <c r="K79" s="29"/>
      <c r="L79" s="29"/>
      <c r="M79" s="29"/>
      <c r="N79" s="29"/>
      <c r="O79" s="29"/>
    </row>
    <row r="80" ht="15.75" customHeight="1">
      <c r="C80" s="28" t="s">
        <v>88</v>
      </c>
      <c r="D80" s="35"/>
      <c r="E80" s="29"/>
      <c r="F80" s="29">
        <v>2500.0</v>
      </c>
      <c r="G80" s="29"/>
      <c r="H80" s="30"/>
      <c r="I80" s="29"/>
      <c r="J80" s="29"/>
      <c r="K80" s="29"/>
      <c r="L80" s="29"/>
      <c r="M80" s="29"/>
      <c r="N80" s="29"/>
      <c r="O80" s="29"/>
    </row>
    <row r="81" ht="15.75" customHeight="1">
      <c r="C81" s="28" t="s">
        <v>89</v>
      </c>
      <c r="D81" s="35"/>
      <c r="E81" s="29"/>
      <c r="F81" s="29">
        <v>406.2</v>
      </c>
      <c r="G81" s="29">
        <v>406.2</v>
      </c>
      <c r="H81" s="30">
        <v>406.2</v>
      </c>
      <c r="I81" s="29">
        <v>406.2</v>
      </c>
      <c r="J81" s="29">
        <v>406.2</v>
      </c>
      <c r="K81" s="29">
        <v>406.2</v>
      </c>
      <c r="L81" s="29">
        <v>406.2</v>
      </c>
      <c r="M81" s="29">
        <v>406.2</v>
      </c>
      <c r="N81" s="29">
        <v>406.2</v>
      </c>
      <c r="O81" s="29">
        <v>406.2</v>
      </c>
    </row>
    <row r="82" ht="15.75" customHeight="1">
      <c r="C82" s="28" t="s">
        <v>90</v>
      </c>
      <c r="D82" s="35"/>
      <c r="E82" s="29"/>
      <c r="F82" s="29">
        <v>835.0</v>
      </c>
      <c r="G82" s="29">
        <v>2060.0</v>
      </c>
      <c r="H82" s="30"/>
      <c r="I82" s="29"/>
      <c r="J82" s="29"/>
      <c r="K82" s="29"/>
      <c r="L82" s="29"/>
      <c r="M82" s="29"/>
      <c r="N82" s="29"/>
      <c r="O82" s="29"/>
    </row>
    <row r="83" ht="15.75" customHeight="1">
      <c r="C83" s="28" t="s">
        <v>91</v>
      </c>
      <c r="D83" s="35"/>
      <c r="E83" s="29"/>
      <c r="F83" s="29"/>
      <c r="G83" s="29">
        <v>177.0</v>
      </c>
      <c r="H83" s="30"/>
      <c r="I83" s="29"/>
      <c r="J83" s="29"/>
      <c r="K83" s="29"/>
      <c r="L83" s="29"/>
      <c r="M83" s="29"/>
      <c r="N83" s="29"/>
      <c r="O83" s="29"/>
    </row>
    <row r="84" ht="15.75" customHeight="1">
      <c r="C84" s="28" t="s">
        <v>92</v>
      </c>
      <c r="D84" s="35"/>
      <c r="E84" s="29"/>
      <c r="F84" s="29"/>
      <c r="G84" s="29"/>
      <c r="H84" s="30"/>
      <c r="I84" s="29"/>
      <c r="J84" s="29"/>
      <c r="K84" s="29"/>
      <c r="L84" s="29"/>
      <c r="M84" s="29"/>
      <c r="N84" s="29"/>
      <c r="O84" s="29"/>
    </row>
    <row r="85" ht="15.75" customHeight="1">
      <c r="C85" s="28" t="s">
        <v>93</v>
      </c>
      <c r="D85" s="35"/>
      <c r="E85" s="29"/>
      <c r="F85" s="29"/>
      <c r="G85" s="29">
        <v>80.78</v>
      </c>
      <c r="H85" s="30"/>
      <c r="I85" s="29"/>
      <c r="J85" s="29"/>
      <c r="K85" s="29"/>
      <c r="L85" s="29"/>
      <c r="M85" s="29"/>
      <c r="N85" s="29"/>
      <c r="O85" s="29"/>
    </row>
    <row r="86" ht="15.75" customHeight="1">
      <c r="C86" s="28" t="s">
        <v>94</v>
      </c>
      <c r="D86" s="35"/>
      <c r="E86" s="29"/>
      <c r="F86" s="29"/>
      <c r="G86" s="29">
        <v>311.72</v>
      </c>
      <c r="H86" s="30"/>
      <c r="I86" s="29"/>
      <c r="J86" s="29"/>
      <c r="K86" s="29"/>
      <c r="L86" s="29"/>
      <c r="M86" s="29"/>
      <c r="N86" s="29"/>
      <c r="O86" s="29"/>
    </row>
    <row r="87" ht="15.75" customHeight="1">
      <c r="C87" s="28" t="s">
        <v>95</v>
      </c>
      <c r="D87" s="35"/>
      <c r="E87" s="29"/>
      <c r="F87" s="29">
        <f>120</f>
        <v>120</v>
      </c>
      <c r="G87" s="29">
        <f>59+735</f>
        <v>794</v>
      </c>
      <c r="H87" s="30"/>
      <c r="I87" s="29"/>
      <c r="J87" s="29"/>
      <c r="K87" s="29"/>
      <c r="L87" s="29"/>
      <c r="M87" s="29"/>
      <c r="N87" s="29"/>
      <c r="O87" s="29"/>
    </row>
    <row r="88" ht="15.75" customHeight="1">
      <c r="C88" s="28" t="s">
        <v>96</v>
      </c>
      <c r="D88" s="35"/>
      <c r="E88" s="29"/>
      <c r="F88" s="29"/>
      <c r="G88" s="29">
        <v>35.85</v>
      </c>
      <c r="H88" s="30"/>
      <c r="I88" s="29"/>
      <c r="J88" s="29"/>
      <c r="K88" s="29"/>
      <c r="L88" s="29"/>
      <c r="M88" s="29"/>
      <c r="N88" s="29"/>
      <c r="O88" s="29"/>
    </row>
    <row r="89" ht="15.75" customHeight="1">
      <c r="C89" s="28" t="s">
        <v>97</v>
      </c>
      <c r="D89" s="35"/>
      <c r="E89" s="29"/>
      <c r="F89" s="29"/>
      <c r="G89" s="29"/>
      <c r="H89" s="30"/>
      <c r="I89" s="29"/>
      <c r="J89" s="29"/>
      <c r="K89" s="29"/>
      <c r="L89" s="29"/>
      <c r="M89" s="29"/>
      <c r="N89" s="29"/>
      <c r="O89" s="29"/>
    </row>
    <row r="90" ht="15.75" customHeight="1">
      <c r="C90" s="28" t="s">
        <v>98</v>
      </c>
      <c r="D90" s="35"/>
      <c r="E90" s="29"/>
      <c r="F90" s="29"/>
      <c r="G90" s="29">
        <v>540.0</v>
      </c>
      <c r="H90" s="30"/>
      <c r="I90" s="29"/>
      <c r="J90" s="29"/>
      <c r="K90" s="29"/>
      <c r="L90" s="29"/>
      <c r="M90" s="29"/>
      <c r="N90" s="29"/>
      <c r="O90" s="29"/>
    </row>
    <row r="91" ht="15.75" customHeight="1">
      <c r="C91" s="28" t="s">
        <v>99</v>
      </c>
      <c r="D91" s="35"/>
      <c r="E91" s="29"/>
      <c r="F91" s="29"/>
      <c r="G91" s="29">
        <v>255.0</v>
      </c>
      <c r="H91" s="30"/>
      <c r="I91" s="29"/>
      <c r="J91" s="29"/>
      <c r="K91" s="29"/>
      <c r="L91" s="29"/>
      <c r="M91" s="29"/>
      <c r="N91" s="29"/>
      <c r="O91" s="29"/>
    </row>
    <row r="92" ht="15.75" customHeight="1">
      <c r="C92" s="28" t="s">
        <v>100</v>
      </c>
      <c r="D92" s="35"/>
      <c r="E92" s="29"/>
      <c r="F92" s="29"/>
      <c r="G92" s="29">
        <v>400.0</v>
      </c>
      <c r="H92" s="30"/>
      <c r="I92" s="29"/>
      <c r="J92" s="29"/>
      <c r="K92" s="29"/>
      <c r="L92" s="29"/>
      <c r="M92" s="29"/>
      <c r="N92" s="29"/>
      <c r="O92" s="29"/>
    </row>
    <row r="93" ht="15.75" customHeight="1">
      <c r="C93" s="28" t="s">
        <v>101</v>
      </c>
      <c r="D93" s="35"/>
      <c r="E93" s="29"/>
      <c r="F93" s="29"/>
      <c r="G93" s="29">
        <v>2600.0</v>
      </c>
      <c r="H93" s="30"/>
      <c r="I93" s="29"/>
      <c r="J93" s="29"/>
      <c r="K93" s="29"/>
      <c r="L93" s="29"/>
      <c r="M93" s="29"/>
      <c r="N93" s="29"/>
      <c r="O93" s="29"/>
    </row>
    <row r="94" ht="15.75" customHeight="1">
      <c r="C94" s="28" t="s">
        <v>102</v>
      </c>
      <c r="D94" s="35"/>
      <c r="E94" s="29"/>
      <c r="F94" s="29"/>
      <c r="G94" s="29">
        <f>500+350</f>
        <v>850</v>
      </c>
      <c r="H94" s="30"/>
      <c r="I94" s="29"/>
      <c r="J94" s="29"/>
      <c r="K94" s="29"/>
      <c r="L94" s="29"/>
      <c r="M94" s="29"/>
      <c r="N94" s="29"/>
      <c r="O94" s="29"/>
    </row>
    <row r="95" ht="15.75" customHeight="1">
      <c r="C95" s="28" t="s">
        <v>103</v>
      </c>
      <c r="D95" s="35"/>
      <c r="E95" s="29"/>
      <c r="F95" s="29"/>
      <c r="G95" s="29">
        <v>7800.0</v>
      </c>
      <c r="H95" s="30"/>
      <c r="I95" s="29"/>
      <c r="J95" s="29"/>
      <c r="K95" s="29"/>
      <c r="L95" s="29"/>
      <c r="M95" s="29"/>
      <c r="N95" s="29"/>
      <c r="O95" s="29"/>
    </row>
    <row r="96" ht="15.75" customHeight="1">
      <c r="C96" s="36" t="s">
        <v>104</v>
      </c>
      <c r="D96" s="37"/>
      <c r="E96" s="37"/>
      <c r="F96" s="37"/>
      <c r="G96" s="38">
        <v>25544.99</v>
      </c>
      <c r="H96" s="39">
        <v>20122.92</v>
      </c>
    </row>
    <row r="97" ht="15.75" customHeight="1"/>
    <row r="98" ht="15.75" customHeight="1">
      <c r="C98" s="40" t="s">
        <v>105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2"/>
    </row>
    <row r="99" ht="15.75" customHeight="1">
      <c r="C99" s="43"/>
      <c r="D99" s="44" t="s">
        <v>1</v>
      </c>
      <c r="E99" s="44" t="s">
        <v>2</v>
      </c>
      <c r="F99" s="44" t="s">
        <v>3</v>
      </c>
      <c r="G99" s="44" t="s">
        <v>4</v>
      </c>
      <c r="H99" s="44" t="s">
        <v>5</v>
      </c>
      <c r="I99" s="44" t="s">
        <v>6</v>
      </c>
      <c r="J99" s="44" t="s">
        <v>7</v>
      </c>
      <c r="K99" s="44" t="s">
        <v>8</v>
      </c>
      <c r="L99" s="44" t="s">
        <v>9</v>
      </c>
      <c r="M99" s="44" t="s">
        <v>10</v>
      </c>
      <c r="N99" s="44" t="s">
        <v>11</v>
      </c>
      <c r="O99" s="44" t="s">
        <v>12</v>
      </c>
    </row>
    <row r="100" ht="15.75" customHeight="1">
      <c r="C100" s="45" t="s">
        <v>106</v>
      </c>
      <c r="D100" s="46">
        <v>3351.5</v>
      </c>
      <c r="E100" s="46">
        <v>5452.5</v>
      </c>
      <c r="F100" s="46">
        <v>5822.5</v>
      </c>
      <c r="G100" s="46">
        <v>6827.5</v>
      </c>
      <c r="H100" s="46">
        <v>9285.0</v>
      </c>
      <c r="I100" s="47"/>
      <c r="J100" s="47"/>
      <c r="K100" s="47"/>
      <c r="L100" s="47"/>
      <c r="M100" s="47"/>
      <c r="N100" s="47"/>
      <c r="O100" s="47"/>
      <c r="P100" s="48"/>
    </row>
    <row r="101" ht="15.75" customHeight="1">
      <c r="C101" s="7" t="s">
        <v>107</v>
      </c>
      <c r="D101" s="49">
        <v>6000.0</v>
      </c>
      <c r="E101" s="46">
        <v>6000.0</v>
      </c>
      <c r="F101" s="46">
        <v>6000.0</v>
      </c>
      <c r="G101" s="46">
        <v>6000.0</v>
      </c>
      <c r="H101" s="46">
        <v>6000.0</v>
      </c>
      <c r="I101" s="47"/>
      <c r="J101" s="47"/>
      <c r="K101" s="47"/>
      <c r="L101" s="47"/>
      <c r="M101" s="47"/>
      <c r="N101" s="47"/>
      <c r="O101" s="47"/>
      <c r="P101" s="48"/>
    </row>
    <row r="102" ht="15.75" customHeight="1">
      <c r="C102" s="7" t="s">
        <v>108</v>
      </c>
      <c r="D102" s="46">
        <v>4300.0</v>
      </c>
      <c r="E102" s="46">
        <v>4300.0</v>
      </c>
      <c r="F102" s="46">
        <v>4300.0</v>
      </c>
      <c r="G102" s="46">
        <v>4300.0</v>
      </c>
      <c r="H102" s="46">
        <v>4300.0</v>
      </c>
      <c r="I102" s="47"/>
      <c r="J102" s="47"/>
      <c r="K102" s="47"/>
      <c r="L102" s="47"/>
      <c r="M102" s="47"/>
      <c r="N102" s="47"/>
      <c r="O102" s="47"/>
      <c r="P102" s="48"/>
    </row>
    <row r="103" ht="15.75" customHeight="1">
      <c r="C103" s="7" t="s">
        <v>109</v>
      </c>
      <c r="D103" s="50">
        <v>17515.25</v>
      </c>
      <c r="E103" s="47">
        <v>30007.739999999998</v>
      </c>
      <c r="F103" s="47">
        <v>39506.3</v>
      </c>
      <c r="G103" s="47">
        <v>47240.74</v>
      </c>
      <c r="H103" s="46">
        <v>46613.73</v>
      </c>
      <c r="I103" s="47"/>
      <c r="J103" s="47"/>
      <c r="K103" s="47"/>
      <c r="L103" s="47"/>
      <c r="M103" s="47"/>
      <c r="N103" s="47"/>
      <c r="O103" s="47"/>
      <c r="P103" s="48"/>
    </row>
    <row r="104" ht="15.75" customHeight="1">
      <c r="C104" s="51" t="s">
        <v>110</v>
      </c>
      <c r="D104" s="52">
        <v>38734.47</v>
      </c>
      <c r="E104" s="53">
        <v>47910.41</v>
      </c>
      <c r="F104" s="52">
        <v>60318.0</v>
      </c>
      <c r="G104" s="52">
        <v>62635.89</v>
      </c>
      <c r="H104" s="52">
        <v>58419.5</v>
      </c>
      <c r="I104" s="53"/>
      <c r="J104" s="53"/>
      <c r="K104" s="53"/>
      <c r="L104" s="53"/>
      <c r="M104" s="53"/>
      <c r="N104" s="50"/>
      <c r="O104" s="53"/>
      <c r="P104" s="48"/>
    </row>
    <row r="105" ht="15.75" customHeight="1">
      <c r="C105" s="51" t="s">
        <v>111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48"/>
    </row>
    <row r="106" ht="15.75" customHeight="1">
      <c r="C106" s="51" t="s">
        <v>112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48"/>
    </row>
    <row r="107" ht="15.75" customHeight="1">
      <c r="C107" s="51" t="s">
        <v>113</v>
      </c>
      <c r="D107" s="52">
        <v>3387.0</v>
      </c>
      <c r="E107" s="52">
        <v>5839.0</v>
      </c>
      <c r="F107" s="52">
        <v>5570.0</v>
      </c>
      <c r="G107" s="52">
        <v>6530.0</v>
      </c>
      <c r="H107" s="52">
        <v>4190.0</v>
      </c>
      <c r="I107" s="53"/>
      <c r="J107" s="47"/>
      <c r="K107" s="47"/>
      <c r="L107" s="47"/>
      <c r="M107" s="47"/>
      <c r="N107" s="53"/>
      <c r="O107" s="53"/>
      <c r="P107" s="48"/>
    </row>
    <row r="108" ht="15.75" customHeight="1">
      <c r="C108" s="51" t="s">
        <v>114</v>
      </c>
      <c r="D108" s="53"/>
      <c r="E108" s="52">
        <v>2040.0</v>
      </c>
      <c r="F108" s="52">
        <v>5120.0</v>
      </c>
      <c r="G108" s="53"/>
      <c r="H108" s="53"/>
      <c r="I108" s="53"/>
      <c r="J108" s="53"/>
      <c r="K108" s="53"/>
      <c r="L108" s="54"/>
      <c r="M108" s="53"/>
      <c r="N108" s="53"/>
      <c r="O108" s="53"/>
      <c r="P108" s="48"/>
    </row>
    <row r="109" ht="15.75" customHeight="1">
      <c r="C109" s="55" t="s">
        <v>115</v>
      </c>
      <c r="D109" s="53"/>
      <c r="E109" s="53"/>
      <c r="F109" s="53"/>
      <c r="G109" s="53"/>
      <c r="H109" s="53"/>
      <c r="I109" s="53"/>
      <c r="J109" s="53"/>
      <c r="K109" s="53"/>
      <c r="L109" s="56"/>
      <c r="M109" s="53"/>
      <c r="N109" s="53"/>
      <c r="O109" s="53"/>
      <c r="P109" s="48"/>
    </row>
    <row r="110" ht="15.75" customHeight="1">
      <c r="C110" s="7" t="s">
        <v>116</v>
      </c>
      <c r="D110" s="47">
        <f>SUM(D99:D109)</f>
        <v>73288.22</v>
      </c>
      <c r="E110" s="47">
        <f>SUM(E100:E109)</f>
        <v>101549.65</v>
      </c>
      <c r="F110" s="47">
        <f t="shared" ref="F110:K110" si="1">SUM(F100:F107)</f>
        <v>121516.8</v>
      </c>
      <c r="G110" s="47">
        <f t="shared" si="1"/>
        <v>133534.13</v>
      </c>
      <c r="H110" s="47">
        <f t="shared" si="1"/>
        <v>128808.23</v>
      </c>
      <c r="I110" s="47">
        <f t="shared" si="1"/>
        <v>0</v>
      </c>
      <c r="J110" s="47">
        <f t="shared" si="1"/>
        <v>0</v>
      </c>
      <c r="K110" s="47">
        <f t="shared" si="1"/>
        <v>0</v>
      </c>
      <c r="L110" s="47">
        <f t="shared" ref="L110:N110" si="2">SUM(L100:L108)</f>
        <v>0</v>
      </c>
      <c r="M110" s="47">
        <f t="shared" si="2"/>
        <v>0</v>
      </c>
      <c r="N110" s="47">
        <f t="shared" si="2"/>
        <v>0</v>
      </c>
      <c r="O110" s="47">
        <f>SUM(O100:O107)</f>
        <v>0</v>
      </c>
      <c r="P110" s="48"/>
    </row>
    <row r="111" ht="15.75" customHeight="1"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</row>
    <row r="112" ht="15.75" customHeight="1"/>
    <row r="113" ht="15.75" customHeight="1"/>
    <row r="114" ht="15.75" customHeight="1">
      <c r="C114" s="50"/>
    </row>
    <row r="115" ht="15.75" customHeight="1">
      <c r="C115" s="50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</sheetData>
  <mergeCells count="7">
    <mergeCell ref="C1:O1"/>
    <mergeCell ref="C2:O2"/>
    <mergeCell ref="C4:O4"/>
    <mergeCell ref="C24:O24"/>
    <mergeCell ref="C31:O31"/>
    <mergeCell ref="C50:O50"/>
    <mergeCell ref="C98:O98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14"/>
    <col customWidth="1" min="4" max="5" width="29.14"/>
    <col customWidth="1" min="7" max="8" width="21.43"/>
    <col customWidth="1" min="11" max="12" width="18.0"/>
    <col customWidth="1" min="19" max="19" width="19.57"/>
  </cols>
  <sheetData>
    <row r="3">
      <c r="A3" s="58" t="s">
        <v>117</v>
      </c>
      <c r="B3" s="59" t="s">
        <v>118</v>
      </c>
      <c r="C3" s="59" t="s">
        <v>119</v>
      </c>
      <c r="D3" s="60" t="s">
        <v>120</v>
      </c>
      <c r="E3" s="61" t="s">
        <v>118</v>
      </c>
      <c r="F3" s="61" t="s">
        <v>119</v>
      </c>
      <c r="G3" s="62" t="s">
        <v>120</v>
      </c>
      <c r="H3" s="61" t="s">
        <v>118</v>
      </c>
      <c r="I3" s="61" t="s">
        <v>119</v>
      </c>
      <c r="J3" s="61" t="s">
        <v>121</v>
      </c>
      <c r="K3" s="63" t="s">
        <v>120</v>
      </c>
      <c r="L3" s="61" t="s">
        <v>118</v>
      </c>
      <c r="M3" s="61" t="s">
        <v>119</v>
      </c>
      <c r="N3" s="64" t="s">
        <v>120</v>
      </c>
      <c r="O3" s="61" t="s">
        <v>118</v>
      </c>
      <c r="P3" s="61" t="s">
        <v>119</v>
      </c>
      <c r="Q3" s="65" t="s">
        <v>120</v>
      </c>
      <c r="R3" s="61" t="s">
        <v>118</v>
      </c>
      <c r="S3" s="61" t="s">
        <v>119</v>
      </c>
    </row>
    <row r="4">
      <c r="A4" s="58" t="s">
        <v>1</v>
      </c>
      <c r="B4" s="66" t="s">
        <v>122</v>
      </c>
      <c r="C4" s="67">
        <v>255.36</v>
      </c>
      <c r="D4" s="60" t="s">
        <v>123</v>
      </c>
      <c r="E4" s="68" t="s">
        <v>124</v>
      </c>
      <c r="F4" s="69">
        <v>134.0</v>
      </c>
      <c r="G4" s="70" t="s">
        <v>3</v>
      </c>
      <c r="H4" s="66" t="s">
        <v>125</v>
      </c>
      <c r="I4" s="67">
        <v>415.0</v>
      </c>
      <c r="J4" s="71"/>
      <c r="K4" s="72" t="s">
        <v>4</v>
      </c>
      <c r="L4" s="73" t="s">
        <v>126</v>
      </c>
      <c r="M4" s="74">
        <v>462.66</v>
      </c>
      <c r="N4" s="75" t="s">
        <v>5</v>
      </c>
      <c r="O4" s="73" t="s">
        <v>127</v>
      </c>
      <c r="P4" s="74">
        <v>396.0</v>
      </c>
      <c r="Q4" s="76" t="s">
        <v>6</v>
      </c>
      <c r="R4" s="77"/>
      <c r="S4" s="78"/>
    </row>
    <row r="5">
      <c r="A5" s="58" t="s">
        <v>1</v>
      </c>
      <c r="B5" s="66" t="s">
        <v>128</v>
      </c>
      <c r="C5" s="67">
        <v>128.23</v>
      </c>
      <c r="D5" s="60" t="s">
        <v>123</v>
      </c>
      <c r="E5" s="68" t="s">
        <v>124</v>
      </c>
      <c r="F5" s="69">
        <v>19.85</v>
      </c>
      <c r="G5" s="70" t="s">
        <v>3</v>
      </c>
      <c r="H5" s="66" t="s">
        <v>129</v>
      </c>
      <c r="I5" s="67">
        <v>1473.14</v>
      </c>
      <c r="J5" s="71"/>
      <c r="K5" s="72" t="s">
        <v>4</v>
      </c>
      <c r="L5" s="73" t="s">
        <v>130</v>
      </c>
      <c r="M5" s="74">
        <v>360.0</v>
      </c>
      <c r="N5" s="75" t="s">
        <v>5</v>
      </c>
      <c r="O5" s="73" t="s">
        <v>131</v>
      </c>
      <c r="P5" s="74">
        <v>524.62</v>
      </c>
      <c r="Q5" s="76" t="s">
        <v>6</v>
      </c>
      <c r="R5" s="77"/>
      <c r="S5" s="78"/>
    </row>
    <row r="6">
      <c r="A6" s="58" t="s">
        <v>1</v>
      </c>
      <c r="B6" s="66" t="s">
        <v>132</v>
      </c>
      <c r="C6" s="67">
        <v>30.0</v>
      </c>
      <c r="D6" s="60" t="s">
        <v>123</v>
      </c>
      <c r="E6" s="68" t="s">
        <v>124</v>
      </c>
      <c r="F6" s="69">
        <v>500.75</v>
      </c>
      <c r="G6" s="70" t="s">
        <v>3</v>
      </c>
      <c r="H6" s="66" t="s">
        <v>125</v>
      </c>
      <c r="I6" s="67">
        <v>1398.3</v>
      </c>
      <c r="J6" s="71"/>
      <c r="K6" s="72" t="s">
        <v>4</v>
      </c>
      <c r="L6" s="73" t="s">
        <v>126</v>
      </c>
      <c r="M6" s="74">
        <v>337.24</v>
      </c>
      <c r="N6" s="75" t="s">
        <v>5</v>
      </c>
      <c r="O6" s="73" t="s">
        <v>129</v>
      </c>
      <c r="P6" s="74">
        <v>686.11</v>
      </c>
      <c r="Q6" s="76" t="s">
        <v>6</v>
      </c>
      <c r="R6" s="77"/>
      <c r="S6" s="78"/>
    </row>
    <row r="7">
      <c r="A7" s="58" t="s">
        <v>1</v>
      </c>
      <c r="B7" s="66" t="s">
        <v>133</v>
      </c>
      <c r="C7" s="67">
        <v>100.0</v>
      </c>
      <c r="D7" s="60" t="s">
        <v>123</v>
      </c>
      <c r="E7" s="68" t="s">
        <v>134</v>
      </c>
      <c r="F7" s="69">
        <v>314.0</v>
      </c>
      <c r="G7" s="70" t="s">
        <v>3</v>
      </c>
      <c r="H7" s="66" t="s">
        <v>135</v>
      </c>
      <c r="I7" s="67">
        <v>998.0</v>
      </c>
      <c r="J7" s="71"/>
      <c r="K7" s="72" t="s">
        <v>4</v>
      </c>
      <c r="L7" s="73" t="s">
        <v>136</v>
      </c>
      <c r="M7" s="74">
        <v>280.0</v>
      </c>
      <c r="N7" s="75" t="s">
        <v>5</v>
      </c>
      <c r="O7" s="73" t="s">
        <v>137</v>
      </c>
      <c r="P7" s="74">
        <v>177.6</v>
      </c>
      <c r="Q7" s="76" t="s">
        <v>6</v>
      </c>
      <c r="R7" s="77"/>
      <c r="S7" s="78"/>
    </row>
    <row r="8">
      <c r="A8" s="58" t="s">
        <v>1</v>
      </c>
      <c r="B8" s="66" t="s">
        <v>128</v>
      </c>
      <c r="C8" s="67">
        <v>485.89</v>
      </c>
      <c r="D8" s="60" t="s">
        <v>123</v>
      </c>
      <c r="E8" s="68" t="s">
        <v>134</v>
      </c>
      <c r="F8" s="69">
        <v>283.0</v>
      </c>
      <c r="G8" s="70" t="s">
        <v>3</v>
      </c>
      <c r="H8" s="66" t="s">
        <v>125</v>
      </c>
      <c r="I8" s="67">
        <v>1468.32</v>
      </c>
      <c r="J8" s="71"/>
      <c r="K8" s="72" t="s">
        <v>4</v>
      </c>
      <c r="L8" s="73" t="s">
        <v>127</v>
      </c>
      <c r="M8" s="74">
        <v>353.0</v>
      </c>
      <c r="N8" s="75" t="s">
        <v>5</v>
      </c>
      <c r="O8" s="73" t="s">
        <v>138</v>
      </c>
      <c r="P8" s="74">
        <v>6972.68</v>
      </c>
      <c r="Q8" s="76" t="s">
        <v>6</v>
      </c>
      <c r="R8" s="77"/>
      <c r="S8" s="78"/>
    </row>
    <row r="9">
      <c r="A9" s="58" t="s">
        <v>1</v>
      </c>
      <c r="B9" s="66" t="s">
        <v>128</v>
      </c>
      <c r="C9" s="67">
        <v>94.75</v>
      </c>
      <c r="D9" s="60" t="s">
        <v>123</v>
      </c>
      <c r="E9" s="68" t="s">
        <v>139</v>
      </c>
      <c r="F9" s="69">
        <v>60.0</v>
      </c>
      <c r="G9" s="70" t="s">
        <v>3</v>
      </c>
      <c r="H9" s="66" t="s">
        <v>138</v>
      </c>
      <c r="I9" s="67">
        <v>2779.0</v>
      </c>
      <c r="J9" s="71"/>
      <c r="K9" s="72" t="s">
        <v>4</v>
      </c>
      <c r="L9" s="73" t="s">
        <v>140</v>
      </c>
      <c r="M9" s="74">
        <v>554.91</v>
      </c>
      <c r="N9" s="75" t="s">
        <v>5</v>
      </c>
      <c r="O9" s="73" t="s">
        <v>141</v>
      </c>
      <c r="P9" s="74">
        <v>396.0</v>
      </c>
      <c r="Q9" s="76" t="s">
        <v>6</v>
      </c>
      <c r="R9" s="77"/>
      <c r="S9" s="78"/>
    </row>
    <row r="10">
      <c r="A10" s="58" t="s">
        <v>1</v>
      </c>
      <c r="B10" s="66" t="s">
        <v>128</v>
      </c>
      <c r="C10" s="67">
        <v>328.23</v>
      </c>
      <c r="D10" s="60" t="s">
        <v>123</v>
      </c>
      <c r="E10" s="68" t="s">
        <v>124</v>
      </c>
      <c r="F10" s="79">
        <f>79.68+226.79+9.93+217.48+28+54+82+52.81</f>
        <v>750.69</v>
      </c>
      <c r="G10" s="70" t="s">
        <v>3</v>
      </c>
      <c r="H10" s="66" t="s">
        <v>135</v>
      </c>
      <c r="I10" s="67">
        <v>992.0</v>
      </c>
      <c r="J10" s="71"/>
      <c r="K10" s="72" t="s">
        <v>4</v>
      </c>
      <c r="L10" s="73" t="s">
        <v>140</v>
      </c>
      <c r="M10" s="74">
        <v>214.66</v>
      </c>
      <c r="N10" s="75" t="s">
        <v>5</v>
      </c>
      <c r="O10" s="73" t="s">
        <v>138</v>
      </c>
      <c r="P10" s="74">
        <v>5101.0</v>
      </c>
      <c r="Q10" s="76" t="s">
        <v>6</v>
      </c>
      <c r="R10" s="77"/>
      <c r="S10" s="78"/>
    </row>
    <row r="11">
      <c r="A11" s="58" t="s">
        <v>1</v>
      </c>
      <c r="B11" s="66" t="s">
        <v>142</v>
      </c>
      <c r="C11" s="67">
        <v>80.0</v>
      </c>
      <c r="D11" s="60" t="s">
        <v>123</v>
      </c>
      <c r="E11" s="68" t="s">
        <v>124</v>
      </c>
      <c r="F11" s="69">
        <v>437.18</v>
      </c>
      <c r="G11" s="70" t="s">
        <v>3</v>
      </c>
      <c r="H11" s="66" t="s">
        <v>125</v>
      </c>
      <c r="I11" s="67">
        <v>1225.3</v>
      </c>
      <c r="J11" s="71"/>
      <c r="K11" s="72" t="s">
        <v>4</v>
      </c>
      <c r="L11" s="73" t="s">
        <v>143</v>
      </c>
      <c r="M11" s="74">
        <v>304.8</v>
      </c>
      <c r="N11" s="75" t="s">
        <v>5</v>
      </c>
      <c r="O11" s="73" t="s">
        <v>131</v>
      </c>
      <c r="P11" s="74">
        <v>299.03</v>
      </c>
      <c r="Q11" s="76" t="s">
        <v>6</v>
      </c>
      <c r="R11" s="77"/>
      <c r="S11" s="78"/>
    </row>
    <row r="12">
      <c r="A12" s="58" t="s">
        <v>1</v>
      </c>
      <c r="B12" s="66" t="s">
        <v>144</v>
      </c>
      <c r="C12" s="67">
        <v>4706.42</v>
      </c>
      <c r="D12" s="60" t="s">
        <v>123</v>
      </c>
      <c r="E12" s="68" t="s">
        <v>145</v>
      </c>
      <c r="F12" s="69">
        <v>252.0</v>
      </c>
      <c r="G12" s="70" t="s">
        <v>3</v>
      </c>
      <c r="H12" s="66" t="s">
        <v>146</v>
      </c>
      <c r="I12" s="67">
        <v>996.89</v>
      </c>
      <c r="J12" s="71"/>
      <c r="K12" s="72" t="s">
        <v>4</v>
      </c>
      <c r="L12" s="73" t="s">
        <v>136</v>
      </c>
      <c r="M12" s="74">
        <v>255.0</v>
      </c>
      <c r="N12" s="75" t="s">
        <v>5</v>
      </c>
      <c r="O12" s="73" t="s">
        <v>147</v>
      </c>
      <c r="P12" s="74">
        <v>50.0</v>
      </c>
      <c r="Q12" s="76" t="s">
        <v>6</v>
      </c>
      <c r="R12" s="77"/>
      <c r="S12" s="78"/>
    </row>
    <row r="13">
      <c r="A13" s="58" t="s">
        <v>1</v>
      </c>
      <c r="B13" s="66" t="s">
        <v>148</v>
      </c>
      <c r="C13" s="67">
        <v>336.0</v>
      </c>
      <c r="D13" s="60" t="s">
        <v>123</v>
      </c>
      <c r="E13" s="68" t="s">
        <v>149</v>
      </c>
      <c r="F13" s="69">
        <v>660.0</v>
      </c>
      <c r="G13" s="70" t="s">
        <v>3</v>
      </c>
      <c r="H13" s="66" t="s">
        <v>150</v>
      </c>
      <c r="I13" s="67">
        <v>613.25</v>
      </c>
      <c r="J13" s="80"/>
      <c r="K13" s="72" t="s">
        <v>4</v>
      </c>
      <c r="L13" s="73" t="s">
        <v>150</v>
      </c>
      <c r="M13" s="74">
        <v>219.24</v>
      </c>
      <c r="N13" s="75" t="s">
        <v>5</v>
      </c>
      <c r="O13" s="73" t="s">
        <v>143</v>
      </c>
      <c r="P13" s="74">
        <v>287.0</v>
      </c>
      <c r="Q13" s="76" t="s">
        <v>6</v>
      </c>
      <c r="R13" s="77"/>
      <c r="S13" s="78"/>
    </row>
    <row r="14">
      <c r="A14" s="58" t="s">
        <v>1</v>
      </c>
      <c r="B14" s="66" t="s">
        <v>151</v>
      </c>
      <c r="C14" s="67">
        <v>628.95</v>
      </c>
      <c r="D14" s="60" t="s">
        <v>123</v>
      </c>
      <c r="E14" s="68" t="s">
        <v>152</v>
      </c>
      <c r="F14" s="69">
        <v>92.0</v>
      </c>
      <c r="G14" s="70" t="s">
        <v>3</v>
      </c>
      <c r="H14" s="66" t="s">
        <v>150</v>
      </c>
      <c r="I14" s="67">
        <v>396.77</v>
      </c>
      <c r="J14" s="71"/>
      <c r="K14" s="72" t="s">
        <v>4</v>
      </c>
      <c r="L14" s="73" t="s">
        <v>150</v>
      </c>
      <c r="M14" s="74">
        <v>155.17</v>
      </c>
      <c r="N14" s="75" t="s">
        <v>5</v>
      </c>
      <c r="O14" s="73" t="s">
        <v>153</v>
      </c>
      <c r="P14" s="74">
        <v>50.0</v>
      </c>
      <c r="Q14" s="76" t="s">
        <v>6</v>
      </c>
      <c r="R14" s="77"/>
      <c r="S14" s="78"/>
    </row>
    <row r="15">
      <c r="A15" s="58" t="s">
        <v>1</v>
      </c>
      <c r="B15" s="66" t="s">
        <v>154</v>
      </c>
      <c r="C15" s="67">
        <v>50.0</v>
      </c>
      <c r="D15" s="60" t="s">
        <v>123</v>
      </c>
      <c r="E15" s="68" t="s">
        <v>152</v>
      </c>
      <c r="F15" s="69">
        <v>48.18</v>
      </c>
      <c r="G15" s="70" t="s">
        <v>3</v>
      </c>
      <c r="H15" s="66" t="s">
        <v>150</v>
      </c>
      <c r="I15" s="67">
        <v>43.39</v>
      </c>
      <c r="J15" s="71"/>
      <c r="K15" s="72" t="s">
        <v>4</v>
      </c>
      <c r="L15" s="73" t="s">
        <v>127</v>
      </c>
      <c r="M15" s="74">
        <v>310.0</v>
      </c>
      <c r="N15" s="75" t="s">
        <v>5</v>
      </c>
      <c r="O15" s="73" t="s">
        <v>155</v>
      </c>
      <c r="P15" s="74">
        <v>336.0</v>
      </c>
      <c r="Q15" s="76" t="s">
        <v>6</v>
      </c>
      <c r="R15" s="77"/>
      <c r="S15" s="78"/>
    </row>
    <row r="16">
      <c r="A16" s="58" t="s">
        <v>1</v>
      </c>
      <c r="B16" s="66" t="s">
        <v>124</v>
      </c>
      <c r="C16" s="67">
        <v>549.15</v>
      </c>
      <c r="D16" s="60" t="s">
        <v>123</v>
      </c>
      <c r="E16" s="68" t="s">
        <v>124</v>
      </c>
      <c r="F16" s="69">
        <v>339.0</v>
      </c>
      <c r="G16" s="70" t="s">
        <v>3</v>
      </c>
      <c r="H16" s="66" t="s">
        <v>156</v>
      </c>
      <c r="I16" s="67">
        <v>148.0</v>
      </c>
      <c r="J16" s="71"/>
      <c r="K16" s="72" t="s">
        <v>4</v>
      </c>
      <c r="L16" s="73" t="s">
        <v>157</v>
      </c>
      <c r="M16" s="74">
        <v>602.82</v>
      </c>
      <c r="N16" s="75" t="s">
        <v>5</v>
      </c>
      <c r="O16" s="73" t="s">
        <v>158</v>
      </c>
      <c r="P16" s="74">
        <v>161.71</v>
      </c>
      <c r="Q16" s="76" t="s">
        <v>6</v>
      </c>
      <c r="R16" s="77"/>
      <c r="S16" s="78"/>
    </row>
    <row r="17">
      <c r="A17" s="58" t="s">
        <v>1</v>
      </c>
      <c r="B17" s="66" t="s">
        <v>124</v>
      </c>
      <c r="C17" s="81">
        <v>228.18</v>
      </c>
      <c r="D17" s="60" t="s">
        <v>123</v>
      </c>
      <c r="E17" s="68" t="s">
        <v>124</v>
      </c>
      <c r="F17" s="69">
        <v>173.79</v>
      </c>
      <c r="G17" s="70" t="s">
        <v>3</v>
      </c>
      <c r="H17" s="66" t="s">
        <v>156</v>
      </c>
      <c r="I17" s="67">
        <v>184.0</v>
      </c>
      <c r="J17" s="71"/>
      <c r="K17" s="72" t="s">
        <v>4</v>
      </c>
      <c r="L17" s="73" t="s">
        <v>159</v>
      </c>
      <c r="M17" s="74">
        <v>390.56</v>
      </c>
      <c r="N17" s="75" t="s">
        <v>5</v>
      </c>
      <c r="O17" s="73" t="s">
        <v>131</v>
      </c>
      <c r="P17" s="74">
        <v>130.6</v>
      </c>
      <c r="Q17" s="76" t="s">
        <v>6</v>
      </c>
      <c r="R17" s="77"/>
      <c r="S17" s="78"/>
    </row>
    <row r="18">
      <c r="A18" s="58" t="s">
        <v>1</v>
      </c>
      <c r="B18" s="66" t="s">
        <v>124</v>
      </c>
      <c r="C18" s="67">
        <v>114.0</v>
      </c>
      <c r="D18" s="60" t="s">
        <v>123</v>
      </c>
      <c r="E18" s="68" t="s">
        <v>134</v>
      </c>
      <c r="F18" s="69">
        <v>643.0</v>
      </c>
      <c r="G18" s="70" t="s">
        <v>3</v>
      </c>
      <c r="H18" s="66" t="s">
        <v>126</v>
      </c>
      <c r="I18" s="67">
        <v>437.0</v>
      </c>
      <c r="J18" s="71"/>
      <c r="K18" s="72" t="s">
        <v>4</v>
      </c>
      <c r="L18" s="73" t="s">
        <v>159</v>
      </c>
      <c r="M18" s="74">
        <v>53.8</v>
      </c>
      <c r="N18" s="75" t="s">
        <v>5</v>
      </c>
      <c r="O18" s="73" t="s">
        <v>129</v>
      </c>
      <c r="P18" s="74">
        <v>686.0</v>
      </c>
      <c r="Q18" s="76" t="s">
        <v>6</v>
      </c>
      <c r="R18" s="77"/>
      <c r="S18" s="78"/>
    </row>
    <row r="19">
      <c r="A19" s="58" t="s">
        <v>1</v>
      </c>
      <c r="B19" s="66" t="s">
        <v>134</v>
      </c>
      <c r="C19" s="67">
        <v>354.0</v>
      </c>
      <c r="D19" s="60" t="s">
        <v>123</v>
      </c>
      <c r="E19" s="68" t="s">
        <v>124</v>
      </c>
      <c r="F19" s="69">
        <v>356.58</v>
      </c>
      <c r="G19" s="70" t="s">
        <v>3</v>
      </c>
      <c r="H19" s="66" t="s">
        <v>155</v>
      </c>
      <c r="I19" s="67">
        <v>280.0</v>
      </c>
      <c r="J19" s="71"/>
      <c r="K19" s="72" t="s">
        <v>4</v>
      </c>
      <c r="L19" s="73" t="s">
        <v>160</v>
      </c>
      <c r="M19" s="74">
        <v>15.94</v>
      </c>
      <c r="N19" s="75" t="s">
        <v>5</v>
      </c>
      <c r="O19" s="73" t="s">
        <v>141</v>
      </c>
      <c r="P19" s="74">
        <v>438.0</v>
      </c>
      <c r="Q19" s="76" t="s">
        <v>6</v>
      </c>
      <c r="R19" s="77"/>
      <c r="S19" s="78"/>
    </row>
    <row r="20">
      <c r="A20" s="58" t="s">
        <v>1</v>
      </c>
      <c r="B20" s="66" t="s">
        <v>144</v>
      </c>
      <c r="C20" s="67">
        <v>4706.42</v>
      </c>
      <c r="D20" s="60" t="s">
        <v>123</v>
      </c>
      <c r="E20" s="68" t="s">
        <v>149</v>
      </c>
      <c r="F20" s="69">
        <v>252.0</v>
      </c>
      <c r="G20" s="70" t="s">
        <v>3</v>
      </c>
      <c r="H20" s="66" t="s">
        <v>161</v>
      </c>
      <c r="I20" s="67">
        <v>325.0</v>
      </c>
      <c r="J20" s="71"/>
      <c r="K20" s="72" t="s">
        <v>4</v>
      </c>
      <c r="L20" s="73" t="s">
        <v>130</v>
      </c>
      <c r="M20" s="74">
        <v>350.0</v>
      </c>
      <c r="N20" s="75" t="s">
        <v>5</v>
      </c>
      <c r="O20" s="73" t="s">
        <v>159</v>
      </c>
      <c r="P20" s="74">
        <v>595.0</v>
      </c>
      <c r="Q20" s="76" t="s">
        <v>6</v>
      </c>
      <c r="R20" s="77"/>
      <c r="S20" s="78"/>
    </row>
    <row r="21">
      <c r="A21" s="58" t="s">
        <v>1</v>
      </c>
      <c r="B21" s="66" t="s">
        <v>128</v>
      </c>
      <c r="C21" s="67">
        <v>446.0</v>
      </c>
      <c r="D21" s="60" t="s">
        <v>123</v>
      </c>
      <c r="E21" s="68" t="s">
        <v>162</v>
      </c>
      <c r="F21" s="69">
        <v>2030.0</v>
      </c>
      <c r="G21" s="70" t="s">
        <v>3</v>
      </c>
      <c r="H21" s="66" t="s">
        <v>163</v>
      </c>
      <c r="I21" s="67">
        <v>103.83</v>
      </c>
      <c r="J21" s="71"/>
      <c r="K21" s="72" t="s">
        <v>4</v>
      </c>
      <c r="L21" s="73" t="s">
        <v>127</v>
      </c>
      <c r="M21" s="74">
        <v>357.0</v>
      </c>
      <c r="N21" s="75" t="s">
        <v>5</v>
      </c>
      <c r="O21" s="73" t="s">
        <v>150</v>
      </c>
      <c r="P21" s="74">
        <v>299.23</v>
      </c>
      <c r="Q21" s="76" t="s">
        <v>6</v>
      </c>
      <c r="R21" s="77"/>
      <c r="S21" s="78"/>
    </row>
    <row r="22">
      <c r="A22" s="58" t="s">
        <v>1</v>
      </c>
      <c r="B22" s="66" t="s">
        <v>128</v>
      </c>
      <c r="C22" s="67">
        <v>138.0</v>
      </c>
      <c r="D22" s="60" t="s">
        <v>123</v>
      </c>
      <c r="E22" s="68" t="s">
        <v>124</v>
      </c>
      <c r="F22" s="69">
        <v>689.0</v>
      </c>
      <c r="G22" s="70" t="s">
        <v>3</v>
      </c>
      <c r="H22" s="66" t="s">
        <v>141</v>
      </c>
      <c r="I22" s="67">
        <v>44.6</v>
      </c>
      <c r="J22" s="71"/>
      <c r="K22" s="72" t="s">
        <v>4</v>
      </c>
      <c r="L22" s="73" t="s">
        <v>150</v>
      </c>
      <c r="M22" s="74">
        <v>816.01</v>
      </c>
      <c r="N22" s="75" t="s">
        <v>5</v>
      </c>
      <c r="O22" s="73" t="s">
        <v>159</v>
      </c>
      <c r="P22" s="74">
        <v>545.13</v>
      </c>
      <c r="Q22" s="76" t="s">
        <v>6</v>
      </c>
      <c r="R22" s="77"/>
      <c r="S22" s="78"/>
    </row>
    <row r="23">
      <c r="A23" s="58" t="s">
        <v>1</v>
      </c>
      <c r="B23" s="66" t="s">
        <v>128</v>
      </c>
      <c r="C23" s="67">
        <v>101.59</v>
      </c>
      <c r="D23" s="60" t="s">
        <v>123</v>
      </c>
      <c r="E23" s="68" t="s">
        <v>164</v>
      </c>
      <c r="F23" s="69">
        <v>477.06</v>
      </c>
      <c r="G23" s="70" t="s">
        <v>3</v>
      </c>
      <c r="H23" s="66" t="s">
        <v>150</v>
      </c>
      <c r="I23" s="67">
        <v>309.94</v>
      </c>
      <c r="J23" s="71"/>
      <c r="K23" s="72" t="s">
        <v>4</v>
      </c>
      <c r="L23" s="73" t="s">
        <v>150</v>
      </c>
      <c r="M23" s="74">
        <v>570.36</v>
      </c>
      <c r="N23" s="75" t="s">
        <v>5</v>
      </c>
      <c r="O23" s="73" t="s">
        <v>159</v>
      </c>
      <c r="P23" s="74">
        <v>176.09</v>
      </c>
      <c r="Q23" s="76" t="s">
        <v>6</v>
      </c>
      <c r="R23" s="77"/>
      <c r="S23" s="78"/>
    </row>
    <row r="24">
      <c r="A24" s="58" t="s">
        <v>1</v>
      </c>
      <c r="B24" s="66" t="s">
        <v>128</v>
      </c>
      <c r="C24" s="67">
        <v>116.0</v>
      </c>
      <c r="D24" s="60" t="s">
        <v>123</v>
      </c>
      <c r="E24" s="68" t="s">
        <v>165</v>
      </c>
      <c r="F24" s="69">
        <v>79.1</v>
      </c>
      <c r="G24" s="70" t="s">
        <v>3</v>
      </c>
      <c r="H24" s="66" t="s">
        <v>166</v>
      </c>
      <c r="I24" s="67">
        <v>168.16</v>
      </c>
      <c r="J24" s="71"/>
      <c r="K24" s="72" t="s">
        <v>4</v>
      </c>
      <c r="L24" s="73" t="s">
        <v>159</v>
      </c>
      <c r="M24" s="74">
        <v>429.88</v>
      </c>
      <c r="N24" s="75" t="s">
        <v>5</v>
      </c>
      <c r="O24" s="73" t="s">
        <v>159</v>
      </c>
      <c r="P24" s="74">
        <v>270.54</v>
      </c>
      <c r="Q24" s="76" t="s">
        <v>6</v>
      </c>
      <c r="R24" s="77"/>
      <c r="S24" s="78"/>
    </row>
    <row r="25">
      <c r="A25" s="58" t="s">
        <v>1</v>
      </c>
      <c r="B25" s="66" t="s">
        <v>128</v>
      </c>
      <c r="C25" s="67">
        <v>207.1</v>
      </c>
      <c r="D25" s="60" t="s">
        <v>123</v>
      </c>
      <c r="E25" s="68" t="s">
        <v>124</v>
      </c>
      <c r="F25" s="79">
        <f>40.49+55+35.5</f>
        <v>130.99</v>
      </c>
      <c r="G25" s="70" t="s">
        <v>3</v>
      </c>
      <c r="H25" s="66" t="s">
        <v>150</v>
      </c>
      <c r="I25" s="67">
        <v>380.0</v>
      </c>
      <c r="J25" s="71"/>
      <c r="K25" s="72" t="s">
        <v>4</v>
      </c>
      <c r="L25" s="73" t="s">
        <v>167</v>
      </c>
      <c r="M25" s="74">
        <v>26.9</v>
      </c>
      <c r="N25" s="75" t="s">
        <v>5</v>
      </c>
      <c r="O25" s="73" t="s">
        <v>141</v>
      </c>
      <c r="P25" s="74">
        <v>1826.0</v>
      </c>
      <c r="Q25" s="76" t="s">
        <v>6</v>
      </c>
      <c r="R25" s="77"/>
      <c r="S25" s="78"/>
    </row>
    <row r="26">
      <c r="A26" s="58" t="s">
        <v>1</v>
      </c>
      <c r="B26" s="66" t="s">
        <v>168</v>
      </c>
      <c r="C26" s="67">
        <v>144.06</v>
      </c>
      <c r="D26" s="60" t="s">
        <v>123</v>
      </c>
      <c r="E26" s="68" t="s">
        <v>128</v>
      </c>
      <c r="F26" s="69">
        <v>413.0</v>
      </c>
      <c r="G26" s="70" t="s">
        <v>3</v>
      </c>
      <c r="H26" s="66" t="s">
        <v>150</v>
      </c>
      <c r="I26" s="67">
        <v>663.95</v>
      </c>
      <c r="J26" s="71"/>
      <c r="K26" s="72" t="s">
        <v>4</v>
      </c>
      <c r="L26" s="73" t="s">
        <v>130</v>
      </c>
      <c r="M26" s="74">
        <v>67.5</v>
      </c>
      <c r="N26" s="75" t="s">
        <v>5</v>
      </c>
      <c r="O26" s="73" t="s">
        <v>159</v>
      </c>
      <c r="P26" s="74">
        <v>434.53</v>
      </c>
      <c r="Q26" s="76" t="s">
        <v>6</v>
      </c>
      <c r="R26" s="77"/>
      <c r="S26" s="78"/>
    </row>
    <row r="27">
      <c r="A27" s="58" t="s">
        <v>1</v>
      </c>
      <c r="B27" s="66" t="s">
        <v>169</v>
      </c>
      <c r="C27" s="67">
        <v>96.0</v>
      </c>
      <c r="D27" s="60" t="s">
        <v>123</v>
      </c>
      <c r="E27" s="82"/>
      <c r="F27" s="69">
        <v>53.56</v>
      </c>
      <c r="G27" s="70" t="s">
        <v>3</v>
      </c>
      <c r="H27" s="66" t="s">
        <v>136</v>
      </c>
      <c r="I27" s="67">
        <v>390.0</v>
      </c>
      <c r="J27" s="71"/>
      <c r="K27" s="72" t="s">
        <v>4</v>
      </c>
      <c r="L27" s="73" t="s">
        <v>170</v>
      </c>
      <c r="M27" s="74">
        <v>40.0</v>
      </c>
      <c r="N27" s="75" t="s">
        <v>5</v>
      </c>
      <c r="O27" s="73" t="s">
        <v>159</v>
      </c>
      <c r="P27" s="74">
        <v>318.0</v>
      </c>
      <c r="Q27" s="76" t="s">
        <v>6</v>
      </c>
      <c r="R27" s="77"/>
      <c r="S27" s="78"/>
    </row>
    <row r="28">
      <c r="A28" s="58" t="s">
        <v>1</v>
      </c>
      <c r="B28" s="66" t="s">
        <v>122</v>
      </c>
      <c r="C28" s="67">
        <v>359.0</v>
      </c>
      <c r="D28" s="60" t="s">
        <v>123</v>
      </c>
      <c r="E28" s="82"/>
      <c r="F28" s="69">
        <v>255.88</v>
      </c>
      <c r="G28" s="70" t="s">
        <v>3</v>
      </c>
      <c r="H28" s="66" t="s">
        <v>150</v>
      </c>
      <c r="I28" s="67">
        <v>328.0</v>
      </c>
      <c r="J28" s="71"/>
      <c r="K28" s="72" t="s">
        <v>4</v>
      </c>
      <c r="L28" s="73" t="s">
        <v>171</v>
      </c>
      <c r="M28" s="74">
        <v>227.7</v>
      </c>
      <c r="N28" s="75" t="s">
        <v>5</v>
      </c>
      <c r="O28" s="73" t="s">
        <v>159</v>
      </c>
      <c r="P28" s="74">
        <v>576.32</v>
      </c>
      <c r="Q28" s="76" t="s">
        <v>6</v>
      </c>
      <c r="R28" s="77"/>
      <c r="S28" s="78"/>
    </row>
    <row r="29">
      <c r="A29" s="58" t="s">
        <v>1</v>
      </c>
      <c r="B29" s="66" t="s">
        <v>168</v>
      </c>
      <c r="C29" s="67">
        <v>56.4</v>
      </c>
      <c r="D29" s="60" t="s">
        <v>123</v>
      </c>
      <c r="E29" s="68" t="s">
        <v>172</v>
      </c>
      <c r="F29" s="69">
        <v>330.0</v>
      </c>
      <c r="G29" s="70" t="s">
        <v>3</v>
      </c>
      <c r="H29" s="66" t="s">
        <v>150</v>
      </c>
      <c r="I29" s="67">
        <v>472.44</v>
      </c>
      <c r="J29" s="71"/>
      <c r="K29" s="72" t="s">
        <v>4</v>
      </c>
      <c r="L29" s="73" t="s">
        <v>160</v>
      </c>
      <c r="M29" s="74">
        <v>70.0</v>
      </c>
      <c r="N29" s="75" t="s">
        <v>5</v>
      </c>
      <c r="O29" s="73" t="s">
        <v>130</v>
      </c>
      <c r="P29" s="74">
        <v>1500.8</v>
      </c>
      <c r="Q29" s="76" t="s">
        <v>6</v>
      </c>
      <c r="R29" s="77"/>
      <c r="S29" s="78"/>
    </row>
    <row r="30">
      <c r="A30" s="58" t="s">
        <v>1</v>
      </c>
      <c r="B30" s="66" t="s">
        <v>124</v>
      </c>
      <c r="C30" s="67">
        <v>634.0</v>
      </c>
      <c r="D30" s="60" t="s">
        <v>123</v>
      </c>
      <c r="E30" s="68" t="s">
        <v>128</v>
      </c>
      <c r="F30" s="69">
        <v>196.45</v>
      </c>
      <c r="G30" s="70" t="s">
        <v>3</v>
      </c>
      <c r="H30" s="66" t="s">
        <v>173</v>
      </c>
      <c r="I30" s="67">
        <v>256.0</v>
      </c>
      <c r="J30" s="71"/>
      <c r="K30" s="72" t="s">
        <v>4</v>
      </c>
      <c r="L30" s="73" t="s">
        <v>174</v>
      </c>
      <c r="M30" s="74">
        <v>50.0</v>
      </c>
      <c r="N30" s="75" t="s">
        <v>5</v>
      </c>
      <c r="O30" s="73" t="s">
        <v>129</v>
      </c>
      <c r="P30" s="74">
        <v>995.86</v>
      </c>
      <c r="Q30" s="76" t="s">
        <v>6</v>
      </c>
      <c r="R30" s="77"/>
      <c r="S30" s="78"/>
    </row>
    <row r="31">
      <c r="A31" s="58" t="s">
        <v>1</v>
      </c>
      <c r="B31" s="66" t="s">
        <v>175</v>
      </c>
      <c r="C31" s="67">
        <v>878.0</v>
      </c>
      <c r="D31" s="60" t="s">
        <v>123</v>
      </c>
      <c r="E31" s="68" t="s">
        <v>176</v>
      </c>
      <c r="F31" s="69">
        <v>39.96</v>
      </c>
      <c r="G31" s="70" t="s">
        <v>3</v>
      </c>
      <c r="H31" s="66" t="s">
        <v>130</v>
      </c>
      <c r="I31" s="67">
        <v>280.0</v>
      </c>
      <c r="J31" s="71"/>
      <c r="K31" s="72" t="s">
        <v>4</v>
      </c>
      <c r="L31" s="73" t="s">
        <v>173</v>
      </c>
      <c r="M31" s="74">
        <v>309.0</v>
      </c>
      <c r="N31" s="75" t="s">
        <v>5</v>
      </c>
      <c r="O31" s="73" t="s">
        <v>135</v>
      </c>
      <c r="P31" s="74">
        <v>998.73</v>
      </c>
      <c r="Q31" s="76" t="s">
        <v>6</v>
      </c>
      <c r="R31" s="77"/>
      <c r="S31" s="78"/>
    </row>
    <row r="32">
      <c r="A32" s="58" t="s">
        <v>1</v>
      </c>
      <c r="B32" s="66" t="s">
        <v>158</v>
      </c>
      <c r="C32" s="67">
        <v>539.36</v>
      </c>
      <c r="D32" s="60" t="s">
        <v>123</v>
      </c>
      <c r="E32" s="68" t="s">
        <v>177</v>
      </c>
      <c r="F32" s="69">
        <v>160.0</v>
      </c>
      <c r="G32" s="70" t="s">
        <v>3</v>
      </c>
      <c r="H32" s="66" t="s">
        <v>150</v>
      </c>
      <c r="I32" s="67">
        <v>653.05</v>
      </c>
      <c r="J32" s="71"/>
      <c r="K32" s="72" t="s">
        <v>4</v>
      </c>
      <c r="L32" s="73" t="s">
        <v>127</v>
      </c>
      <c r="M32" s="74">
        <v>403.0</v>
      </c>
      <c r="N32" s="75" t="s">
        <v>5</v>
      </c>
      <c r="O32" s="73" t="s">
        <v>137</v>
      </c>
      <c r="P32" s="74">
        <v>170.0</v>
      </c>
      <c r="Q32" s="76" t="s">
        <v>6</v>
      </c>
      <c r="R32" s="77"/>
      <c r="S32" s="78"/>
    </row>
    <row r="33">
      <c r="A33" s="58" t="s">
        <v>1</v>
      </c>
      <c r="B33" s="66" t="s">
        <v>178</v>
      </c>
      <c r="C33" s="67">
        <v>633.84</v>
      </c>
      <c r="D33" s="60" t="s">
        <v>123</v>
      </c>
      <c r="E33" s="68" t="s">
        <v>179</v>
      </c>
      <c r="F33" s="69">
        <v>352.92</v>
      </c>
      <c r="G33" s="70" t="s">
        <v>3</v>
      </c>
      <c r="H33" s="66" t="s">
        <v>180</v>
      </c>
      <c r="I33" s="67">
        <v>17.3</v>
      </c>
      <c r="J33" s="71"/>
      <c r="K33" s="72" t="s">
        <v>4</v>
      </c>
      <c r="L33" s="73" t="s">
        <v>159</v>
      </c>
      <c r="M33" s="74">
        <v>52.99</v>
      </c>
      <c r="N33" s="75" t="s">
        <v>5</v>
      </c>
      <c r="O33" s="73" t="s">
        <v>150</v>
      </c>
      <c r="P33" s="74">
        <v>631.0</v>
      </c>
      <c r="Q33" s="76" t="s">
        <v>6</v>
      </c>
      <c r="R33" s="77"/>
      <c r="S33" s="78"/>
    </row>
    <row r="34">
      <c r="A34" s="58" t="s">
        <v>1</v>
      </c>
      <c r="B34" s="66" t="s">
        <v>124</v>
      </c>
      <c r="C34" s="67">
        <v>418.76</v>
      </c>
      <c r="D34" s="60" t="s">
        <v>123</v>
      </c>
      <c r="E34" s="68" t="s">
        <v>181</v>
      </c>
      <c r="F34" s="69">
        <v>990.89</v>
      </c>
      <c r="G34" s="70" t="s">
        <v>3</v>
      </c>
      <c r="H34" s="66" t="s">
        <v>156</v>
      </c>
      <c r="I34" s="67">
        <v>300.0</v>
      </c>
      <c r="J34" s="83"/>
      <c r="K34" s="72" t="s">
        <v>4</v>
      </c>
      <c r="L34" s="73" t="s">
        <v>130</v>
      </c>
      <c r="M34" s="74">
        <v>284.0</v>
      </c>
      <c r="N34" s="75" t="s">
        <v>5</v>
      </c>
      <c r="O34" s="73" t="s">
        <v>182</v>
      </c>
      <c r="P34" s="74">
        <v>88.76</v>
      </c>
      <c r="Q34" s="76" t="s">
        <v>6</v>
      </c>
      <c r="R34" s="77"/>
      <c r="S34" s="78"/>
    </row>
    <row r="35">
      <c r="A35" s="58" t="s">
        <v>1</v>
      </c>
      <c r="B35" s="66" t="s">
        <v>128</v>
      </c>
      <c r="C35" s="67">
        <v>690.0</v>
      </c>
      <c r="D35" s="60" t="s">
        <v>123</v>
      </c>
      <c r="E35" s="68" t="s">
        <v>183</v>
      </c>
      <c r="F35" s="69">
        <v>1680.68</v>
      </c>
      <c r="G35" s="70" t="s">
        <v>3</v>
      </c>
      <c r="H35" s="66" t="s">
        <v>159</v>
      </c>
      <c r="I35" s="67">
        <v>788.81</v>
      </c>
      <c r="J35" s="83"/>
      <c r="K35" s="72" t="s">
        <v>4</v>
      </c>
      <c r="L35" s="73" t="s">
        <v>130</v>
      </c>
      <c r="M35" s="74">
        <v>320.0</v>
      </c>
      <c r="N35" s="75" t="s">
        <v>5</v>
      </c>
      <c r="O35" s="73" t="s">
        <v>159</v>
      </c>
      <c r="P35" s="74">
        <v>430.0</v>
      </c>
      <c r="Q35" s="76" t="s">
        <v>6</v>
      </c>
      <c r="R35" s="77"/>
      <c r="S35" s="78"/>
    </row>
    <row r="36">
      <c r="A36" s="58" t="s">
        <v>1</v>
      </c>
      <c r="B36" s="66" t="s">
        <v>184</v>
      </c>
      <c r="C36" s="67">
        <v>62.45</v>
      </c>
      <c r="D36" s="60" t="s">
        <v>123</v>
      </c>
      <c r="E36" s="68" t="s">
        <v>144</v>
      </c>
      <c r="F36" s="69">
        <v>4174.84</v>
      </c>
      <c r="G36" s="70" t="s">
        <v>3</v>
      </c>
      <c r="H36" s="66" t="s">
        <v>150</v>
      </c>
      <c r="I36" s="67">
        <v>580.42</v>
      </c>
      <c r="J36" s="83"/>
      <c r="K36" s="72" t="s">
        <v>4</v>
      </c>
      <c r="L36" s="73" t="s">
        <v>159</v>
      </c>
      <c r="M36" s="84">
        <v>1118.0</v>
      </c>
      <c r="N36" s="75" t="s">
        <v>5</v>
      </c>
      <c r="O36" s="73" t="s">
        <v>150</v>
      </c>
      <c r="P36" s="74">
        <v>148.0</v>
      </c>
      <c r="Q36" s="76" t="s">
        <v>6</v>
      </c>
      <c r="R36" s="77"/>
      <c r="S36" s="78"/>
    </row>
    <row r="37">
      <c r="A37" s="58" t="s">
        <v>1</v>
      </c>
      <c r="B37" s="66" t="s">
        <v>128</v>
      </c>
      <c r="C37" s="67">
        <v>40.0</v>
      </c>
      <c r="D37" s="60" t="s">
        <v>123</v>
      </c>
      <c r="E37" s="68" t="s">
        <v>181</v>
      </c>
      <c r="F37" s="69">
        <v>976.84</v>
      </c>
      <c r="G37" s="70" t="s">
        <v>3</v>
      </c>
      <c r="H37" s="66" t="s">
        <v>161</v>
      </c>
      <c r="I37" s="67">
        <v>396.0</v>
      </c>
      <c r="J37" s="83"/>
      <c r="K37" s="72" t="s">
        <v>4</v>
      </c>
      <c r="L37" s="73" t="s">
        <v>185</v>
      </c>
      <c r="M37" s="74">
        <v>181.9</v>
      </c>
      <c r="N37" s="75" t="s">
        <v>5</v>
      </c>
      <c r="O37" s="73" t="s">
        <v>150</v>
      </c>
      <c r="P37" s="74">
        <v>65.0</v>
      </c>
      <c r="Q37" s="76" t="s">
        <v>6</v>
      </c>
      <c r="R37" s="77"/>
      <c r="S37" s="78"/>
    </row>
    <row r="38">
      <c r="A38" s="58" t="s">
        <v>1</v>
      </c>
      <c r="B38" s="66" t="s">
        <v>184</v>
      </c>
      <c r="C38" s="67">
        <v>309.0</v>
      </c>
      <c r="D38" s="60" t="s">
        <v>123</v>
      </c>
      <c r="E38" s="68" t="s">
        <v>186</v>
      </c>
      <c r="F38" s="69">
        <v>5959.6</v>
      </c>
      <c r="G38" s="70" t="s">
        <v>3</v>
      </c>
      <c r="H38" s="66" t="s">
        <v>146</v>
      </c>
      <c r="I38" s="67">
        <v>2610.0</v>
      </c>
      <c r="J38" s="83"/>
      <c r="K38" s="72" t="s">
        <v>4</v>
      </c>
      <c r="L38" s="73" t="s">
        <v>174</v>
      </c>
      <c r="M38" s="74">
        <v>50.0</v>
      </c>
      <c r="N38" s="75" t="s">
        <v>5</v>
      </c>
      <c r="O38" s="73" t="s">
        <v>150</v>
      </c>
      <c r="P38" s="74">
        <v>59.94</v>
      </c>
      <c r="Q38" s="76" t="s">
        <v>6</v>
      </c>
      <c r="R38" s="77"/>
      <c r="S38" s="78"/>
    </row>
    <row r="39">
      <c r="A39" s="58" t="s">
        <v>1</v>
      </c>
      <c r="B39" s="66" t="s">
        <v>139</v>
      </c>
      <c r="C39" s="67">
        <v>100.0</v>
      </c>
      <c r="D39" s="60" t="s">
        <v>123</v>
      </c>
      <c r="E39" s="68" t="s">
        <v>181</v>
      </c>
      <c r="F39" s="69">
        <v>1005.05</v>
      </c>
      <c r="G39" s="70" t="s">
        <v>3</v>
      </c>
      <c r="H39" s="66" t="s">
        <v>156</v>
      </c>
      <c r="I39" s="67">
        <v>139.0</v>
      </c>
      <c r="J39" s="85"/>
      <c r="K39" s="72" t="s">
        <v>4</v>
      </c>
      <c r="L39" s="73" t="s">
        <v>159</v>
      </c>
      <c r="M39" s="74">
        <v>208.37</v>
      </c>
      <c r="N39" s="75" t="s">
        <v>5</v>
      </c>
      <c r="O39" s="73" t="s">
        <v>129</v>
      </c>
      <c r="P39" s="74">
        <v>995.86</v>
      </c>
      <c r="Q39" s="76" t="s">
        <v>6</v>
      </c>
      <c r="R39" s="77"/>
      <c r="S39" s="78"/>
    </row>
    <row r="40">
      <c r="A40" s="58" t="s">
        <v>1</v>
      </c>
      <c r="B40" s="66" t="s">
        <v>187</v>
      </c>
      <c r="C40" s="67">
        <v>138.39</v>
      </c>
      <c r="D40" s="86"/>
      <c r="E40" s="82"/>
      <c r="F40" s="79"/>
      <c r="G40" s="70" t="s">
        <v>3</v>
      </c>
      <c r="H40" s="66" t="s">
        <v>150</v>
      </c>
      <c r="I40" s="67">
        <v>194.31</v>
      </c>
      <c r="J40" s="85"/>
      <c r="K40" s="72" t="s">
        <v>4</v>
      </c>
      <c r="L40" s="73" t="s">
        <v>159</v>
      </c>
      <c r="M40" s="74">
        <v>311.77</v>
      </c>
      <c r="N40" s="75" t="s">
        <v>5</v>
      </c>
      <c r="O40" s="73" t="s">
        <v>135</v>
      </c>
      <c r="P40" s="74">
        <v>770.41</v>
      </c>
      <c r="Q40" s="76" t="s">
        <v>6</v>
      </c>
      <c r="R40" s="77"/>
      <c r="S40" s="78"/>
    </row>
    <row r="41">
      <c r="A41" s="58" t="s">
        <v>1</v>
      </c>
      <c r="B41" s="66" t="s">
        <v>188</v>
      </c>
      <c r="C41" s="67">
        <v>517.0</v>
      </c>
      <c r="D41" s="86"/>
      <c r="E41" s="82"/>
      <c r="F41" s="79"/>
      <c r="G41" s="70" t="s">
        <v>3</v>
      </c>
      <c r="H41" s="66" t="s">
        <v>150</v>
      </c>
      <c r="I41" s="67">
        <v>36.01</v>
      </c>
      <c r="J41" s="71"/>
      <c r="K41" s="72" t="s">
        <v>4</v>
      </c>
      <c r="L41" s="73" t="s">
        <v>135</v>
      </c>
      <c r="M41" s="74">
        <v>1002.0</v>
      </c>
      <c r="N41" s="75" t="s">
        <v>5</v>
      </c>
      <c r="O41" s="73" t="s">
        <v>138</v>
      </c>
      <c r="P41" s="74">
        <v>2133.84</v>
      </c>
      <c r="Q41" s="76" t="s">
        <v>6</v>
      </c>
      <c r="R41" s="77"/>
      <c r="S41" s="78"/>
    </row>
    <row r="42">
      <c r="A42" s="58" t="s">
        <v>1</v>
      </c>
      <c r="B42" s="66" t="s">
        <v>128</v>
      </c>
      <c r="C42" s="67">
        <v>41.7</v>
      </c>
      <c r="D42" s="86"/>
      <c r="E42" s="82"/>
      <c r="F42" s="79"/>
      <c r="G42" s="70" t="s">
        <v>3</v>
      </c>
      <c r="H42" s="66" t="s">
        <v>161</v>
      </c>
      <c r="I42" s="67">
        <v>395.0</v>
      </c>
      <c r="J42" s="71"/>
      <c r="K42" s="72" t="s">
        <v>4</v>
      </c>
      <c r="L42" s="73" t="s">
        <v>189</v>
      </c>
      <c r="M42" s="74">
        <v>795.54</v>
      </c>
      <c r="N42" s="75" t="s">
        <v>5</v>
      </c>
      <c r="O42" s="73" t="s">
        <v>137</v>
      </c>
      <c r="P42" s="74">
        <v>196.8</v>
      </c>
      <c r="Q42" s="76" t="s">
        <v>6</v>
      </c>
      <c r="R42" s="77"/>
      <c r="S42" s="78"/>
    </row>
    <row r="43">
      <c r="A43" s="58" t="s">
        <v>1</v>
      </c>
      <c r="B43" s="66" t="s">
        <v>190</v>
      </c>
      <c r="C43" s="67">
        <v>314.0</v>
      </c>
      <c r="D43" s="86"/>
      <c r="E43" s="82"/>
      <c r="F43" s="79"/>
      <c r="G43" s="70" t="s">
        <v>3</v>
      </c>
      <c r="H43" s="66" t="s">
        <v>150</v>
      </c>
      <c r="I43" s="67">
        <v>692.0</v>
      </c>
      <c r="J43" s="71"/>
      <c r="K43" s="72" t="s">
        <v>4</v>
      </c>
      <c r="L43" s="73" t="s">
        <v>158</v>
      </c>
      <c r="M43" s="74">
        <v>1929.93</v>
      </c>
      <c r="N43" s="75" t="s">
        <v>5</v>
      </c>
      <c r="O43" s="77"/>
      <c r="P43" s="74">
        <v>193.3</v>
      </c>
      <c r="Q43" s="76" t="s">
        <v>6</v>
      </c>
      <c r="R43" s="77"/>
      <c r="S43" s="78"/>
    </row>
    <row r="44">
      <c r="A44" s="58" t="s">
        <v>1</v>
      </c>
      <c r="B44" s="66" t="s">
        <v>181</v>
      </c>
      <c r="C44" s="67">
        <v>1728.0</v>
      </c>
      <c r="D44" s="86"/>
      <c r="E44" s="82"/>
      <c r="F44" s="79"/>
      <c r="G44" s="70" t="s">
        <v>3</v>
      </c>
      <c r="H44" s="66" t="s">
        <v>159</v>
      </c>
      <c r="I44" s="67">
        <v>577.43</v>
      </c>
      <c r="J44" s="71"/>
      <c r="K44" s="72" t="s">
        <v>4</v>
      </c>
      <c r="L44" s="73" t="s">
        <v>138</v>
      </c>
      <c r="M44" s="74">
        <v>3579.0</v>
      </c>
      <c r="N44" s="75" t="s">
        <v>5</v>
      </c>
      <c r="O44" s="77"/>
      <c r="P44" s="74">
        <v>53.97</v>
      </c>
      <c r="Q44" s="76" t="s">
        <v>6</v>
      </c>
      <c r="R44" s="77"/>
      <c r="S44" s="78"/>
    </row>
    <row r="45">
      <c r="A45" s="58" t="s">
        <v>1</v>
      </c>
      <c r="B45" s="66" t="s">
        <v>158</v>
      </c>
      <c r="C45" s="67">
        <v>688.0</v>
      </c>
      <c r="D45" s="86"/>
      <c r="E45" s="82"/>
      <c r="F45" s="79"/>
      <c r="G45" s="70" t="s">
        <v>3</v>
      </c>
      <c r="H45" s="66" t="s">
        <v>159</v>
      </c>
      <c r="I45" s="67">
        <v>813.11</v>
      </c>
      <c r="J45" s="83"/>
      <c r="K45" s="72" t="s">
        <v>4</v>
      </c>
      <c r="L45" s="73" t="s">
        <v>135</v>
      </c>
      <c r="M45" s="74">
        <v>999.23</v>
      </c>
      <c r="N45" s="75" t="s">
        <v>5</v>
      </c>
      <c r="O45" s="77"/>
      <c r="P45" s="78"/>
      <c r="Q45" s="76" t="s">
        <v>6</v>
      </c>
      <c r="R45" s="77"/>
      <c r="S45" s="78"/>
    </row>
    <row r="46">
      <c r="A46" s="58" t="s">
        <v>1</v>
      </c>
      <c r="B46" s="66" t="s">
        <v>135</v>
      </c>
      <c r="C46" s="67">
        <v>543.0</v>
      </c>
      <c r="D46" s="86"/>
      <c r="E46" s="82"/>
      <c r="F46" s="79"/>
      <c r="G46" s="70" t="s">
        <v>3</v>
      </c>
      <c r="H46" s="85"/>
      <c r="I46" s="87"/>
      <c r="J46" s="71"/>
      <c r="K46" s="72" t="s">
        <v>4</v>
      </c>
      <c r="L46" s="73" t="s">
        <v>189</v>
      </c>
      <c r="M46" s="74">
        <v>247.23</v>
      </c>
      <c r="N46" s="75" t="s">
        <v>5</v>
      </c>
      <c r="O46" s="77"/>
      <c r="P46" s="78"/>
      <c r="Q46" s="76" t="s">
        <v>6</v>
      </c>
      <c r="R46" s="77"/>
      <c r="S46" s="78"/>
    </row>
    <row r="47">
      <c r="A47" s="58" t="s">
        <v>1</v>
      </c>
      <c r="B47" s="66" t="s">
        <v>124</v>
      </c>
      <c r="C47" s="67">
        <f>477+34.75</f>
        <v>511.75</v>
      </c>
      <c r="D47" s="86"/>
      <c r="E47" s="82"/>
      <c r="F47" s="88"/>
      <c r="G47" s="70" t="s">
        <v>3</v>
      </c>
      <c r="H47" s="85"/>
      <c r="I47" s="87"/>
      <c r="J47" s="85"/>
      <c r="K47" s="72" t="s">
        <v>4</v>
      </c>
      <c r="L47" s="73" t="s">
        <v>189</v>
      </c>
      <c r="M47" s="74">
        <v>906.19</v>
      </c>
      <c r="N47" s="75" t="s">
        <v>5</v>
      </c>
      <c r="O47" s="77"/>
      <c r="P47" s="78"/>
      <c r="Q47" s="76" t="s">
        <v>6</v>
      </c>
      <c r="R47" s="77"/>
      <c r="S47" s="78"/>
    </row>
    <row r="48">
      <c r="A48" s="58" t="s">
        <v>1</v>
      </c>
      <c r="B48" s="66" t="s">
        <v>158</v>
      </c>
      <c r="C48" s="67">
        <v>1348.52</v>
      </c>
      <c r="D48" s="86"/>
      <c r="E48" s="82"/>
      <c r="F48" s="79"/>
      <c r="G48" s="70" t="s">
        <v>3</v>
      </c>
      <c r="H48" s="85"/>
      <c r="I48" s="87"/>
      <c r="J48" s="85"/>
      <c r="K48" s="72" t="s">
        <v>4</v>
      </c>
      <c r="L48" s="73" t="s">
        <v>158</v>
      </c>
      <c r="M48" s="74">
        <v>1909.23</v>
      </c>
      <c r="N48" s="75" t="s">
        <v>5</v>
      </c>
      <c r="O48" s="77"/>
      <c r="P48" s="78"/>
      <c r="Q48" s="76" t="s">
        <v>6</v>
      </c>
      <c r="R48" s="77"/>
      <c r="S48" s="78"/>
    </row>
    <row r="49">
      <c r="A49" s="58" t="s">
        <v>1</v>
      </c>
      <c r="B49" s="89" t="s">
        <v>148</v>
      </c>
      <c r="C49" s="67">
        <v>448.0</v>
      </c>
      <c r="D49" s="86"/>
      <c r="E49" s="82"/>
      <c r="F49" s="79"/>
      <c r="G49" s="70" t="s">
        <v>3</v>
      </c>
      <c r="H49" s="90"/>
      <c r="I49" s="87"/>
      <c r="J49" s="85"/>
      <c r="K49" s="72" t="s">
        <v>4</v>
      </c>
      <c r="L49" s="91" t="s">
        <v>191</v>
      </c>
      <c r="M49" s="74">
        <v>198.4</v>
      </c>
      <c r="N49" s="75" t="s">
        <v>5</v>
      </c>
      <c r="O49" s="92"/>
      <c r="P49" s="78"/>
      <c r="Q49" s="76" t="s">
        <v>6</v>
      </c>
      <c r="R49" s="92"/>
      <c r="S49" s="78"/>
    </row>
    <row r="50">
      <c r="A50" s="58"/>
      <c r="B50" s="85"/>
      <c r="C50" s="87"/>
      <c r="D50" s="86"/>
      <c r="E50" s="82"/>
      <c r="F50" s="79"/>
      <c r="G50" s="70" t="s">
        <v>3</v>
      </c>
      <c r="H50" s="85"/>
      <c r="I50" s="87"/>
      <c r="J50" s="85"/>
      <c r="K50" s="72" t="s">
        <v>4</v>
      </c>
      <c r="L50" s="73" t="s">
        <v>135</v>
      </c>
      <c r="M50" s="74">
        <v>998.73</v>
      </c>
      <c r="N50" s="75" t="s">
        <v>5</v>
      </c>
      <c r="O50" s="77"/>
      <c r="P50" s="78"/>
      <c r="Q50" s="76" t="s">
        <v>6</v>
      </c>
      <c r="R50" s="77"/>
      <c r="S50" s="78"/>
    </row>
    <row r="51">
      <c r="A51" s="58"/>
      <c r="B51" s="85"/>
      <c r="C51" s="87"/>
      <c r="D51" s="86"/>
      <c r="E51" s="82"/>
      <c r="F51" s="79"/>
      <c r="G51" s="70" t="s">
        <v>3</v>
      </c>
      <c r="H51" s="85"/>
      <c r="I51" s="87"/>
      <c r="J51" s="85"/>
      <c r="K51" s="72" t="s">
        <v>4</v>
      </c>
      <c r="L51" s="73" t="s">
        <v>158</v>
      </c>
      <c r="M51" s="74">
        <v>41.16</v>
      </c>
      <c r="N51" s="75" t="s">
        <v>5</v>
      </c>
      <c r="O51" s="77"/>
      <c r="P51" s="78"/>
      <c r="Q51" s="76" t="s">
        <v>6</v>
      </c>
      <c r="R51" s="77"/>
      <c r="S51" s="78"/>
    </row>
    <row r="52">
      <c r="A52" s="58"/>
      <c r="B52" s="85"/>
      <c r="C52" s="87"/>
      <c r="D52" s="86"/>
      <c r="E52" s="77"/>
      <c r="F52" s="78"/>
      <c r="G52" s="70" t="s">
        <v>3</v>
      </c>
      <c r="H52" s="85"/>
      <c r="I52" s="87"/>
      <c r="J52" s="85"/>
      <c r="K52" s="72" t="s">
        <v>4</v>
      </c>
      <c r="L52" s="73" t="s">
        <v>158</v>
      </c>
      <c r="M52" s="74">
        <v>714.12</v>
      </c>
      <c r="N52" s="75" t="s">
        <v>5</v>
      </c>
      <c r="O52" s="77"/>
      <c r="P52" s="78"/>
      <c r="Q52" s="76" t="s">
        <v>6</v>
      </c>
      <c r="R52" s="77"/>
      <c r="S52" s="78"/>
    </row>
    <row r="53">
      <c r="A53" s="58"/>
      <c r="B53" s="85"/>
      <c r="C53" s="87"/>
      <c r="D53" s="86"/>
      <c r="E53" s="77"/>
      <c r="F53" s="78"/>
      <c r="G53" s="70" t="s">
        <v>3</v>
      </c>
      <c r="H53" s="85"/>
      <c r="I53" s="87"/>
      <c r="J53" s="85"/>
      <c r="K53" s="72" t="s">
        <v>4</v>
      </c>
      <c r="L53" s="73" t="s">
        <v>135</v>
      </c>
      <c r="M53" s="74">
        <v>1002.72</v>
      </c>
      <c r="N53" s="75" t="s">
        <v>5</v>
      </c>
      <c r="O53" s="77"/>
      <c r="P53" s="78"/>
      <c r="Q53" s="76" t="s">
        <v>6</v>
      </c>
      <c r="R53" s="77"/>
      <c r="S53" s="78"/>
    </row>
    <row r="54">
      <c r="A54" s="58"/>
      <c r="B54" s="85"/>
      <c r="C54" s="87"/>
      <c r="D54" s="86"/>
      <c r="E54" s="77"/>
      <c r="F54" s="78"/>
      <c r="G54" s="70" t="s">
        <v>3</v>
      </c>
      <c r="H54" s="85"/>
      <c r="I54" s="87"/>
      <c r="J54" s="85"/>
      <c r="K54" s="72" t="s">
        <v>4</v>
      </c>
      <c r="L54" s="73" t="s">
        <v>189</v>
      </c>
      <c r="M54" s="74">
        <v>558.31</v>
      </c>
      <c r="N54" s="75" t="s">
        <v>5</v>
      </c>
      <c r="O54" s="77"/>
      <c r="P54" s="78"/>
      <c r="Q54" s="76" t="s">
        <v>6</v>
      </c>
      <c r="R54" s="77"/>
      <c r="S54" s="78"/>
    </row>
    <row r="55">
      <c r="A55" s="58"/>
      <c r="B55" s="85"/>
      <c r="C55" s="87"/>
      <c r="D55" s="86"/>
      <c r="E55" s="82"/>
      <c r="F55" s="78"/>
      <c r="G55" s="70" t="s">
        <v>3</v>
      </c>
      <c r="H55" s="85"/>
      <c r="I55" s="87"/>
      <c r="J55" s="85"/>
      <c r="K55" s="72" t="s">
        <v>4</v>
      </c>
      <c r="L55" s="73" t="s">
        <v>158</v>
      </c>
      <c r="M55" s="74">
        <v>1718.0</v>
      </c>
      <c r="N55" s="75" t="s">
        <v>5</v>
      </c>
      <c r="O55" s="77"/>
      <c r="P55" s="78"/>
      <c r="Q55" s="76" t="s">
        <v>6</v>
      </c>
      <c r="R55" s="77"/>
      <c r="S55" s="78"/>
    </row>
    <row r="56">
      <c r="A56" s="58"/>
      <c r="B56" s="85"/>
      <c r="C56" s="87"/>
      <c r="D56" s="86"/>
      <c r="E56" s="77"/>
      <c r="F56" s="78"/>
      <c r="G56" s="70" t="s">
        <v>3</v>
      </c>
      <c r="H56" s="85"/>
      <c r="I56" s="87"/>
      <c r="J56" s="85"/>
      <c r="K56" s="72" t="s">
        <v>4</v>
      </c>
      <c r="L56" s="73" t="s">
        <v>191</v>
      </c>
      <c r="M56" s="74">
        <v>158.4</v>
      </c>
      <c r="N56" s="75" t="s">
        <v>5</v>
      </c>
      <c r="O56" s="77"/>
      <c r="P56" s="78"/>
      <c r="Q56" s="76" t="s">
        <v>6</v>
      </c>
      <c r="R56" s="77"/>
      <c r="S56" s="78"/>
    </row>
    <row r="57">
      <c r="A57" s="58"/>
      <c r="B57" s="85"/>
      <c r="C57" s="87"/>
      <c r="D57" s="86"/>
      <c r="E57" s="77"/>
      <c r="F57" s="78"/>
      <c r="G57" s="70" t="s">
        <v>3</v>
      </c>
      <c r="H57" s="85"/>
      <c r="I57" s="87"/>
      <c r="J57" s="85"/>
      <c r="K57" s="72" t="s">
        <v>4</v>
      </c>
      <c r="L57" s="73" t="s">
        <v>135</v>
      </c>
      <c r="M57" s="74">
        <v>998.71</v>
      </c>
      <c r="N57" s="75" t="s">
        <v>5</v>
      </c>
      <c r="O57" s="77"/>
      <c r="P57" s="78"/>
      <c r="Q57" s="76" t="s">
        <v>6</v>
      </c>
      <c r="R57" s="77"/>
      <c r="S57" s="78"/>
    </row>
    <row r="60">
      <c r="B60" s="93" t="s">
        <v>192</v>
      </c>
    </row>
    <row r="62">
      <c r="A62" s="94"/>
      <c r="B62" s="94"/>
      <c r="C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>
      <c r="A63" s="95" t="s">
        <v>120</v>
      </c>
      <c r="B63" s="96"/>
      <c r="C63" s="97"/>
      <c r="D63" s="97"/>
      <c r="E63" s="98"/>
      <c r="G63" s="99"/>
      <c r="H63" s="96" t="s">
        <v>123</v>
      </c>
      <c r="I63" s="9"/>
      <c r="J63" s="9"/>
      <c r="K63" s="9"/>
      <c r="L63" s="10"/>
      <c r="N63" s="96"/>
      <c r="O63" s="9"/>
      <c r="P63" s="10"/>
      <c r="S63" s="96" t="s">
        <v>4</v>
      </c>
      <c r="T63" s="9"/>
      <c r="U63" s="10"/>
    </row>
    <row r="64">
      <c r="B64" s="100" t="s">
        <v>193</v>
      </c>
      <c r="C64" s="101"/>
      <c r="D64" s="101"/>
      <c r="E64" s="102"/>
      <c r="G64" s="103"/>
      <c r="H64" s="100" t="s">
        <v>193</v>
      </c>
      <c r="I64" s="9"/>
      <c r="J64" s="9"/>
      <c r="K64" s="9"/>
      <c r="L64" s="10"/>
      <c r="N64" s="100"/>
      <c r="O64" s="9"/>
      <c r="P64" s="10"/>
      <c r="S64" s="100" t="s">
        <v>193</v>
      </c>
      <c r="T64" s="9"/>
      <c r="U64" s="10"/>
    </row>
    <row r="65">
      <c r="B65" s="95" t="s">
        <v>194</v>
      </c>
      <c r="C65" s="95" t="s">
        <v>195</v>
      </c>
      <c r="D65" s="104"/>
      <c r="E65" s="104"/>
      <c r="G65" s="57"/>
      <c r="H65" s="104" t="s">
        <v>196</v>
      </c>
      <c r="I65" s="105">
        <v>430.0</v>
      </c>
      <c r="J65" s="104"/>
      <c r="K65" s="104"/>
      <c r="L65" s="104"/>
      <c r="N65" s="105"/>
      <c r="O65" s="105">
        <v>400.0</v>
      </c>
      <c r="P65" s="104"/>
      <c r="S65" s="104" t="s">
        <v>196</v>
      </c>
      <c r="T65" s="106">
        <v>400.0</v>
      </c>
      <c r="U65" s="104"/>
    </row>
    <row r="66">
      <c r="B66" s="104" t="s">
        <v>196</v>
      </c>
      <c r="C66" s="105">
        <f>400+135</f>
        <v>535</v>
      </c>
      <c r="D66" s="104"/>
      <c r="E66" s="104"/>
      <c r="G66" s="57"/>
      <c r="H66" s="104" t="s">
        <v>197</v>
      </c>
      <c r="I66" s="106">
        <v>118.97</v>
      </c>
      <c r="J66" s="104"/>
      <c r="K66" s="104"/>
      <c r="L66" s="104"/>
      <c r="N66" s="104"/>
      <c r="O66" s="104"/>
      <c r="P66" s="104"/>
      <c r="S66" s="104" t="s">
        <v>197</v>
      </c>
      <c r="T66" s="104"/>
      <c r="U66" s="104"/>
    </row>
    <row r="67">
      <c r="B67" s="104" t="s">
        <v>197</v>
      </c>
      <c r="C67" s="105"/>
      <c r="D67" s="104"/>
      <c r="E67" s="104"/>
      <c r="G67" s="57"/>
      <c r="H67" s="104" t="s">
        <v>198</v>
      </c>
      <c r="I67" s="104"/>
      <c r="J67" s="104"/>
      <c r="K67" s="104"/>
      <c r="L67" s="104"/>
      <c r="N67" s="106"/>
      <c r="O67" s="106">
        <v>396.37</v>
      </c>
      <c r="P67" s="104"/>
      <c r="S67" s="104" t="s">
        <v>198</v>
      </c>
      <c r="T67" s="104"/>
      <c r="U67" s="104"/>
    </row>
    <row r="68">
      <c r="B68" s="104" t="s">
        <v>198</v>
      </c>
      <c r="C68" s="105">
        <v>342.0</v>
      </c>
      <c r="D68" s="104"/>
      <c r="E68" s="104"/>
      <c r="G68" s="57"/>
      <c r="H68" s="104" t="s">
        <v>199</v>
      </c>
      <c r="I68" s="106">
        <v>43.0</v>
      </c>
      <c r="J68" s="104"/>
      <c r="K68" s="104"/>
      <c r="L68" s="104"/>
      <c r="N68" s="106"/>
      <c r="O68" s="106">
        <v>553.78</v>
      </c>
      <c r="P68" s="104"/>
      <c r="S68" s="104" t="s">
        <v>199</v>
      </c>
      <c r="T68" s="104"/>
      <c r="U68" s="104"/>
    </row>
    <row r="69">
      <c r="B69" s="104" t="s">
        <v>199</v>
      </c>
      <c r="C69" s="105">
        <v>22.0</v>
      </c>
      <c r="D69" s="104"/>
      <c r="E69" s="104"/>
      <c r="G69" s="107"/>
      <c r="H69" s="106" t="s">
        <v>200</v>
      </c>
      <c r="I69" s="106">
        <v>187.94</v>
      </c>
      <c r="J69" s="104"/>
      <c r="K69" s="104"/>
      <c r="L69" s="104"/>
      <c r="N69" s="104"/>
      <c r="O69" s="104"/>
      <c r="P69" s="104"/>
      <c r="S69" s="104" t="s">
        <v>201</v>
      </c>
      <c r="T69" s="104"/>
      <c r="U69" s="104"/>
    </row>
    <row r="70">
      <c r="B70" s="106" t="s">
        <v>202</v>
      </c>
      <c r="C70" s="105"/>
      <c r="D70" s="104"/>
      <c r="E70" s="104"/>
      <c r="G70" s="57"/>
      <c r="H70" s="104" t="s">
        <v>203</v>
      </c>
      <c r="I70" s="108">
        <v>132.0</v>
      </c>
      <c r="J70" s="104"/>
      <c r="K70" s="104"/>
      <c r="L70" s="104"/>
      <c r="N70" s="104"/>
      <c r="O70" s="104"/>
      <c r="P70" s="104"/>
      <c r="S70" s="104" t="s">
        <v>203</v>
      </c>
      <c r="T70" s="104"/>
      <c r="U70" s="104"/>
    </row>
    <row r="71">
      <c r="B71" s="104" t="s">
        <v>203</v>
      </c>
      <c r="C71" s="105"/>
      <c r="D71" s="104"/>
      <c r="E71" s="104"/>
      <c r="G71" s="57"/>
      <c r="H71" s="104"/>
      <c r="I71" s="104"/>
      <c r="J71" s="104"/>
      <c r="K71" s="104"/>
      <c r="L71" s="104"/>
      <c r="N71" s="104"/>
      <c r="O71" s="104"/>
      <c r="P71" s="104"/>
      <c r="S71" s="106" t="s">
        <v>204</v>
      </c>
      <c r="T71" s="104"/>
      <c r="U71" s="104"/>
    </row>
    <row r="72">
      <c r="B72" s="104"/>
      <c r="C72" s="105"/>
      <c r="D72" s="104"/>
      <c r="E72" s="104"/>
      <c r="G72" s="57"/>
      <c r="H72" s="104"/>
      <c r="I72" s="104"/>
      <c r="J72" s="104"/>
      <c r="K72" s="104"/>
      <c r="L72" s="104"/>
      <c r="N72" s="104"/>
      <c r="O72" s="104"/>
      <c r="P72" s="104"/>
      <c r="S72" s="106" t="s">
        <v>205</v>
      </c>
      <c r="T72" s="104"/>
      <c r="U72" s="104"/>
    </row>
    <row r="73">
      <c r="B73" s="104"/>
      <c r="C73" s="105"/>
      <c r="D73" s="104"/>
      <c r="E73" s="104"/>
      <c r="G73" s="57"/>
      <c r="H73" s="104"/>
      <c r="I73" s="104"/>
      <c r="J73" s="104"/>
      <c r="K73" s="104"/>
      <c r="L73" s="104"/>
      <c r="N73" s="104"/>
      <c r="O73" s="104"/>
      <c r="P73" s="104"/>
      <c r="S73" s="106" t="s">
        <v>206</v>
      </c>
      <c r="T73" s="104"/>
      <c r="U73" s="104"/>
    </row>
    <row r="74">
      <c r="A74" s="94"/>
      <c r="B74" s="109" t="s">
        <v>207</v>
      </c>
      <c r="C74" s="110"/>
      <c r="D74" s="110"/>
      <c r="E74" s="111"/>
      <c r="G74" s="112"/>
      <c r="H74" s="109" t="s">
        <v>207</v>
      </c>
      <c r="I74" s="9"/>
      <c r="J74" s="9"/>
      <c r="K74" s="9"/>
      <c r="L74" s="10"/>
      <c r="N74" s="109"/>
      <c r="O74" s="9"/>
      <c r="P74" s="10"/>
      <c r="Q74" s="94"/>
      <c r="R74" s="94"/>
      <c r="S74" s="109" t="s">
        <v>207</v>
      </c>
      <c r="T74" s="9"/>
      <c r="U74" s="10"/>
      <c r="V74" s="94"/>
      <c r="W74" s="94"/>
      <c r="X74" s="94"/>
      <c r="Y74" s="94"/>
    </row>
    <row r="75">
      <c r="B75" s="113" t="s">
        <v>208</v>
      </c>
      <c r="C75" s="114" t="s">
        <v>209</v>
      </c>
      <c r="D75" s="114"/>
      <c r="E75" s="114" t="s">
        <v>210</v>
      </c>
      <c r="G75" s="115"/>
      <c r="H75" s="114" t="s">
        <v>211</v>
      </c>
      <c r="I75" s="114" t="s">
        <v>209</v>
      </c>
      <c r="J75" s="114" t="s">
        <v>212</v>
      </c>
      <c r="K75" s="114"/>
      <c r="L75" s="114" t="s">
        <v>210</v>
      </c>
      <c r="N75" s="114"/>
      <c r="O75" s="114" t="s">
        <v>209</v>
      </c>
      <c r="P75" s="114" t="s">
        <v>212</v>
      </c>
      <c r="S75" s="114" t="s">
        <v>211</v>
      </c>
      <c r="T75" s="114" t="s">
        <v>212</v>
      </c>
      <c r="U75" s="114" t="s">
        <v>210</v>
      </c>
    </row>
    <row r="76">
      <c r="B76" s="104" t="s">
        <v>104</v>
      </c>
      <c r="C76" s="105">
        <f>18424.11+1174.03</f>
        <v>19598.14</v>
      </c>
      <c r="D76" s="116"/>
      <c r="E76" s="116"/>
      <c r="G76" s="57"/>
      <c r="H76" s="104" t="s">
        <v>104</v>
      </c>
      <c r="I76" s="105">
        <v>23076.09</v>
      </c>
      <c r="J76" s="117" t="s">
        <v>213</v>
      </c>
      <c r="K76" s="105"/>
      <c r="L76" s="105">
        <v>22319.06</v>
      </c>
      <c r="N76" s="105"/>
      <c r="O76" s="105">
        <v>33588.25</v>
      </c>
      <c r="P76" s="105">
        <v>1105.07</v>
      </c>
      <c r="S76" s="104" t="s">
        <v>104</v>
      </c>
      <c r="T76" s="105">
        <v>1220.56</v>
      </c>
      <c r="U76" s="105">
        <v>34677.16</v>
      </c>
    </row>
    <row r="77">
      <c r="B77" s="104" t="s">
        <v>214</v>
      </c>
      <c r="C77" s="105">
        <v>18843.33</v>
      </c>
      <c r="D77" s="116"/>
      <c r="E77" s="116"/>
      <c r="G77" s="57"/>
      <c r="H77" s="104" t="s">
        <v>214</v>
      </c>
      <c r="I77" s="105">
        <v>22952.88</v>
      </c>
      <c r="J77" s="117">
        <v>233.53</v>
      </c>
      <c r="K77" s="116"/>
      <c r="L77" s="116">
        <f>I77-J77</f>
        <v>22719.35</v>
      </c>
      <c r="N77" s="105"/>
      <c r="O77" s="105">
        <v>28125.89</v>
      </c>
      <c r="P77" s="105">
        <v>290.58</v>
      </c>
      <c r="S77" s="104" t="s">
        <v>214</v>
      </c>
      <c r="T77" s="105">
        <v>277.48</v>
      </c>
      <c r="U77" s="105">
        <v>26460.69</v>
      </c>
    </row>
    <row r="78">
      <c r="B78" s="104" t="s">
        <v>215</v>
      </c>
      <c r="C78" s="105">
        <v>293.0</v>
      </c>
      <c r="D78" s="116"/>
      <c r="E78" s="116"/>
      <c r="G78" s="57"/>
      <c r="H78" s="104" t="s">
        <v>215</v>
      </c>
      <c r="I78" s="105">
        <f>226+521+258+342+403+264+27+127+431+273</f>
        <v>2872</v>
      </c>
      <c r="J78" s="116"/>
      <c r="K78" s="116"/>
      <c r="L78" s="116">
        <f>I78</f>
        <v>2872</v>
      </c>
      <c r="N78" s="116"/>
      <c r="O78" s="116"/>
      <c r="P78" s="116"/>
      <c r="S78" s="104" t="s">
        <v>216</v>
      </c>
      <c r="T78" s="116"/>
      <c r="U78" s="116"/>
    </row>
    <row r="79">
      <c r="B79" s="104" t="s">
        <v>217</v>
      </c>
      <c r="C79" s="116"/>
      <c r="D79" s="116"/>
      <c r="E79" s="116"/>
      <c r="G79" s="57"/>
      <c r="H79" s="104" t="s">
        <v>217</v>
      </c>
      <c r="I79" s="105"/>
      <c r="J79" s="116"/>
      <c r="K79" s="116"/>
      <c r="L79" s="116"/>
      <c r="N79" s="105"/>
      <c r="O79" s="105">
        <f>102+263</f>
        <v>365</v>
      </c>
      <c r="P79" s="116"/>
      <c r="S79" s="104" t="s">
        <v>218</v>
      </c>
      <c r="T79" s="116"/>
      <c r="U79" s="116"/>
    </row>
    <row r="80">
      <c r="B80" s="104"/>
      <c r="C80" s="116"/>
      <c r="D80" s="116"/>
      <c r="E80" s="116"/>
      <c r="G80" s="57"/>
      <c r="H80" s="104"/>
      <c r="I80" s="116"/>
      <c r="J80" s="104"/>
      <c r="K80" s="116"/>
      <c r="L80" s="116"/>
      <c r="N80" s="104"/>
      <c r="O80" s="104"/>
      <c r="P80" s="104"/>
      <c r="S80" s="104"/>
      <c r="T80" s="104"/>
      <c r="U80" s="104"/>
    </row>
    <row r="81">
      <c r="B81" s="104"/>
      <c r="C81" s="104"/>
      <c r="D81" s="116"/>
      <c r="E81" s="116"/>
      <c r="G81" s="57"/>
      <c r="H81" s="104"/>
      <c r="I81" s="104"/>
      <c r="J81" s="104"/>
      <c r="K81" s="116"/>
      <c r="L81" s="116">
        <f>sum(L76:L78)</f>
        <v>47910.41</v>
      </c>
      <c r="N81" s="104"/>
      <c r="O81" s="104"/>
      <c r="P81" s="104"/>
      <c r="S81" s="104"/>
      <c r="T81" s="104"/>
      <c r="U81" s="104"/>
    </row>
    <row r="85">
      <c r="B85" s="96" t="s">
        <v>219</v>
      </c>
      <c r="C85" s="9"/>
      <c r="D85" s="9"/>
      <c r="E85" s="10"/>
      <c r="G85" s="99"/>
      <c r="H85" s="96" t="s">
        <v>6</v>
      </c>
      <c r="I85" s="9"/>
      <c r="J85" s="9"/>
      <c r="K85" s="9"/>
      <c r="L85" s="10"/>
    </row>
    <row r="86">
      <c r="B86" s="100" t="s">
        <v>193</v>
      </c>
      <c r="C86" s="9"/>
      <c r="D86" s="9"/>
      <c r="E86" s="10"/>
      <c r="G86" s="103"/>
      <c r="H86" s="100" t="s">
        <v>193</v>
      </c>
      <c r="I86" s="9"/>
      <c r="J86" s="9"/>
      <c r="K86" s="9"/>
      <c r="L86" s="10"/>
    </row>
    <row r="87">
      <c r="B87" s="104" t="s">
        <v>196</v>
      </c>
      <c r="C87" s="105">
        <v>400.0</v>
      </c>
      <c r="D87" s="104"/>
      <c r="E87" s="104"/>
      <c r="G87" s="57"/>
      <c r="H87" s="104" t="s">
        <v>196</v>
      </c>
      <c r="I87" s="116"/>
      <c r="J87" s="104"/>
      <c r="K87" s="104"/>
      <c r="L87" s="104"/>
    </row>
    <row r="88">
      <c r="B88" s="104" t="s">
        <v>197</v>
      </c>
      <c r="C88" s="104"/>
      <c r="D88" s="104"/>
      <c r="E88" s="104"/>
      <c r="G88" s="57"/>
      <c r="H88" s="104" t="s">
        <v>197</v>
      </c>
      <c r="I88" s="104"/>
      <c r="J88" s="104"/>
      <c r="K88" s="104"/>
      <c r="L88" s="104"/>
    </row>
    <row r="89">
      <c r="B89" s="104" t="s">
        <v>198</v>
      </c>
      <c r="C89" s="104"/>
      <c r="D89" s="104"/>
      <c r="E89" s="104"/>
      <c r="G89" s="57"/>
      <c r="H89" s="104" t="s">
        <v>198</v>
      </c>
      <c r="I89" s="104"/>
      <c r="J89" s="104"/>
      <c r="K89" s="104"/>
      <c r="L89" s="104"/>
    </row>
    <row r="90">
      <c r="B90" s="104" t="s">
        <v>199</v>
      </c>
      <c r="C90" s="106">
        <v>135.78</v>
      </c>
      <c r="D90" s="104"/>
      <c r="E90" s="104"/>
      <c r="G90" s="57"/>
      <c r="H90" s="104" t="s">
        <v>199</v>
      </c>
      <c r="I90" s="104"/>
      <c r="J90" s="104"/>
      <c r="K90" s="104"/>
      <c r="L90" s="104"/>
    </row>
    <row r="91">
      <c r="B91" s="104" t="s">
        <v>201</v>
      </c>
      <c r="C91" s="104"/>
      <c r="D91" s="104"/>
      <c r="E91" s="104"/>
      <c r="G91" s="57"/>
      <c r="H91" s="104" t="s">
        <v>201</v>
      </c>
      <c r="I91" s="104"/>
      <c r="J91" s="104"/>
      <c r="K91" s="104"/>
      <c r="L91" s="104"/>
    </row>
    <row r="92">
      <c r="B92" s="104" t="s">
        <v>203</v>
      </c>
      <c r="C92" s="106">
        <v>132.0</v>
      </c>
      <c r="D92" s="104"/>
      <c r="E92" s="104"/>
      <c r="G92" s="57"/>
      <c r="H92" s="104" t="s">
        <v>203</v>
      </c>
      <c r="I92" s="104"/>
      <c r="J92" s="104"/>
      <c r="K92" s="104"/>
      <c r="L92" s="104"/>
    </row>
    <row r="93">
      <c r="B93" s="104"/>
      <c r="C93" s="104"/>
      <c r="D93" s="104"/>
      <c r="E93" s="104"/>
      <c r="G93" s="57"/>
      <c r="H93" s="104"/>
      <c r="I93" s="104"/>
      <c r="J93" s="104"/>
      <c r="K93" s="104"/>
      <c r="L93" s="104"/>
    </row>
    <row r="94">
      <c r="B94" s="104"/>
      <c r="C94" s="104"/>
      <c r="D94" s="104"/>
      <c r="E94" s="104"/>
      <c r="G94" s="57"/>
      <c r="H94" s="104"/>
      <c r="I94" s="104"/>
      <c r="J94" s="104"/>
      <c r="K94" s="104"/>
      <c r="L94" s="104"/>
    </row>
    <row r="95">
      <c r="B95" s="109" t="s">
        <v>207</v>
      </c>
      <c r="C95" s="9"/>
      <c r="D95" s="9"/>
      <c r="E95" s="10"/>
      <c r="G95" s="112"/>
      <c r="H95" s="109" t="s">
        <v>207</v>
      </c>
      <c r="I95" s="9"/>
      <c r="J95" s="9"/>
      <c r="K95" s="9"/>
      <c r="L95" s="10"/>
    </row>
    <row r="96">
      <c r="B96" s="114" t="s">
        <v>211</v>
      </c>
      <c r="C96" s="114" t="s">
        <v>209</v>
      </c>
      <c r="D96" s="114"/>
      <c r="E96" s="114" t="s">
        <v>210</v>
      </c>
      <c r="G96" s="115"/>
      <c r="H96" s="114" t="s">
        <v>211</v>
      </c>
      <c r="I96" s="114" t="s">
        <v>209</v>
      </c>
      <c r="J96" s="114" t="s">
        <v>212</v>
      </c>
      <c r="K96" s="114"/>
      <c r="L96" s="114" t="s">
        <v>210</v>
      </c>
    </row>
    <row r="97">
      <c r="B97" s="104" t="s">
        <v>104</v>
      </c>
      <c r="C97" s="116"/>
      <c r="D97" s="116"/>
      <c r="E97" s="116"/>
      <c r="G97" s="57"/>
      <c r="H97" s="104" t="s">
        <v>104</v>
      </c>
      <c r="I97" s="116"/>
      <c r="J97" s="116"/>
      <c r="K97" s="116"/>
      <c r="L97" s="116"/>
    </row>
    <row r="98">
      <c r="B98" s="104" t="s">
        <v>214</v>
      </c>
      <c r="C98" s="116"/>
      <c r="D98" s="116"/>
      <c r="E98" s="116"/>
      <c r="G98" s="57"/>
      <c r="H98" s="104" t="s">
        <v>214</v>
      </c>
      <c r="I98" s="116"/>
      <c r="J98" s="116"/>
      <c r="K98" s="116"/>
      <c r="L98" s="116"/>
    </row>
    <row r="99">
      <c r="B99" s="104" t="s">
        <v>216</v>
      </c>
      <c r="C99" s="116"/>
      <c r="D99" s="116"/>
      <c r="E99" s="116"/>
      <c r="G99" s="57"/>
      <c r="H99" s="104" t="s">
        <v>216</v>
      </c>
      <c r="I99" s="116"/>
      <c r="J99" s="116"/>
      <c r="K99" s="116"/>
      <c r="L99" s="116"/>
    </row>
    <row r="100">
      <c r="B100" s="104" t="s">
        <v>218</v>
      </c>
      <c r="C100" s="116"/>
      <c r="D100" s="116"/>
      <c r="E100" s="116"/>
      <c r="G100" s="57"/>
      <c r="H100" s="104" t="s">
        <v>218</v>
      </c>
      <c r="I100" s="116"/>
      <c r="J100" s="116"/>
      <c r="K100" s="116"/>
      <c r="L100" s="116"/>
    </row>
    <row r="101">
      <c r="B101" s="104"/>
      <c r="C101" s="104"/>
      <c r="D101" s="104"/>
      <c r="E101" s="104"/>
      <c r="G101" s="57"/>
      <c r="H101" s="104"/>
      <c r="I101" s="104"/>
      <c r="J101" s="104"/>
      <c r="K101" s="104"/>
      <c r="L101" s="104"/>
    </row>
    <row r="102">
      <c r="B102" s="104"/>
      <c r="C102" s="104"/>
      <c r="D102" s="104"/>
      <c r="E102" s="104"/>
      <c r="G102" s="57"/>
      <c r="H102" s="104"/>
      <c r="I102" s="104"/>
      <c r="J102" s="104"/>
      <c r="K102" s="104"/>
      <c r="L102" s="104"/>
    </row>
  </sheetData>
  <mergeCells count="15">
    <mergeCell ref="N74:P74"/>
    <mergeCell ref="S74:U74"/>
    <mergeCell ref="B85:E85"/>
    <mergeCell ref="H85:L85"/>
    <mergeCell ref="B86:E86"/>
    <mergeCell ref="H86:L86"/>
    <mergeCell ref="B95:E95"/>
    <mergeCell ref="H95:L95"/>
    <mergeCell ref="H63:L63"/>
    <mergeCell ref="N63:P63"/>
    <mergeCell ref="S63:U63"/>
    <mergeCell ref="H64:L64"/>
    <mergeCell ref="N64:P64"/>
    <mergeCell ref="S64:U64"/>
    <mergeCell ref="H74:L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86"/>
    <col customWidth="1" min="3" max="3" width="18.29"/>
    <col customWidth="1" min="7" max="7" width="16.43"/>
  </cols>
  <sheetData>
    <row r="1">
      <c r="A1" s="57" t="s">
        <v>220</v>
      </c>
      <c r="G1" s="118" t="s">
        <v>221</v>
      </c>
    </row>
    <row r="2">
      <c r="B2" s="104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</row>
    <row r="3">
      <c r="B3" s="119" t="s">
        <v>222</v>
      </c>
      <c r="C3" s="49">
        <v>8439.95</v>
      </c>
      <c r="D3" s="49">
        <v>19989.85</v>
      </c>
      <c r="E3" s="49">
        <v>24635.98</v>
      </c>
      <c r="F3" s="49">
        <v>31645.0</v>
      </c>
      <c r="G3" s="49">
        <v>33021.0</v>
      </c>
      <c r="H3" s="120"/>
      <c r="I3" s="120"/>
      <c r="J3" s="104"/>
      <c r="K3" s="47"/>
      <c r="L3" s="47"/>
      <c r="M3" s="47"/>
      <c r="N3" s="47"/>
    </row>
    <row r="4">
      <c r="B4" s="119" t="s">
        <v>223</v>
      </c>
      <c r="C4" s="49">
        <v>4683.3</v>
      </c>
      <c r="D4" s="49">
        <v>3117.89</v>
      </c>
      <c r="E4" s="49">
        <v>6248.32</v>
      </c>
      <c r="F4" s="49">
        <v>7153.74</v>
      </c>
      <c r="G4" s="49">
        <v>5656.73</v>
      </c>
      <c r="H4" s="120"/>
      <c r="I4" s="120"/>
      <c r="J4" s="116"/>
      <c r="K4" s="116"/>
      <c r="L4" s="47"/>
      <c r="M4" s="47"/>
      <c r="N4" s="47"/>
    </row>
    <row r="5">
      <c r="B5" s="119" t="s">
        <v>224</v>
      </c>
      <c r="C5" s="120"/>
      <c r="D5" s="121"/>
      <c r="E5" s="120"/>
      <c r="F5" s="120"/>
      <c r="G5" s="121"/>
      <c r="H5" s="120"/>
      <c r="I5" s="120"/>
      <c r="J5" s="47"/>
      <c r="K5" s="47"/>
      <c r="L5" s="47"/>
      <c r="M5" s="47"/>
      <c r="N5" s="47"/>
    </row>
    <row r="6">
      <c r="B6" s="122" t="s">
        <v>225</v>
      </c>
      <c r="C6" s="120"/>
      <c r="D6" s="121"/>
      <c r="E6" s="120"/>
      <c r="F6" s="120"/>
      <c r="G6" s="121"/>
      <c r="H6" s="120"/>
      <c r="I6" s="120"/>
      <c r="J6" s="47"/>
      <c r="K6" s="47"/>
      <c r="L6" s="47"/>
      <c r="M6" s="47"/>
      <c r="N6" s="47"/>
    </row>
    <row r="7">
      <c r="B7" s="104" t="s">
        <v>226</v>
      </c>
      <c r="C7" s="49">
        <v>807.0</v>
      </c>
      <c r="D7" s="49">
        <v>945.0</v>
      </c>
      <c r="E7" s="49">
        <v>1382.0</v>
      </c>
      <c r="F7" s="49">
        <v>1610.0</v>
      </c>
      <c r="G7" s="49">
        <f>3590*0.4</f>
        <v>1436</v>
      </c>
      <c r="H7" s="120"/>
      <c r="I7" s="120"/>
      <c r="J7" s="47"/>
      <c r="K7" s="47"/>
      <c r="L7" s="47"/>
      <c r="M7" s="47"/>
      <c r="N7" s="47"/>
    </row>
    <row r="8">
      <c r="B8" s="104" t="s">
        <v>34</v>
      </c>
      <c r="C8" s="49">
        <v>1981.0</v>
      </c>
      <c r="D8" s="49">
        <v>2863.0</v>
      </c>
      <c r="E8" s="49">
        <v>2984.0</v>
      </c>
      <c r="F8" s="49">
        <v>2568.0</v>
      </c>
      <c r="G8" s="121">
        <f>6930*0.4</f>
        <v>2772</v>
      </c>
      <c r="H8" s="120"/>
      <c r="I8" s="120"/>
      <c r="J8" s="47"/>
      <c r="K8" s="47"/>
      <c r="L8" s="47"/>
      <c r="M8" s="47"/>
      <c r="N8" s="47"/>
    </row>
    <row r="9">
      <c r="B9" s="104" t="s">
        <v>227</v>
      </c>
      <c r="C9" s="49">
        <v>532.0</v>
      </c>
      <c r="D9" s="49">
        <v>1342.0</v>
      </c>
      <c r="E9" s="49">
        <v>2080.0</v>
      </c>
      <c r="F9" s="49">
        <v>2080.0</v>
      </c>
      <c r="G9" s="49">
        <f>5160*0.4</f>
        <v>2064</v>
      </c>
      <c r="H9" s="120"/>
      <c r="I9" s="120"/>
      <c r="J9" s="47"/>
      <c r="K9" s="47"/>
      <c r="L9" s="47"/>
      <c r="M9" s="47"/>
      <c r="N9" s="47"/>
    </row>
    <row r="10">
      <c r="B10" s="104" t="s">
        <v>35</v>
      </c>
      <c r="C10" s="49">
        <v>772.0</v>
      </c>
      <c r="D10" s="49">
        <v>1750.0</v>
      </c>
      <c r="E10" s="49">
        <v>2176.0</v>
      </c>
      <c r="F10" s="49">
        <v>2184.0</v>
      </c>
      <c r="G10" s="121">
        <f>4160*0.4</f>
        <v>1664</v>
      </c>
      <c r="H10" s="120"/>
      <c r="I10" s="120"/>
      <c r="J10" s="47"/>
      <c r="K10" s="47"/>
      <c r="L10" s="47"/>
      <c r="M10" s="47"/>
      <c r="N10" s="47"/>
    </row>
    <row r="11">
      <c r="B11" s="122" t="s">
        <v>228</v>
      </c>
      <c r="C11" s="49">
        <v>300.0</v>
      </c>
      <c r="D11" s="121"/>
      <c r="E11" s="120"/>
      <c r="F11" s="120"/>
      <c r="G11" s="121"/>
      <c r="H11" s="120"/>
      <c r="I11" s="120"/>
      <c r="J11" s="47"/>
      <c r="K11" s="47"/>
      <c r="L11" s="47"/>
      <c r="M11" s="47"/>
      <c r="N11" s="47"/>
    </row>
    <row r="12">
      <c r="B12" s="123" t="s">
        <v>116</v>
      </c>
      <c r="C12" s="50">
        <f t="shared" ref="C12:L12" si="1">sum(C3:C11)</f>
        <v>17515.25</v>
      </c>
      <c r="D12" s="50">
        <f t="shared" si="1"/>
        <v>30007.74</v>
      </c>
      <c r="E12" s="50">
        <f t="shared" si="1"/>
        <v>39506.3</v>
      </c>
      <c r="F12" s="50">
        <f t="shared" si="1"/>
        <v>47240.74</v>
      </c>
      <c r="G12" s="50">
        <f t="shared" si="1"/>
        <v>46613.73</v>
      </c>
      <c r="H12" s="50">
        <f t="shared" si="1"/>
        <v>0</v>
      </c>
      <c r="I12" s="50">
        <f t="shared" si="1"/>
        <v>0</v>
      </c>
      <c r="J12" s="50">
        <f t="shared" si="1"/>
        <v>0</v>
      </c>
      <c r="K12" s="50">
        <f t="shared" si="1"/>
        <v>0</v>
      </c>
      <c r="L12" s="50">
        <f t="shared" si="1"/>
        <v>0</v>
      </c>
      <c r="M12" s="50">
        <f t="shared" ref="M12:N12" si="2">SUM(M3:M11)</f>
        <v>0</v>
      </c>
      <c r="N12" s="50">
        <f t="shared" si="2"/>
        <v>0</v>
      </c>
    </row>
    <row r="14"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7" t="s">
        <v>10</v>
      </c>
      <c r="M14" s="7" t="s">
        <v>11</v>
      </c>
      <c r="N14" s="7" t="s">
        <v>12</v>
      </c>
    </row>
    <row r="15">
      <c r="B15" s="122" t="s">
        <v>229</v>
      </c>
      <c r="C15" s="120"/>
      <c r="D15" s="120"/>
      <c r="E15" s="120"/>
      <c r="F15" s="120"/>
      <c r="G15" s="120"/>
      <c r="H15" s="120"/>
      <c r="I15" s="120"/>
      <c r="J15" s="47"/>
      <c r="K15" s="50"/>
      <c r="L15" s="120"/>
      <c r="M15" s="47"/>
      <c r="N15" s="120"/>
    </row>
    <row r="16">
      <c r="B16" s="104" t="s">
        <v>230</v>
      </c>
      <c r="C16" s="124">
        <v>411.0</v>
      </c>
      <c r="D16" s="124">
        <v>576.0</v>
      </c>
      <c r="E16" s="124">
        <v>582.0</v>
      </c>
      <c r="F16" s="124">
        <v>462.0</v>
      </c>
      <c r="G16" s="124">
        <v>356.0</v>
      </c>
      <c r="H16" s="120"/>
      <c r="I16" s="120"/>
      <c r="J16" s="47"/>
      <c r="K16" s="47"/>
      <c r="L16" s="47"/>
      <c r="M16" s="47"/>
      <c r="N16" s="47"/>
    </row>
    <row r="17">
      <c r="B17" s="104" t="s">
        <v>209</v>
      </c>
      <c r="C17" s="105">
        <v>6165.0</v>
      </c>
      <c r="D17" s="105">
        <v>11005.0</v>
      </c>
      <c r="E17" s="105">
        <v>11640.0</v>
      </c>
      <c r="F17" s="105">
        <v>9240.0</v>
      </c>
      <c r="G17" s="105">
        <v>7120.0</v>
      </c>
      <c r="H17" s="125"/>
      <c r="I17" s="125"/>
      <c r="J17" s="125"/>
      <c r="K17" s="125"/>
      <c r="L17" s="125"/>
      <c r="M17" s="125"/>
      <c r="N17" s="125"/>
    </row>
    <row r="18">
      <c r="B18" s="57"/>
      <c r="C18" s="50"/>
      <c r="D18" s="50"/>
      <c r="E18" s="50"/>
      <c r="F18" s="50"/>
      <c r="G18" s="50"/>
    </row>
    <row r="19">
      <c r="B19" s="57"/>
      <c r="C19" s="50"/>
      <c r="D19" s="50"/>
      <c r="E19" s="50"/>
      <c r="F19" s="50"/>
      <c r="G19" s="50"/>
    </row>
    <row r="20">
      <c r="G20" s="126" t="s">
        <v>231</v>
      </c>
    </row>
    <row r="21">
      <c r="C21" s="7" t="s">
        <v>1</v>
      </c>
      <c r="D21" s="7" t="s">
        <v>2</v>
      </c>
      <c r="E21" s="7" t="s">
        <v>3</v>
      </c>
      <c r="F21" s="7" t="s">
        <v>4</v>
      </c>
      <c r="G21" s="7" t="s">
        <v>5</v>
      </c>
      <c r="H21" s="7" t="s">
        <v>6</v>
      </c>
      <c r="I21" s="7" t="s">
        <v>7</v>
      </c>
      <c r="J21" s="7" t="s">
        <v>8</v>
      </c>
      <c r="K21" s="7" t="s">
        <v>9</v>
      </c>
      <c r="L21" s="7" t="s">
        <v>10</v>
      </c>
      <c r="M21" s="7" t="s">
        <v>11</v>
      </c>
      <c r="N21" s="7" t="s">
        <v>12</v>
      </c>
    </row>
    <row r="22">
      <c r="B22" s="122" t="s">
        <v>232</v>
      </c>
      <c r="C22" s="49"/>
      <c r="D22" s="120"/>
      <c r="E22" s="120"/>
      <c r="F22" s="120"/>
      <c r="G22" s="120"/>
      <c r="H22" s="120"/>
      <c r="I22" s="120"/>
      <c r="J22" s="47"/>
      <c r="K22" s="50"/>
      <c r="L22" s="120"/>
      <c r="M22" s="47"/>
      <c r="N22" s="120"/>
    </row>
    <row r="23">
      <c r="B23" s="104" t="s">
        <v>226</v>
      </c>
      <c r="C23" s="49">
        <v>1600.0</v>
      </c>
      <c r="D23" s="49">
        <v>1600.0</v>
      </c>
      <c r="E23" s="49">
        <v>1600.0</v>
      </c>
      <c r="F23" s="49">
        <v>1600.0</v>
      </c>
      <c r="G23" s="49">
        <v>1600.0</v>
      </c>
      <c r="H23" s="49">
        <v>1600.0</v>
      </c>
      <c r="I23" s="121"/>
      <c r="J23" s="121"/>
      <c r="K23" s="121"/>
      <c r="L23" s="121"/>
      <c r="M23" s="121"/>
      <c r="N23" s="121"/>
    </row>
    <row r="24">
      <c r="B24" s="104" t="s">
        <v>34</v>
      </c>
      <c r="C24" s="49">
        <v>1900.0</v>
      </c>
      <c r="D24" s="49">
        <v>1900.0</v>
      </c>
      <c r="E24" s="49">
        <v>1900.0</v>
      </c>
      <c r="F24" s="49">
        <f>1900</f>
        <v>1900</v>
      </c>
      <c r="G24" s="49">
        <v>1900.0</v>
      </c>
      <c r="H24" s="49">
        <v>2200.0</v>
      </c>
      <c r="I24" s="121"/>
      <c r="J24" s="121"/>
      <c r="K24" s="121"/>
      <c r="L24" s="121"/>
      <c r="M24" s="121"/>
      <c r="N24" s="121"/>
    </row>
    <row r="25">
      <c r="B25" s="104" t="s">
        <v>35</v>
      </c>
      <c r="C25" s="127">
        <v>1700.0</v>
      </c>
      <c r="D25" s="49">
        <v>1201.05</v>
      </c>
      <c r="E25" s="49">
        <v>1568.18</v>
      </c>
      <c r="F25" s="49">
        <f>935.78+764.22</f>
        <v>1700</v>
      </c>
      <c r="G25" s="49">
        <v>1700.0</v>
      </c>
      <c r="H25" s="121"/>
      <c r="I25" s="121"/>
      <c r="J25" s="121"/>
      <c r="K25" s="121"/>
      <c r="L25" s="121"/>
      <c r="M25" s="121"/>
      <c r="N25" s="121"/>
    </row>
    <row r="26">
      <c r="B26" s="106" t="s">
        <v>233</v>
      </c>
      <c r="C26" s="49"/>
      <c r="D26" s="49">
        <v>1300.0</v>
      </c>
      <c r="E26" s="49">
        <v>1300.0</v>
      </c>
      <c r="F26" s="49">
        <v>1300.0</v>
      </c>
      <c r="G26" s="49">
        <v>300.0</v>
      </c>
      <c r="H26" s="121"/>
      <c r="I26" s="121"/>
      <c r="J26" s="121"/>
      <c r="K26" s="128"/>
      <c r="L26" s="121"/>
      <c r="M26" s="121"/>
      <c r="N26" s="121"/>
    </row>
    <row r="27">
      <c r="B27" s="106" t="s">
        <v>234</v>
      </c>
      <c r="C27" s="49"/>
      <c r="D27" s="120"/>
      <c r="E27" s="49">
        <v>1500.0</v>
      </c>
      <c r="F27" s="49">
        <f>2000+1500</f>
        <v>3500</v>
      </c>
      <c r="G27" s="49">
        <v>3500.0</v>
      </c>
      <c r="H27" s="121"/>
      <c r="I27" s="121"/>
      <c r="J27" s="121"/>
      <c r="K27" s="128"/>
      <c r="L27" s="121"/>
      <c r="M27" s="121"/>
      <c r="N27" s="121"/>
    </row>
    <row r="28">
      <c r="B28" s="104" t="s">
        <v>235</v>
      </c>
      <c r="C28" s="49"/>
      <c r="D28" s="120"/>
      <c r="E28" s="120"/>
      <c r="F28" s="120"/>
      <c r="G28" s="121"/>
      <c r="H28" s="121"/>
      <c r="I28" s="121"/>
      <c r="J28" s="121"/>
      <c r="K28" s="128"/>
      <c r="L28" s="121"/>
      <c r="M28" s="121"/>
      <c r="N28" s="121"/>
    </row>
    <row r="29">
      <c r="B29" s="104" t="s">
        <v>236</v>
      </c>
      <c r="C29" s="49"/>
      <c r="D29" s="120"/>
      <c r="E29" s="120"/>
      <c r="F29" s="49">
        <v>1064.63</v>
      </c>
      <c r="G29" s="49">
        <v>1118.55</v>
      </c>
      <c r="H29" s="121"/>
      <c r="I29" s="121"/>
      <c r="J29" s="121"/>
      <c r="K29" s="128"/>
      <c r="L29" s="121"/>
      <c r="M29" s="121"/>
      <c r="N29" s="121"/>
    </row>
    <row r="30">
      <c r="B30" s="104" t="s">
        <v>237</v>
      </c>
      <c r="C30" s="49"/>
      <c r="D30" s="120"/>
      <c r="E30" s="120"/>
      <c r="F30" s="120"/>
      <c r="G30" s="121"/>
      <c r="H30" s="121"/>
      <c r="I30" s="121"/>
      <c r="J30" s="121"/>
      <c r="K30" s="129"/>
      <c r="L30" s="121"/>
      <c r="M30" s="121"/>
      <c r="N30" s="121"/>
    </row>
    <row r="31">
      <c r="B31" s="123" t="s">
        <v>116</v>
      </c>
      <c r="C31" s="130">
        <f>sum(C23:C30)</f>
        <v>5200</v>
      </c>
      <c r="D31" s="130">
        <f t="shared" ref="D31:G31" si="3">SUM(D23:D30)</f>
        <v>6001.05</v>
      </c>
      <c r="E31" s="130">
        <f t="shared" si="3"/>
        <v>7868.18</v>
      </c>
      <c r="F31" s="130">
        <f t="shared" si="3"/>
        <v>11064.63</v>
      </c>
      <c r="G31" s="130">
        <f t="shared" si="3"/>
        <v>10118.55</v>
      </c>
      <c r="K31" s="50"/>
      <c r="L31" s="50"/>
      <c r="M31" s="50"/>
    </row>
    <row r="32">
      <c r="B32" s="131" t="s">
        <v>238</v>
      </c>
      <c r="C32" s="132">
        <f>(C12-C31)</f>
        <v>12315.25</v>
      </c>
      <c r="D32" s="132">
        <f t="shared" ref="D32:G32" si="4">D12-D31</f>
        <v>24006.69</v>
      </c>
      <c r="E32" s="132">
        <f t="shared" si="4"/>
        <v>31638.12</v>
      </c>
      <c r="F32" s="132">
        <f t="shared" si="4"/>
        <v>36176.11</v>
      </c>
      <c r="G32" s="132">
        <f t="shared" si="4"/>
        <v>36495.18</v>
      </c>
    </row>
    <row r="33">
      <c r="J33" s="57"/>
      <c r="K33" s="50"/>
      <c r="L33" s="50"/>
      <c r="M33" s="50"/>
    </row>
    <row r="34">
      <c r="J34" s="5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6" max="6" width="25.29"/>
  </cols>
  <sheetData>
    <row r="1">
      <c r="A1" s="95" t="s">
        <v>220</v>
      </c>
    </row>
    <row r="2">
      <c r="A2" s="95" t="s">
        <v>239</v>
      </c>
      <c r="E2" s="95" t="s">
        <v>240</v>
      </c>
      <c r="I2" s="95" t="s">
        <v>241</v>
      </c>
    </row>
    <row r="3">
      <c r="A3" s="95" t="s">
        <v>121</v>
      </c>
      <c r="B3" s="95" t="s">
        <v>242</v>
      </c>
      <c r="C3" s="95" t="s">
        <v>195</v>
      </c>
      <c r="E3" s="95" t="s">
        <v>121</v>
      </c>
      <c r="F3" s="95" t="s">
        <v>242</v>
      </c>
      <c r="G3" s="95" t="s">
        <v>195</v>
      </c>
      <c r="I3" s="95" t="s">
        <v>121</v>
      </c>
      <c r="J3" s="95" t="s">
        <v>242</v>
      </c>
      <c r="K3" s="95" t="s">
        <v>195</v>
      </c>
    </row>
    <row r="4">
      <c r="A4" s="133">
        <v>45383.0</v>
      </c>
      <c r="B4" s="95" t="s">
        <v>243</v>
      </c>
      <c r="C4" s="127">
        <v>12.0</v>
      </c>
      <c r="E4" s="133">
        <v>45387.0</v>
      </c>
      <c r="F4" s="95" t="s">
        <v>15</v>
      </c>
      <c r="G4" s="127">
        <v>2146.18</v>
      </c>
      <c r="I4" s="133">
        <v>45402.0</v>
      </c>
      <c r="J4" s="95" t="s">
        <v>244</v>
      </c>
      <c r="K4" s="95">
        <v>130.0</v>
      </c>
    </row>
    <row r="5">
      <c r="A5" s="133">
        <v>45383.0</v>
      </c>
      <c r="B5" s="95" t="s">
        <v>245</v>
      </c>
      <c r="C5" s="127">
        <v>10.0</v>
      </c>
      <c r="E5" s="133">
        <v>45387.0</v>
      </c>
      <c r="F5" s="95" t="s">
        <v>16</v>
      </c>
      <c r="G5" s="127">
        <v>498.54</v>
      </c>
      <c r="I5" s="133">
        <v>45409.0</v>
      </c>
      <c r="J5" s="95" t="s">
        <v>244</v>
      </c>
      <c r="K5" s="95">
        <v>150.0</v>
      </c>
    </row>
    <row r="6">
      <c r="A6" s="133">
        <v>45383.0</v>
      </c>
      <c r="B6" s="95" t="s">
        <v>246</v>
      </c>
      <c r="C6" s="127">
        <v>22.0</v>
      </c>
      <c r="E6" s="133">
        <v>45387.0</v>
      </c>
      <c r="F6" s="95" t="s">
        <v>17</v>
      </c>
      <c r="G6" s="127"/>
      <c r="I6" s="133">
        <v>45420.0</v>
      </c>
      <c r="J6" s="95" t="s">
        <v>244</v>
      </c>
      <c r="K6" s="95">
        <v>130.0</v>
      </c>
    </row>
    <row r="7">
      <c r="A7" s="133">
        <v>45384.0</v>
      </c>
      <c r="B7" s="95" t="s">
        <v>247</v>
      </c>
      <c r="C7" s="127">
        <v>7.6</v>
      </c>
      <c r="E7" s="133">
        <v>45387.0</v>
      </c>
      <c r="F7" s="95" t="s">
        <v>18</v>
      </c>
      <c r="G7" s="127">
        <f>1551.18+248.82+650</f>
        <v>2450</v>
      </c>
      <c r="I7" s="133">
        <v>45416.0</v>
      </c>
      <c r="J7" s="95" t="s">
        <v>244</v>
      </c>
      <c r="K7" s="95">
        <v>130.0</v>
      </c>
    </row>
    <row r="8">
      <c r="A8" s="133">
        <v>45384.0</v>
      </c>
      <c r="B8" s="95" t="s">
        <v>245</v>
      </c>
      <c r="C8" s="127">
        <v>10.0</v>
      </c>
      <c r="E8" s="133">
        <v>45387.0</v>
      </c>
      <c r="F8" s="95" t="s">
        <v>19</v>
      </c>
      <c r="G8" s="127">
        <v>2000.0</v>
      </c>
      <c r="I8" s="133">
        <v>45438.0</v>
      </c>
      <c r="J8" s="95" t="s">
        <v>248</v>
      </c>
      <c r="K8" s="95">
        <v>140.0</v>
      </c>
    </row>
    <row r="9">
      <c r="A9" s="133">
        <v>45384.0</v>
      </c>
      <c r="B9" s="95" t="s">
        <v>249</v>
      </c>
      <c r="C9" s="127">
        <v>12.0</v>
      </c>
      <c r="E9" s="133">
        <v>45387.0</v>
      </c>
      <c r="F9" s="95" t="s">
        <v>20</v>
      </c>
      <c r="G9" s="127">
        <v>2000.0</v>
      </c>
    </row>
    <row r="10">
      <c r="A10" s="133">
        <v>45384.0</v>
      </c>
      <c r="B10" s="95" t="s">
        <v>250</v>
      </c>
      <c r="C10" s="127">
        <v>22.0</v>
      </c>
      <c r="E10" s="133">
        <v>45387.0</v>
      </c>
      <c r="F10" s="95" t="s">
        <v>21</v>
      </c>
      <c r="G10" s="127">
        <v>1200.0</v>
      </c>
    </row>
    <row r="11">
      <c r="A11" s="133">
        <v>45385.0</v>
      </c>
      <c r="B11" s="95" t="s">
        <v>243</v>
      </c>
      <c r="C11" s="127">
        <v>22.0</v>
      </c>
      <c r="E11" s="133">
        <v>45387.0</v>
      </c>
      <c r="F11" s="95" t="s">
        <v>22</v>
      </c>
      <c r="G11" s="127">
        <f>1058.54+242</f>
        <v>1300.54</v>
      </c>
    </row>
    <row r="12">
      <c r="A12" s="133">
        <v>45385.0</v>
      </c>
      <c r="B12" s="95" t="s">
        <v>251</v>
      </c>
      <c r="C12" s="127">
        <v>25.0</v>
      </c>
      <c r="E12" s="133">
        <v>45387.0</v>
      </c>
      <c r="F12" s="95" t="s">
        <v>23</v>
      </c>
      <c r="G12" s="127">
        <v>800.0</v>
      </c>
    </row>
    <row r="13">
      <c r="A13" s="133">
        <v>45386.0</v>
      </c>
      <c r="B13" s="95" t="s">
        <v>252</v>
      </c>
      <c r="C13" s="127">
        <v>22.0</v>
      </c>
      <c r="E13" s="133">
        <v>45387.0</v>
      </c>
      <c r="F13" s="95" t="s">
        <v>24</v>
      </c>
      <c r="G13" s="127">
        <f>1650+129.9</f>
        <v>1779.9</v>
      </c>
    </row>
    <row r="14">
      <c r="A14" s="133">
        <v>45386.0</v>
      </c>
      <c r="B14" s="95" t="s">
        <v>249</v>
      </c>
      <c r="C14" s="127">
        <v>11.0</v>
      </c>
      <c r="E14" s="133">
        <v>45387.0</v>
      </c>
      <c r="F14" s="95" t="s">
        <v>25</v>
      </c>
      <c r="G14" s="127">
        <v>1000.0</v>
      </c>
    </row>
    <row r="15">
      <c r="A15" s="133">
        <v>45386.0</v>
      </c>
      <c r="B15" s="95" t="s">
        <v>245</v>
      </c>
      <c r="C15" s="127">
        <v>10.0</v>
      </c>
      <c r="E15" s="133">
        <v>45387.0</v>
      </c>
      <c r="F15" s="95" t="s">
        <v>26</v>
      </c>
      <c r="G15" s="127">
        <v>1000.0</v>
      </c>
    </row>
    <row r="16">
      <c r="A16" s="133">
        <v>45387.0</v>
      </c>
      <c r="B16" s="95" t="s">
        <v>250</v>
      </c>
      <c r="C16" s="127">
        <v>22.0</v>
      </c>
      <c r="E16" s="133">
        <v>45387.0</v>
      </c>
      <c r="F16" s="95" t="s">
        <v>28</v>
      </c>
      <c r="G16" s="127">
        <f>1099.24+378.62</f>
        <v>1477.86</v>
      </c>
    </row>
    <row r="17">
      <c r="A17" s="133">
        <v>45387.0</v>
      </c>
      <c r="B17" s="95" t="s">
        <v>249</v>
      </c>
      <c r="C17" s="127">
        <v>11.0</v>
      </c>
      <c r="E17" s="133">
        <v>45387.0</v>
      </c>
      <c r="F17" s="95" t="s">
        <v>29</v>
      </c>
      <c r="G17" s="127">
        <f>887.5+107.5</f>
        <v>995</v>
      </c>
    </row>
    <row r="18">
      <c r="A18" s="133">
        <v>45387.0</v>
      </c>
      <c r="B18" s="95" t="s">
        <v>245</v>
      </c>
      <c r="C18" s="127">
        <v>40.0</v>
      </c>
      <c r="E18" s="133">
        <v>45387.0</v>
      </c>
      <c r="F18" s="95" t="s">
        <v>30</v>
      </c>
      <c r="G18" s="127">
        <f>1221.38+378.62</f>
        <v>1600</v>
      </c>
    </row>
    <row r="19">
      <c r="A19" s="133">
        <v>45387.0</v>
      </c>
      <c r="B19" s="95" t="s">
        <v>243</v>
      </c>
      <c r="C19" s="127">
        <v>11.0</v>
      </c>
      <c r="E19" s="133">
        <v>45387.0</v>
      </c>
      <c r="F19" s="95" t="s">
        <v>31</v>
      </c>
      <c r="G19" s="127">
        <v>1400.0</v>
      </c>
    </row>
    <row r="20">
      <c r="A20" s="133">
        <v>45388.0</v>
      </c>
      <c r="B20" s="95" t="s">
        <v>250</v>
      </c>
      <c r="C20" s="127">
        <v>22.0</v>
      </c>
      <c r="E20" s="133">
        <v>45387.0</v>
      </c>
      <c r="F20" s="95" t="s">
        <v>32</v>
      </c>
      <c r="G20" s="127">
        <v>2000.0</v>
      </c>
    </row>
    <row r="21">
      <c r="A21" s="133">
        <v>45389.0</v>
      </c>
      <c r="B21" s="95" t="s">
        <v>243</v>
      </c>
      <c r="C21" s="127">
        <v>22.0</v>
      </c>
      <c r="E21" s="134">
        <v>45414.0</v>
      </c>
      <c r="F21" s="135" t="s">
        <v>253</v>
      </c>
      <c r="G21" s="136">
        <v>1800.0</v>
      </c>
    </row>
    <row r="22">
      <c r="A22" s="133">
        <v>45389.0</v>
      </c>
      <c r="B22" s="95" t="s">
        <v>252</v>
      </c>
      <c r="C22" s="127">
        <v>22.0</v>
      </c>
      <c r="E22" s="134">
        <v>45419.0</v>
      </c>
      <c r="F22" s="135" t="s">
        <v>245</v>
      </c>
      <c r="G22" s="136">
        <v>2500.0</v>
      </c>
    </row>
    <row r="23">
      <c r="A23" s="133">
        <v>45389.0</v>
      </c>
      <c r="B23" s="95" t="s">
        <v>249</v>
      </c>
      <c r="C23" s="127">
        <v>11.0</v>
      </c>
      <c r="E23" s="134">
        <v>45419.0</v>
      </c>
      <c r="F23" s="135" t="s">
        <v>21</v>
      </c>
      <c r="G23" s="135">
        <v>1200.0</v>
      </c>
    </row>
    <row r="24">
      <c r="A24" s="133">
        <v>45389.0</v>
      </c>
      <c r="B24" s="95" t="s">
        <v>254</v>
      </c>
      <c r="C24" s="127">
        <v>20.0</v>
      </c>
      <c r="E24" s="134">
        <v>45419.0</v>
      </c>
      <c r="F24" s="135" t="s">
        <v>255</v>
      </c>
      <c r="G24" s="135">
        <v>1150.0</v>
      </c>
    </row>
    <row r="25">
      <c r="A25" s="133">
        <v>45390.0</v>
      </c>
      <c r="B25" s="95" t="s">
        <v>256</v>
      </c>
      <c r="C25" s="127">
        <v>11.0</v>
      </c>
      <c r="E25" s="134">
        <v>45419.0</v>
      </c>
      <c r="F25" s="135" t="s">
        <v>22</v>
      </c>
      <c r="G25" s="135">
        <v>1300.0</v>
      </c>
    </row>
    <row r="26">
      <c r="A26" s="133">
        <v>45390.0</v>
      </c>
      <c r="B26" s="95" t="s">
        <v>250</v>
      </c>
      <c r="C26" s="127">
        <v>22.0</v>
      </c>
      <c r="E26" s="134">
        <v>45419.0</v>
      </c>
      <c r="F26" s="135" t="s">
        <v>28</v>
      </c>
      <c r="G26" s="135">
        <v>1600.0</v>
      </c>
    </row>
    <row r="27">
      <c r="A27" s="133">
        <v>45391.0</v>
      </c>
      <c r="B27" s="95" t="s">
        <v>245</v>
      </c>
      <c r="C27" s="127">
        <v>20.0</v>
      </c>
      <c r="E27" s="134">
        <v>45419.0</v>
      </c>
      <c r="F27" s="135" t="s">
        <v>30</v>
      </c>
      <c r="G27" s="135">
        <v>1600.0</v>
      </c>
    </row>
    <row r="28">
      <c r="A28" s="133">
        <v>45391.0</v>
      </c>
      <c r="B28" s="95" t="s">
        <v>252</v>
      </c>
      <c r="C28" s="127">
        <v>22.0</v>
      </c>
      <c r="E28" s="134">
        <v>45419.0</v>
      </c>
      <c r="F28" s="135" t="s">
        <v>15</v>
      </c>
      <c r="G28" s="135">
        <v>2500.0</v>
      </c>
    </row>
    <row r="29">
      <c r="A29" s="133">
        <v>45391.0</v>
      </c>
      <c r="B29" s="95" t="s">
        <v>249</v>
      </c>
      <c r="C29" s="127">
        <v>11.0</v>
      </c>
      <c r="E29" s="134">
        <v>45431.0</v>
      </c>
      <c r="F29" s="135" t="s">
        <v>255</v>
      </c>
      <c r="G29" s="135">
        <v>360.0</v>
      </c>
    </row>
    <row r="30">
      <c r="A30" s="133">
        <v>45391.0</v>
      </c>
      <c r="B30" s="95" t="s">
        <v>247</v>
      </c>
      <c r="C30" s="127">
        <v>7.6</v>
      </c>
      <c r="E30" s="134">
        <v>45433.0</v>
      </c>
      <c r="F30" s="135" t="s">
        <v>15</v>
      </c>
      <c r="G30" s="135">
        <v>260.0</v>
      </c>
    </row>
    <row r="31">
      <c r="A31" s="133">
        <v>45392.0</v>
      </c>
      <c r="B31" s="95" t="s">
        <v>243</v>
      </c>
      <c r="C31" s="127">
        <v>44.0</v>
      </c>
      <c r="E31" s="137"/>
      <c r="F31" s="135" t="s">
        <v>28</v>
      </c>
      <c r="G31" s="135">
        <v>260.0</v>
      </c>
    </row>
    <row r="32">
      <c r="A32" s="133">
        <v>45392.0</v>
      </c>
      <c r="B32" s="95" t="s">
        <v>249</v>
      </c>
      <c r="C32" s="127">
        <v>36.0</v>
      </c>
      <c r="E32" s="137"/>
      <c r="F32" s="135" t="s">
        <v>257</v>
      </c>
      <c r="G32" s="135">
        <v>390.0</v>
      </c>
    </row>
    <row r="33">
      <c r="A33" s="133">
        <v>45392.0</v>
      </c>
      <c r="B33" s="95" t="s">
        <v>254</v>
      </c>
      <c r="C33" s="127">
        <v>70.0</v>
      </c>
      <c r="E33" s="137"/>
      <c r="F33" s="135" t="s">
        <v>258</v>
      </c>
      <c r="G33" s="135">
        <v>520.0</v>
      </c>
    </row>
    <row r="34">
      <c r="A34" s="133">
        <v>45392.0</v>
      </c>
      <c r="B34" s="95" t="s">
        <v>245</v>
      </c>
      <c r="C34" s="127">
        <v>4.0</v>
      </c>
    </row>
    <row r="35">
      <c r="A35" s="133">
        <v>45393.0</v>
      </c>
      <c r="B35" s="95" t="s">
        <v>245</v>
      </c>
      <c r="C35" s="127">
        <v>10.0</v>
      </c>
    </row>
    <row r="36">
      <c r="A36" s="133">
        <v>45393.0</v>
      </c>
      <c r="B36" s="95" t="s">
        <v>250</v>
      </c>
      <c r="C36" s="127">
        <v>22.0</v>
      </c>
    </row>
    <row r="37">
      <c r="A37" s="133">
        <v>45393.0</v>
      </c>
      <c r="B37" s="95" t="s">
        <v>249</v>
      </c>
      <c r="C37" s="127">
        <v>11.0</v>
      </c>
    </row>
    <row r="38">
      <c r="A38" s="138">
        <v>45393.0</v>
      </c>
      <c r="B38" s="95" t="s">
        <v>247</v>
      </c>
      <c r="C38" s="127">
        <v>7.6</v>
      </c>
    </row>
    <row r="39">
      <c r="A39" s="133">
        <v>45394.0</v>
      </c>
      <c r="B39" s="95" t="s">
        <v>245</v>
      </c>
      <c r="C39" s="127">
        <v>10.0</v>
      </c>
    </row>
    <row r="40">
      <c r="A40" s="133">
        <v>45394.0</v>
      </c>
      <c r="B40" s="95" t="s">
        <v>250</v>
      </c>
      <c r="C40" s="127">
        <v>22.0</v>
      </c>
    </row>
    <row r="41">
      <c r="A41" s="133">
        <v>45394.0</v>
      </c>
      <c r="B41" s="95" t="s">
        <v>247</v>
      </c>
      <c r="C41" s="127">
        <v>7.6</v>
      </c>
    </row>
    <row r="42">
      <c r="A42" s="133">
        <v>45395.0</v>
      </c>
      <c r="B42" s="95" t="s">
        <v>249</v>
      </c>
      <c r="C42" s="127">
        <v>22.0</v>
      </c>
    </row>
    <row r="43">
      <c r="A43" s="133">
        <v>45395.0</v>
      </c>
      <c r="B43" s="95" t="s">
        <v>250</v>
      </c>
      <c r="C43" s="127">
        <v>22.0</v>
      </c>
    </row>
    <row r="44">
      <c r="A44" s="133">
        <v>45395.0</v>
      </c>
      <c r="B44" s="95" t="s">
        <v>245</v>
      </c>
      <c r="C44" s="127">
        <v>10.0</v>
      </c>
    </row>
    <row r="45">
      <c r="A45" s="133">
        <v>45395.0</v>
      </c>
      <c r="B45" s="95" t="s">
        <v>247</v>
      </c>
      <c r="C45" s="127">
        <v>8.0</v>
      </c>
    </row>
    <row r="46">
      <c r="A46" s="133">
        <v>45396.0</v>
      </c>
      <c r="B46" s="95" t="s">
        <v>247</v>
      </c>
      <c r="C46" s="127">
        <v>7.6</v>
      </c>
    </row>
    <row r="47">
      <c r="A47" s="133">
        <v>45396.0</v>
      </c>
      <c r="B47" s="95" t="s">
        <v>250</v>
      </c>
      <c r="C47" s="127">
        <v>22.0</v>
      </c>
    </row>
    <row r="48">
      <c r="A48" s="133">
        <v>45397.0</v>
      </c>
      <c r="B48" s="95" t="s">
        <v>243</v>
      </c>
      <c r="C48" s="127">
        <v>11.0</v>
      </c>
    </row>
    <row r="49">
      <c r="A49" s="133">
        <v>45397.0</v>
      </c>
      <c r="B49" s="95" t="s">
        <v>245</v>
      </c>
      <c r="C49" s="127">
        <v>6.0</v>
      </c>
    </row>
    <row r="50">
      <c r="A50" s="133">
        <v>45397.0</v>
      </c>
      <c r="B50" s="95" t="s">
        <v>250</v>
      </c>
      <c r="C50" s="127">
        <v>22.0</v>
      </c>
    </row>
    <row r="51">
      <c r="A51" s="133">
        <v>45398.0</v>
      </c>
      <c r="B51" s="95" t="s">
        <v>247</v>
      </c>
      <c r="C51" s="127">
        <v>7.6</v>
      </c>
    </row>
    <row r="52">
      <c r="A52" s="133">
        <v>45398.0</v>
      </c>
      <c r="B52" s="95" t="s">
        <v>245</v>
      </c>
      <c r="C52" s="127">
        <v>10.0</v>
      </c>
    </row>
    <row r="53">
      <c r="A53" s="133">
        <v>45398.0</v>
      </c>
      <c r="B53" s="95" t="s">
        <v>250</v>
      </c>
      <c r="C53" s="127">
        <v>22.0</v>
      </c>
    </row>
    <row r="54">
      <c r="A54" s="133">
        <v>45398.0</v>
      </c>
      <c r="B54" s="95" t="s">
        <v>249</v>
      </c>
      <c r="C54" s="127">
        <v>27.0</v>
      </c>
    </row>
    <row r="55">
      <c r="A55" s="133">
        <v>45399.0</v>
      </c>
      <c r="B55" s="95" t="s">
        <v>243</v>
      </c>
      <c r="C55" s="127">
        <v>22.0</v>
      </c>
    </row>
    <row r="56">
      <c r="A56" s="133">
        <v>45399.0</v>
      </c>
      <c r="B56" s="95" t="s">
        <v>245</v>
      </c>
      <c r="C56" s="127">
        <v>20.0</v>
      </c>
    </row>
    <row r="57">
      <c r="A57" s="133">
        <v>45399.0</v>
      </c>
      <c r="B57" s="95" t="s">
        <v>249</v>
      </c>
      <c r="C57" s="127">
        <v>30.0</v>
      </c>
    </row>
    <row r="58">
      <c r="A58" s="133">
        <v>45399.0</v>
      </c>
      <c r="B58" s="95" t="s">
        <v>247</v>
      </c>
      <c r="C58" s="127">
        <v>7.6</v>
      </c>
    </row>
    <row r="59">
      <c r="A59" s="133">
        <v>45399.0</v>
      </c>
      <c r="B59" s="95" t="s">
        <v>259</v>
      </c>
      <c r="C59" s="127">
        <v>12.0</v>
      </c>
    </row>
    <row r="60">
      <c r="A60" s="133">
        <v>45400.0</v>
      </c>
      <c r="B60" s="95" t="s">
        <v>250</v>
      </c>
      <c r="C60" s="127">
        <v>22.0</v>
      </c>
    </row>
    <row r="61">
      <c r="A61" s="133">
        <v>45400.0</v>
      </c>
      <c r="B61" s="95" t="s">
        <v>247</v>
      </c>
      <c r="C61" s="127">
        <v>7.6</v>
      </c>
    </row>
    <row r="62">
      <c r="A62" s="133">
        <v>45400.0</v>
      </c>
      <c r="B62" s="95" t="s">
        <v>249</v>
      </c>
      <c r="C62" s="127">
        <v>11.0</v>
      </c>
    </row>
    <row r="63">
      <c r="A63" s="133">
        <v>45401.0</v>
      </c>
      <c r="B63" s="95" t="s">
        <v>247</v>
      </c>
      <c r="C63" s="127">
        <v>7.6</v>
      </c>
    </row>
    <row r="64">
      <c r="A64" s="133">
        <v>45401.0</v>
      </c>
      <c r="B64" s="95" t="s">
        <v>250</v>
      </c>
      <c r="C64" s="127">
        <v>22.0</v>
      </c>
    </row>
    <row r="65">
      <c r="A65" s="133">
        <v>45401.0</v>
      </c>
      <c r="B65" s="95" t="s">
        <v>245</v>
      </c>
      <c r="C65" s="127">
        <v>10.0</v>
      </c>
    </row>
    <row r="66">
      <c r="A66" s="133">
        <v>45401.0</v>
      </c>
      <c r="B66" s="95" t="s">
        <v>249</v>
      </c>
      <c r="C66" s="127">
        <v>10.0</v>
      </c>
    </row>
    <row r="67">
      <c r="A67" s="133">
        <v>45402.0</v>
      </c>
      <c r="B67" s="95" t="s">
        <v>252</v>
      </c>
      <c r="C67" s="127">
        <v>22.0</v>
      </c>
    </row>
    <row r="68">
      <c r="A68" s="133">
        <v>45402.0</v>
      </c>
      <c r="B68" s="95" t="s">
        <v>243</v>
      </c>
      <c r="C68" s="127">
        <v>11.0</v>
      </c>
    </row>
    <row r="69">
      <c r="A69" s="133">
        <v>45402.0</v>
      </c>
      <c r="B69" s="95" t="s">
        <v>245</v>
      </c>
      <c r="C69" s="127">
        <v>10.0</v>
      </c>
    </row>
    <row r="70">
      <c r="A70" s="133">
        <v>45402.0</v>
      </c>
      <c r="B70" s="95" t="s">
        <v>249</v>
      </c>
      <c r="C70" s="127">
        <v>11.0</v>
      </c>
    </row>
    <row r="71">
      <c r="A71" s="133">
        <v>45402.0</v>
      </c>
      <c r="B71" s="95" t="s">
        <v>247</v>
      </c>
      <c r="C71" s="127">
        <v>8.0</v>
      </c>
    </row>
    <row r="72">
      <c r="A72" s="133">
        <v>45403.0</v>
      </c>
      <c r="B72" s="95" t="s">
        <v>260</v>
      </c>
      <c r="C72" s="127">
        <v>12.0</v>
      </c>
    </row>
    <row r="73">
      <c r="A73" s="133">
        <v>45403.0</v>
      </c>
      <c r="B73" s="95" t="s">
        <v>249</v>
      </c>
      <c r="C73" s="127">
        <v>10.0</v>
      </c>
    </row>
    <row r="74">
      <c r="A74" s="133">
        <v>45403.0</v>
      </c>
      <c r="B74" s="95" t="s">
        <v>250</v>
      </c>
      <c r="C74" s="127">
        <v>20.0</v>
      </c>
    </row>
    <row r="75">
      <c r="A75" s="133">
        <v>45405.0</v>
      </c>
      <c r="B75" s="95" t="s">
        <v>247</v>
      </c>
      <c r="C75" s="127">
        <v>7.6</v>
      </c>
    </row>
    <row r="76">
      <c r="A76" s="133">
        <v>45405.0</v>
      </c>
      <c r="B76" s="95" t="s">
        <v>245</v>
      </c>
      <c r="C76" s="127">
        <v>20.0</v>
      </c>
    </row>
    <row r="77">
      <c r="A77" s="133">
        <v>45405.0</v>
      </c>
      <c r="B77" s="95" t="s">
        <v>250</v>
      </c>
      <c r="C77" s="127">
        <v>46.0</v>
      </c>
    </row>
    <row r="78">
      <c r="A78" s="133">
        <v>45405.0</v>
      </c>
      <c r="B78" s="95" t="s">
        <v>249</v>
      </c>
      <c r="C78" s="127">
        <v>25.0</v>
      </c>
    </row>
    <row r="79">
      <c r="A79" s="133">
        <v>45436.0</v>
      </c>
      <c r="B79" s="95" t="s">
        <v>245</v>
      </c>
      <c r="C79" s="127">
        <v>10.0</v>
      </c>
    </row>
    <row r="80">
      <c r="A80" s="133">
        <v>45436.0</v>
      </c>
      <c r="B80" s="95" t="s">
        <v>243</v>
      </c>
      <c r="C80" s="127">
        <v>22.0</v>
      </c>
    </row>
    <row r="81">
      <c r="A81" s="133">
        <v>45436.0</v>
      </c>
      <c r="B81" s="95" t="s">
        <v>247</v>
      </c>
      <c r="C81" s="127">
        <v>8.0</v>
      </c>
    </row>
    <row r="82">
      <c r="A82" s="133">
        <v>45436.0</v>
      </c>
      <c r="B82" s="95" t="s">
        <v>249</v>
      </c>
      <c r="C82" s="127">
        <v>30.0</v>
      </c>
    </row>
    <row r="83">
      <c r="A83" s="133">
        <v>45407.0</v>
      </c>
      <c r="B83" s="95" t="s">
        <v>252</v>
      </c>
      <c r="C83" s="127">
        <v>22.0</v>
      </c>
    </row>
    <row r="84">
      <c r="A84" s="133">
        <v>45407.0</v>
      </c>
      <c r="B84" s="95" t="s">
        <v>243</v>
      </c>
      <c r="C84" s="127">
        <v>12.0</v>
      </c>
    </row>
    <row r="85">
      <c r="A85" s="133">
        <v>45407.0</v>
      </c>
      <c r="B85" s="95" t="s">
        <v>247</v>
      </c>
      <c r="C85" s="127">
        <v>10.0</v>
      </c>
    </row>
    <row r="86">
      <c r="A86" s="133">
        <v>45407.0</v>
      </c>
      <c r="B86" s="95" t="s">
        <v>245</v>
      </c>
      <c r="C86" s="127">
        <v>10.0</v>
      </c>
    </row>
    <row r="87">
      <c r="A87" s="133">
        <v>45407.0</v>
      </c>
      <c r="B87" s="95" t="s">
        <v>249</v>
      </c>
      <c r="C87" s="127">
        <v>25.0</v>
      </c>
    </row>
    <row r="88">
      <c r="A88" s="133">
        <v>45408.0</v>
      </c>
      <c r="B88" s="95" t="s">
        <v>247</v>
      </c>
      <c r="C88" s="127">
        <v>20.0</v>
      </c>
    </row>
    <row r="89">
      <c r="A89" s="133">
        <v>45408.0</v>
      </c>
      <c r="B89" s="95" t="s">
        <v>245</v>
      </c>
      <c r="C89" s="127">
        <v>10.0</v>
      </c>
    </row>
    <row r="90">
      <c r="A90" s="133">
        <v>45408.0</v>
      </c>
      <c r="B90" s="95" t="s">
        <v>250</v>
      </c>
      <c r="C90" s="127">
        <v>44.0</v>
      </c>
    </row>
    <row r="91">
      <c r="A91" s="133">
        <v>45408.0</v>
      </c>
      <c r="B91" s="95" t="s">
        <v>243</v>
      </c>
      <c r="C91" s="127">
        <v>10.0</v>
      </c>
    </row>
    <row r="92">
      <c r="A92" s="133">
        <v>45408.0</v>
      </c>
      <c r="B92" s="95" t="s">
        <v>249</v>
      </c>
      <c r="C92" s="127">
        <v>35.0</v>
      </c>
    </row>
    <row r="93">
      <c r="A93" s="133">
        <v>45408.0</v>
      </c>
      <c r="B93" s="95" t="s">
        <v>254</v>
      </c>
      <c r="C93" s="127">
        <v>20.0</v>
      </c>
    </row>
    <row r="94">
      <c r="A94" s="133">
        <v>45409.0</v>
      </c>
      <c r="B94" s="95" t="s">
        <v>247</v>
      </c>
      <c r="C94" s="127">
        <v>10.0</v>
      </c>
    </row>
    <row r="95">
      <c r="A95" s="133">
        <v>45409.0</v>
      </c>
      <c r="B95" s="95" t="s">
        <v>245</v>
      </c>
      <c r="C95" s="127">
        <v>10.0</v>
      </c>
    </row>
    <row r="96">
      <c r="A96" s="133">
        <v>45409.0</v>
      </c>
      <c r="B96" s="95" t="s">
        <v>261</v>
      </c>
      <c r="C96" s="127">
        <v>11.0</v>
      </c>
    </row>
    <row r="97">
      <c r="A97" s="133">
        <v>45409.0</v>
      </c>
      <c r="B97" s="95" t="s">
        <v>249</v>
      </c>
      <c r="C97" s="127">
        <v>20.0</v>
      </c>
    </row>
    <row r="98">
      <c r="A98" s="133">
        <v>45410.0</v>
      </c>
      <c r="B98" s="95" t="s">
        <v>247</v>
      </c>
      <c r="C98" s="127">
        <v>8.0</v>
      </c>
    </row>
    <row r="99">
      <c r="A99" s="133">
        <v>45410.0</v>
      </c>
      <c r="B99" s="95" t="s">
        <v>243</v>
      </c>
      <c r="C99" s="127">
        <v>11.0</v>
      </c>
    </row>
    <row r="100">
      <c r="A100" s="133">
        <v>45410.0</v>
      </c>
      <c r="B100" s="95" t="s">
        <v>250</v>
      </c>
      <c r="C100" s="127">
        <v>22.0</v>
      </c>
    </row>
    <row r="101">
      <c r="A101" s="133">
        <v>45410.0</v>
      </c>
      <c r="B101" s="95" t="s">
        <v>249</v>
      </c>
      <c r="C101" s="127">
        <v>11.0</v>
      </c>
    </row>
    <row r="102">
      <c r="A102" s="133">
        <v>45412.0</v>
      </c>
      <c r="B102" s="95" t="s">
        <v>246</v>
      </c>
      <c r="C102" s="127">
        <v>22.0</v>
      </c>
    </row>
    <row r="103">
      <c r="A103" s="133">
        <v>45412.0</v>
      </c>
      <c r="B103" s="95" t="s">
        <v>247</v>
      </c>
      <c r="C103" s="127">
        <v>7.6</v>
      </c>
    </row>
    <row r="104">
      <c r="A104" s="133">
        <v>45412.0</v>
      </c>
      <c r="B104" s="95" t="s">
        <v>245</v>
      </c>
      <c r="C104" s="127">
        <v>20.0</v>
      </c>
    </row>
    <row r="105">
      <c r="A105" s="133">
        <v>45412.0</v>
      </c>
      <c r="B105" s="95" t="s">
        <v>249</v>
      </c>
      <c r="C105" s="127">
        <v>10.0</v>
      </c>
    </row>
    <row r="106">
      <c r="A106" s="133">
        <v>45413.0</v>
      </c>
      <c r="B106" s="95" t="s">
        <v>243</v>
      </c>
      <c r="C106" s="127">
        <v>11.0</v>
      </c>
    </row>
    <row r="107">
      <c r="A107" s="133">
        <v>45413.0</v>
      </c>
      <c r="B107" s="95" t="s">
        <v>247</v>
      </c>
      <c r="C107" s="127">
        <v>10.0</v>
      </c>
    </row>
    <row r="108">
      <c r="A108" s="133">
        <v>45413.0</v>
      </c>
      <c r="B108" s="95" t="s">
        <v>249</v>
      </c>
      <c r="C108" s="127">
        <v>10.0</v>
      </c>
    </row>
    <row r="109">
      <c r="A109" s="133">
        <v>45414.0</v>
      </c>
      <c r="B109" s="95" t="s">
        <v>250</v>
      </c>
      <c r="C109" s="127">
        <v>20.0</v>
      </c>
    </row>
    <row r="110">
      <c r="A110" s="133">
        <v>45414.0</v>
      </c>
      <c r="B110" s="95" t="s">
        <v>245</v>
      </c>
      <c r="C110" s="127">
        <v>10.0</v>
      </c>
    </row>
    <row r="111">
      <c r="A111" s="133">
        <v>45414.0</v>
      </c>
      <c r="B111" s="95" t="s">
        <v>247</v>
      </c>
      <c r="C111" s="127">
        <v>5.2</v>
      </c>
    </row>
    <row r="112">
      <c r="A112" s="133">
        <v>45414.0</v>
      </c>
      <c r="B112" s="95" t="s">
        <v>249</v>
      </c>
      <c r="C112" s="127">
        <v>11.0</v>
      </c>
    </row>
    <row r="113">
      <c r="A113" s="133">
        <v>45415.0</v>
      </c>
      <c r="B113" s="95" t="s">
        <v>247</v>
      </c>
      <c r="C113" s="127">
        <v>22.0</v>
      </c>
    </row>
    <row r="114">
      <c r="A114" s="133">
        <v>45415.0</v>
      </c>
      <c r="B114" s="95" t="s">
        <v>245</v>
      </c>
      <c r="C114" s="127">
        <v>10.0</v>
      </c>
    </row>
    <row r="115">
      <c r="A115" s="133">
        <v>45415.0</v>
      </c>
      <c r="B115" s="95" t="s">
        <v>252</v>
      </c>
      <c r="C115" s="127">
        <v>20.0</v>
      </c>
    </row>
    <row r="116">
      <c r="A116" s="133">
        <v>45415.0</v>
      </c>
      <c r="B116" s="95" t="s">
        <v>260</v>
      </c>
      <c r="C116" s="127">
        <v>10.0</v>
      </c>
    </row>
    <row r="117">
      <c r="A117" s="133">
        <v>45416.0</v>
      </c>
      <c r="B117" s="95" t="s">
        <v>245</v>
      </c>
      <c r="C117" s="127">
        <v>10.0</v>
      </c>
    </row>
    <row r="118">
      <c r="A118" s="133">
        <v>45416.0</v>
      </c>
      <c r="B118" s="95" t="s">
        <v>243</v>
      </c>
      <c r="C118" s="127">
        <v>12.0</v>
      </c>
    </row>
    <row r="119">
      <c r="A119" s="133">
        <v>45416.0</v>
      </c>
      <c r="B119" s="95" t="s">
        <v>249</v>
      </c>
      <c r="C119" s="127">
        <v>20.0</v>
      </c>
    </row>
    <row r="120">
      <c r="A120" s="133">
        <v>45417.0</v>
      </c>
      <c r="B120" s="95" t="s">
        <v>249</v>
      </c>
      <c r="C120" s="127">
        <v>10.0</v>
      </c>
    </row>
    <row r="121">
      <c r="A121" s="133">
        <v>45417.0</v>
      </c>
      <c r="B121" s="95" t="s">
        <v>243</v>
      </c>
      <c r="C121" s="127">
        <v>12.0</v>
      </c>
    </row>
    <row r="122">
      <c r="A122" s="133">
        <v>45418.0</v>
      </c>
      <c r="B122" s="95" t="s">
        <v>250</v>
      </c>
      <c r="C122" s="127">
        <v>22.0</v>
      </c>
    </row>
    <row r="123">
      <c r="A123" s="133">
        <v>45418.0</v>
      </c>
      <c r="B123" s="95" t="s">
        <v>245</v>
      </c>
      <c r="C123" s="127">
        <v>10.0</v>
      </c>
    </row>
    <row r="124">
      <c r="A124" s="133">
        <v>45418.0</v>
      </c>
      <c r="B124" s="95" t="s">
        <v>243</v>
      </c>
      <c r="C124" s="127">
        <v>20.0</v>
      </c>
    </row>
    <row r="125">
      <c r="A125" s="133">
        <v>45419.0</v>
      </c>
      <c r="B125" s="95" t="s">
        <v>252</v>
      </c>
      <c r="C125" s="127">
        <v>22.0</v>
      </c>
    </row>
    <row r="126">
      <c r="A126" s="133">
        <v>45419.0</v>
      </c>
      <c r="B126" s="95" t="s">
        <v>245</v>
      </c>
      <c r="C126" s="127">
        <v>10.0</v>
      </c>
    </row>
    <row r="127">
      <c r="A127" s="133">
        <v>45420.0</v>
      </c>
      <c r="B127" s="95" t="s">
        <v>249</v>
      </c>
      <c r="C127" s="127">
        <v>25.0</v>
      </c>
    </row>
    <row r="128">
      <c r="A128" s="133">
        <v>45420.0</v>
      </c>
      <c r="B128" s="95" t="s">
        <v>243</v>
      </c>
      <c r="C128" s="127">
        <v>10.0</v>
      </c>
    </row>
    <row r="129">
      <c r="A129" s="133">
        <v>45420.0</v>
      </c>
      <c r="B129" s="95" t="s">
        <v>247</v>
      </c>
      <c r="C129" s="127">
        <v>8.0</v>
      </c>
    </row>
    <row r="130">
      <c r="A130" s="133">
        <v>45421.0</v>
      </c>
      <c r="B130" s="95" t="s">
        <v>247</v>
      </c>
      <c r="C130" s="127">
        <v>7.6</v>
      </c>
    </row>
    <row r="131">
      <c r="A131" s="133">
        <v>45421.0</v>
      </c>
      <c r="B131" s="95" t="s">
        <v>243</v>
      </c>
      <c r="C131" s="127">
        <v>11.0</v>
      </c>
    </row>
    <row r="132">
      <c r="A132" s="133">
        <v>45421.0</v>
      </c>
      <c r="B132" s="95" t="s">
        <v>250</v>
      </c>
      <c r="C132" s="127">
        <v>22.0</v>
      </c>
    </row>
    <row r="133">
      <c r="A133" s="133">
        <v>45422.0</v>
      </c>
      <c r="B133" s="95" t="s">
        <v>243</v>
      </c>
      <c r="C133" s="127">
        <v>22.0</v>
      </c>
    </row>
    <row r="134">
      <c r="A134" s="133">
        <v>45422.0</v>
      </c>
      <c r="B134" s="95" t="s">
        <v>247</v>
      </c>
      <c r="C134" s="127">
        <v>18.0</v>
      </c>
    </row>
    <row r="135">
      <c r="A135" s="133">
        <v>45422.0</v>
      </c>
      <c r="B135" s="95" t="s">
        <v>250</v>
      </c>
      <c r="C135" s="127">
        <v>22.0</v>
      </c>
    </row>
    <row r="136">
      <c r="A136" s="133">
        <v>45426.0</v>
      </c>
      <c r="B136" s="95" t="s">
        <v>245</v>
      </c>
      <c r="C136" s="127">
        <v>10.0</v>
      </c>
    </row>
    <row r="137">
      <c r="A137" s="133">
        <v>45426.0</v>
      </c>
      <c r="B137" s="95" t="s">
        <v>249</v>
      </c>
      <c r="C137" s="127">
        <v>11.0</v>
      </c>
    </row>
    <row r="138">
      <c r="A138" s="133">
        <v>45426.0</v>
      </c>
      <c r="B138" s="95" t="s">
        <v>262</v>
      </c>
      <c r="C138" s="127">
        <v>7.6</v>
      </c>
    </row>
    <row r="139">
      <c r="A139" s="133">
        <v>45427.0</v>
      </c>
      <c r="B139" s="95" t="s">
        <v>243</v>
      </c>
      <c r="C139" s="127">
        <v>10.0</v>
      </c>
    </row>
    <row r="140">
      <c r="A140" s="133">
        <v>45427.0</v>
      </c>
      <c r="B140" s="95" t="s">
        <v>247</v>
      </c>
      <c r="C140" s="127">
        <v>7.0</v>
      </c>
    </row>
    <row r="141">
      <c r="A141" s="133">
        <v>45427.0</v>
      </c>
      <c r="B141" s="95" t="s">
        <v>249</v>
      </c>
      <c r="C141" s="127">
        <v>20.0</v>
      </c>
    </row>
    <row r="142">
      <c r="A142" s="133">
        <v>45428.0</v>
      </c>
      <c r="B142" s="95" t="s">
        <v>243</v>
      </c>
      <c r="C142" s="127">
        <v>10.0</v>
      </c>
    </row>
    <row r="143">
      <c r="A143" s="133">
        <v>45428.0</v>
      </c>
      <c r="B143" s="95" t="s">
        <v>249</v>
      </c>
      <c r="C143" s="127">
        <v>10.0</v>
      </c>
    </row>
    <row r="144">
      <c r="A144" s="133">
        <v>45429.0</v>
      </c>
      <c r="B144" s="95" t="s">
        <v>245</v>
      </c>
      <c r="C144" s="127">
        <v>30.0</v>
      </c>
    </row>
    <row r="145">
      <c r="A145" s="133">
        <v>45429.0</v>
      </c>
      <c r="B145" s="95" t="s">
        <v>250</v>
      </c>
      <c r="C145" s="127">
        <v>60.0</v>
      </c>
    </row>
    <row r="146">
      <c r="A146" s="133">
        <v>45429.0</v>
      </c>
      <c r="B146" s="95" t="s">
        <v>247</v>
      </c>
      <c r="C146" s="127">
        <v>8.0</v>
      </c>
    </row>
    <row r="147">
      <c r="A147" s="133">
        <v>45429.0</v>
      </c>
      <c r="B147" s="95" t="s">
        <v>262</v>
      </c>
      <c r="C147" s="127">
        <v>8.0</v>
      </c>
    </row>
    <row r="148">
      <c r="A148" s="133">
        <v>45429.0</v>
      </c>
      <c r="B148" s="95" t="s">
        <v>243</v>
      </c>
      <c r="C148" s="127">
        <v>10.0</v>
      </c>
    </row>
    <row r="149">
      <c r="A149" s="133">
        <v>45429.0</v>
      </c>
      <c r="B149" s="95" t="s">
        <v>263</v>
      </c>
      <c r="C149" s="127">
        <v>11.0</v>
      </c>
    </row>
    <row r="150">
      <c r="A150" s="133">
        <v>45429.0</v>
      </c>
      <c r="B150" s="95" t="s">
        <v>249</v>
      </c>
      <c r="C150" s="127">
        <v>25.0</v>
      </c>
    </row>
    <row r="151">
      <c r="A151" s="133">
        <v>45430.0</v>
      </c>
      <c r="B151" s="95" t="s">
        <v>263</v>
      </c>
      <c r="C151" s="127">
        <v>7.6</v>
      </c>
    </row>
    <row r="152">
      <c r="A152" s="133">
        <v>45430.0</v>
      </c>
      <c r="B152" s="95" t="s">
        <v>245</v>
      </c>
      <c r="C152" s="127">
        <v>10.0</v>
      </c>
    </row>
    <row r="153">
      <c r="A153" s="133">
        <v>45430.0</v>
      </c>
      <c r="B153" s="95" t="s">
        <v>243</v>
      </c>
      <c r="C153" s="127">
        <v>13.0</v>
      </c>
    </row>
    <row r="154">
      <c r="A154" s="133">
        <v>45430.0</v>
      </c>
      <c r="B154" s="95" t="s">
        <v>262</v>
      </c>
      <c r="C154" s="127">
        <v>7.6</v>
      </c>
    </row>
    <row r="155">
      <c r="A155" s="133">
        <v>45430.0</v>
      </c>
      <c r="B155" s="95" t="s">
        <v>247</v>
      </c>
      <c r="C155" s="127">
        <v>7.6</v>
      </c>
    </row>
    <row r="156">
      <c r="A156" s="133">
        <v>45430.0</v>
      </c>
      <c r="B156" s="95" t="s">
        <v>250</v>
      </c>
      <c r="C156" s="127">
        <v>22.0</v>
      </c>
    </row>
    <row r="157">
      <c r="A157" s="133">
        <v>45430.0</v>
      </c>
      <c r="B157" s="95" t="s">
        <v>264</v>
      </c>
      <c r="C157" s="127">
        <v>11.0</v>
      </c>
    </row>
    <row r="158">
      <c r="A158" s="133">
        <v>45430.0</v>
      </c>
      <c r="B158" s="95" t="s">
        <v>249</v>
      </c>
      <c r="C158" s="127">
        <v>10.0</v>
      </c>
    </row>
    <row r="159">
      <c r="A159" s="133">
        <v>45431.0</v>
      </c>
      <c r="B159" s="95" t="s">
        <v>243</v>
      </c>
      <c r="C159" s="127">
        <v>11.0</v>
      </c>
    </row>
    <row r="160">
      <c r="A160" s="133">
        <v>45431.0</v>
      </c>
      <c r="B160" s="95" t="s">
        <v>250</v>
      </c>
      <c r="C160" s="127">
        <v>22.0</v>
      </c>
    </row>
    <row r="161">
      <c r="A161" s="133">
        <v>45431.0</v>
      </c>
      <c r="B161" s="95" t="s">
        <v>262</v>
      </c>
      <c r="C161" s="127">
        <v>10.0</v>
      </c>
    </row>
    <row r="162">
      <c r="A162" s="133">
        <v>45431.0</v>
      </c>
      <c r="B162" s="95" t="s">
        <v>247</v>
      </c>
      <c r="C162" s="127">
        <v>10.0</v>
      </c>
    </row>
    <row r="163">
      <c r="A163" s="133">
        <v>45431.0</v>
      </c>
      <c r="B163" s="95" t="s">
        <v>264</v>
      </c>
      <c r="C163" s="127">
        <v>11.0</v>
      </c>
    </row>
    <row r="164">
      <c r="A164" s="133">
        <v>45431.0</v>
      </c>
      <c r="B164" s="95" t="s">
        <v>263</v>
      </c>
      <c r="C164" s="127">
        <v>10.0</v>
      </c>
    </row>
    <row r="165">
      <c r="A165" s="133">
        <v>45432.0</v>
      </c>
      <c r="B165" s="95" t="s">
        <v>250</v>
      </c>
      <c r="C165" s="127">
        <v>22.0</v>
      </c>
    </row>
    <row r="166">
      <c r="A166" s="133">
        <v>45432.0</v>
      </c>
      <c r="B166" s="95" t="s">
        <v>243</v>
      </c>
      <c r="C166" s="127">
        <v>11.0</v>
      </c>
    </row>
    <row r="167">
      <c r="A167" s="133">
        <v>45433.0</v>
      </c>
      <c r="B167" s="95" t="s">
        <v>247</v>
      </c>
      <c r="C167" s="127">
        <v>7.6</v>
      </c>
    </row>
    <row r="168">
      <c r="A168" s="133">
        <v>45433.0</v>
      </c>
      <c r="B168" s="95" t="s">
        <v>250</v>
      </c>
      <c r="C168" s="127">
        <v>20.0</v>
      </c>
    </row>
    <row r="169">
      <c r="A169" s="133">
        <v>45433.0</v>
      </c>
      <c r="B169" s="95" t="s">
        <v>249</v>
      </c>
      <c r="C169" s="127">
        <v>11.0</v>
      </c>
    </row>
    <row r="170">
      <c r="A170" s="133">
        <v>45433.0</v>
      </c>
      <c r="B170" s="95" t="s">
        <v>245</v>
      </c>
      <c r="C170" s="127">
        <v>20.0</v>
      </c>
    </row>
    <row r="171">
      <c r="A171" s="133">
        <v>45434.0</v>
      </c>
      <c r="B171" s="95" t="s">
        <v>249</v>
      </c>
      <c r="C171" s="127">
        <v>25.0</v>
      </c>
    </row>
    <row r="172">
      <c r="A172" s="133">
        <v>45434.0</v>
      </c>
      <c r="B172" s="95" t="s">
        <v>245</v>
      </c>
      <c r="C172" s="127">
        <v>10.0</v>
      </c>
    </row>
    <row r="173">
      <c r="A173" s="133">
        <v>45434.0</v>
      </c>
      <c r="B173" s="95" t="s">
        <v>243</v>
      </c>
      <c r="C173" s="127">
        <v>11.0</v>
      </c>
    </row>
    <row r="174">
      <c r="A174" s="133">
        <v>45434.0</v>
      </c>
      <c r="B174" s="95" t="s">
        <v>247</v>
      </c>
      <c r="C174" s="127">
        <v>7.6</v>
      </c>
    </row>
    <row r="175">
      <c r="A175" s="133">
        <v>45435.0</v>
      </c>
      <c r="B175" s="95" t="s">
        <v>250</v>
      </c>
      <c r="C175" s="127">
        <v>22.0</v>
      </c>
    </row>
    <row r="176">
      <c r="A176" s="133">
        <v>45435.0</v>
      </c>
      <c r="B176" s="95" t="s">
        <v>243</v>
      </c>
      <c r="C176" s="127">
        <v>11.0</v>
      </c>
    </row>
    <row r="177">
      <c r="A177" s="133">
        <v>45435.0</v>
      </c>
      <c r="B177" s="95" t="s">
        <v>247</v>
      </c>
      <c r="C177" s="127">
        <v>8.0</v>
      </c>
    </row>
    <row r="178">
      <c r="A178" s="133">
        <v>45436.0</v>
      </c>
      <c r="B178" s="95" t="s">
        <v>250</v>
      </c>
      <c r="C178" s="127">
        <v>44.0</v>
      </c>
    </row>
    <row r="179">
      <c r="A179" s="133">
        <v>45436.0</v>
      </c>
      <c r="B179" s="95" t="s">
        <v>247</v>
      </c>
      <c r="C179" s="127">
        <v>7.6</v>
      </c>
    </row>
    <row r="180">
      <c r="A180" s="133">
        <v>45436.0</v>
      </c>
      <c r="B180" s="95" t="s">
        <v>243</v>
      </c>
      <c r="C180" s="127">
        <v>22.0</v>
      </c>
    </row>
    <row r="181">
      <c r="A181" s="133">
        <v>45436.0</v>
      </c>
      <c r="B181" s="95" t="s">
        <v>249</v>
      </c>
      <c r="C181" s="127">
        <v>20.0</v>
      </c>
    </row>
    <row r="182">
      <c r="A182" s="133">
        <v>45437.0</v>
      </c>
      <c r="B182" s="95" t="s">
        <v>249</v>
      </c>
      <c r="C182" s="127">
        <v>20.0</v>
      </c>
    </row>
    <row r="183">
      <c r="A183" s="133">
        <v>45437.0</v>
      </c>
      <c r="B183" s="95" t="s">
        <v>250</v>
      </c>
      <c r="C183" s="127">
        <v>20.0</v>
      </c>
    </row>
    <row r="184">
      <c r="A184" s="133">
        <v>45437.0</v>
      </c>
      <c r="B184" s="95" t="s">
        <v>247</v>
      </c>
      <c r="C184" s="127">
        <v>7.6</v>
      </c>
    </row>
    <row r="185">
      <c r="A185" s="133">
        <v>45437.0</v>
      </c>
      <c r="B185" s="95" t="s">
        <v>265</v>
      </c>
      <c r="C185" s="127">
        <v>7.6</v>
      </c>
    </row>
    <row r="186">
      <c r="A186" s="133">
        <v>45438.0</v>
      </c>
      <c r="B186" s="95" t="s">
        <v>250</v>
      </c>
      <c r="C186" s="127">
        <v>22.0</v>
      </c>
    </row>
    <row r="187">
      <c r="A187" s="133">
        <v>45438.0</v>
      </c>
      <c r="B187" s="95" t="s">
        <v>247</v>
      </c>
      <c r="C187" s="127">
        <v>7.6</v>
      </c>
    </row>
    <row r="188">
      <c r="A188" s="133">
        <v>45438.0</v>
      </c>
      <c r="B188" s="95" t="s">
        <v>262</v>
      </c>
      <c r="C188" s="127">
        <v>7.6</v>
      </c>
    </row>
    <row r="189">
      <c r="A189" s="133">
        <v>45439.0</v>
      </c>
      <c r="B189" s="95" t="s">
        <v>250</v>
      </c>
      <c r="C189" s="127">
        <v>22.0</v>
      </c>
    </row>
    <row r="190">
      <c r="A190" s="133">
        <v>45439.0</v>
      </c>
      <c r="B190" s="95" t="s">
        <v>243</v>
      </c>
      <c r="C190" s="127">
        <v>20.0</v>
      </c>
    </row>
    <row r="191">
      <c r="A191" s="133">
        <v>45440.0</v>
      </c>
      <c r="B191" s="95" t="s">
        <v>250</v>
      </c>
      <c r="C191" s="127">
        <v>20.0</v>
      </c>
    </row>
    <row r="192">
      <c r="A192" s="133">
        <v>45440.0</v>
      </c>
      <c r="B192" s="95" t="s">
        <v>247</v>
      </c>
      <c r="C192" s="127">
        <v>10.0</v>
      </c>
    </row>
    <row r="193">
      <c r="A193" s="133">
        <v>45440.0</v>
      </c>
      <c r="B193" s="95" t="s">
        <v>249</v>
      </c>
      <c r="C193" s="127">
        <v>11.0</v>
      </c>
    </row>
    <row r="194">
      <c r="A194" s="133">
        <v>45440.0</v>
      </c>
      <c r="B194" s="95" t="s">
        <v>245</v>
      </c>
      <c r="C194" s="127">
        <v>50.0</v>
      </c>
    </row>
    <row r="195">
      <c r="A195" s="133">
        <v>45441.0</v>
      </c>
      <c r="B195" s="95" t="s">
        <v>247</v>
      </c>
      <c r="C195" s="127">
        <v>8.0</v>
      </c>
    </row>
    <row r="196">
      <c r="A196" s="133">
        <v>45441.0</v>
      </c>
      <c r="B196" s="95" t="s">
        <v>249</v>
      </c>
      <c r="C196" s="127">
        <v>25.0</v>
      </c>
    </row>
    <row r="197">
      <c r="A197" s="133">
        <v>45442.0</v>
      </c>
      <c r="B197" s="95" t="s">
        <v>266</v>
      </c>
      <c r="C197" s="127">
        <v>8.0</v>
      </c>
    </row>
    <row r="198">
      <c r="A198" s="133">
        <v>45442.0</v>
      </c>
      <c r="B198" s="95" t="s">
        <v>247</v>
      </c>
      <c r="C198" s="127">
        <v>7.0</v>
      </c>
    </row>
    <row r="199">
      <c r="A199" s="133">
        <v>45442.0</v>
      </c>
      <c r="B199" s="95" t="s">
        <v>250</v>
      </c>
      <c r="C199" s="127">
        <v>22.0</v>
      </c>
    </row>
    <row r="200">
      <c r="A200" s="133">
        <v>45442.0</v>
      </c>
      <c r="B200" s="95" t="s">
        <v>245</v>
      </c>
      <c r="C200" s="127">
        <v>20.0</v>
      </c>
    </row>
    <row r="201">
      <c r="A201" s="133">
        <v>45442.0</v>
      </c>
      <c r="B201" s="95" t="s">
        <v>249</v>
      </c>
      <c r="C201" s="127">
        <v>10.0</v>
      </c>
    </row>
    <row r="202">
      <c r="A202" s="133">
        <v>45443.0</v>
      </c>
      <c r="B202" s="95" t="s">
        <v>243</v>
      </c>
      <c r="C202" s="127">
        <v>10.0</v>
      </c>
    </row>
    <row r="203">
      <c r="A203" s="133">
        <v>45443.0</v>
      </c>
      <c r="B203" s="95" t="s">
        <v>250</v>
      </c>
      <c r="C203" s="127">
        <v>22.0</v>
      </c>
    </row>
    <row r="204">
      <c r="A204" s="133">
        <v>45443.0</v>
      </c>
      <c r="B204" s="95" t="s">
        <v>247</v>
      </c>
      <c r="C204" s="127">
        <v>9.0</v>
      </c>
    </row>
    <row r="205">
      <c r="A205" s="133">
        <v>45443.0</v>
      </c>
      <c r="B205" s="95" t="s">
        <v>245</v>
      </c>
      <c r="C205" s="127">
        <v>10.0</v>
      </c>
    </row>
    <row r="206">
      <c r="A206" s="133">
        <v>45443.0</v>
      </c>
      <c r="B206" s="95" t="s">
        <v>249</v>
      </c>
      <c r="C206" s="127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sheetData>
    <row r="2">
      <c r="B2" s="139" t="s">
        <v>267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>
      <c r="B3" s="140" t="s">
        <v>268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>
      <c r="B4" s="141" t="s">
        <v>242</v>
      </c>
      <c r="C4" s="141"/>
      <c r="D4" s="142" t="s">
        <v>1</v>
      </c>
      <c r="E4" s="143" t="s">
        <v>123</v>
      </c>
      <c r="F4" s="143" t="s">
        <v>3</v>
      </c>
      <c r="G4" s="143" t="s">
        <v>4</v>
      </c>
      <c r="H4" s="143" t="s">
        <v>5</v>
      </c>
      <c r="I4" s="143" t="s">
        <v>6</v>
      </c>
      <c r="J4" s="143" t="s">
        <v>7</v>
      </c>
      <c r="K4" s="143" t="s">
        <v>8</v>
      </c>
      <c r="L4" s="143" t="s">
        <v>9</v>
      </c>
      <c r="M4" s="143" t="s">
        <v>10</v>
      </c>
      <c r="N4" s="143" t="s">
        <v>11</v>
      </c>
      <c r="O4" s="143" t="s">
        <v>12</v>
      </c>
    </row>
    <row r="5">
      <c r="B5" s="119" t="s">
        <v>269</v>
      </c>
      <c r="C5" s="74" t="s">
        <v>270</v>
      </c>
      <c r="D5" s="116"/>
      <c r="E5" s="116"/>
      <c r="F5" s="105">
        <v>3500.0</v>
      </c>
      <c r="G5" s="116"/>
      <c r="H5" s="116"/>
      <c r="I5" s="116"/>
      <c r="J5" s="116"/>
      <c r="K5" s="116"/>
      <c r="L5" s="116"/>
      <c r="M5" s="116"/>
      <c r="N5" s="116"/>
      <c r="O5" s="116"/>
    </row>
    <row r="6">
      <c r="B6" s="119" t="s">
        <v>271</v>
      </c>
      <c r="C6" s="74" t="s">
        <v>272</v>
      </c>
      <c r="D6" s="116"/>
      <c r="E6" s="116"/>
      <c r="F6" s="116"/>
      <c r="G6" s="105">
        <v>1300.54</v>
      </c>
      <c r="H6" s="116"/>
      <c r="I6" s="116"/>
      <c r="J6" s="116"/>
      <c r="K6" s="116"/>
      <c r="L6" s="116"/>
      <c r="M6" s="116"/>
      <c r="N6" s="116"/>
      <c r="O6" s="116"/>
    </row>
    <row r="7">
      <c r="B7" s="119" t="s">
        <v>273</v>
      </c>
      <c r="C7" s="74" t="s">
        <v>274</v>
      </c>
      <c r="D7" s="116"/>
      <c r="E7" s="105" t="s">
        <v>275</v>
      </c>
      <c r="F7" s="105">
        <v>1306.1</v>
      </c>
      <c r="G7" s="105">
        <v>498.54</v>
      </c>
      <c r="H7" s="116"/>
      <c r="I7" s="116"/>
      <c r="J7" s="116"/>
      <c r="K7" s="116"/>
      <c r="L7" s="116"/>
      <c r="M7" s="116"/>
      <c r="N7" s="116"/>
      <c r="O7" s="116"/>
    </row>
    <row r="8">
      <c r="B8" s="119" t="s">
        <v>276</v>
      </c>
      <c r="C8" s="74" t="s">
        <v>249</v>
      </c>
      <c r="D8" s="144">
        <v>1753.85</v>
      </c>
      <c r="E8" s="105">
        <v>1753.85</v>
      </c>
      <c r="F8" s="105">
        <v>2296.18</v>
      </c>
      <c r="G8" s="105">
        <v>2146.18</v>
      </c>
      <c r="H8" s="116"/>
      <c r="I8" s="116"/>
      <c r="J8" s="116"/>
      <c r="K8" s="116"/>
      <c r="L8" s="116"/>
      <c r="M8" s="116"/>
      <c r="N8" s="116"/>
      <c r="O8" s="116"/>
    </row>
    <row r="9">
      <c r="B9" s="119" t="s">
        <v>277</v>
      </c>
      <c r="C9" s="74" t="s">
        <v>250</v>
      </c>
      <c r="D9" s="144">
        <v>1440.0</v>
      </c>
      <c r="E9" s="116"/>
      <c r="F9" s="105">
        <v>1659.18</v>
      </c>
      <c r="G9" s="105">
        <v>1551.18</v>
      </c>
      <c r="H9" s="105">
        <v>1800.0</v>
      </c>
      <c r="I9" s="116"/>
      <c r="J9" s="116"/>
      <c r="K9" s="116"/>
      <c r="L9" s="116"/>
      <c r="M9" s="116"/>
      <c r="N9" s="116"/>
      <c r="O9" s="116"/>
    </row>
    <row r="10">
      <c r="B10" s="119" t="s">
        <v>278</v>
      </c>
      <c r="C10" s="74" t="s">
        <v>272</v>
      </c>
      <c r="D10" s="144"/>
      <c r="E10" s="105"/>
      <c r="F10" s="105">
        <v>1150.0</v>
      </c>
      <c r="G10" s="105">
        <v>800.0</v>
      </c>
      <c r="H10" s="116"/>
      <c r="I10" s="116"/>
      <c r="J10" s="116"/>
      <c r="K10" s="116"/>
      <c r="L10" s="116"/>
      <c r="M10" s="116"/>
      <c r="N10" s="116"/>
      <c r="O10" s="116"/>
    </row>
    <row r="11">
      <c r="B11" s="119" t="s">
        <v>278</v>
      </c>
      <c r="C11" s="74" t="s">
        <v>279</v>
      </c>
      <c r="D11" s="144">
        <v>1164.63</v>
      </c>
      <c r="E11" s="105">
        <f>3792.26+1164.63</f>
        <v>4956.89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16"/>
    </row>
    <row r="12">
      <c r="B12" s="145"/>
      <c r="C12" s="146"/>
      <c r="D12" s="147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>
      <c r="B13" s="145"/>
      <c r="C13" s="146"/>
      <c r="D13" s="147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>
      <c r="B14" s="148" t="s">
        <v>280</v>
      </c>
    </row>
    <row r="15">
      <c r="B15" s="141" t="s">
        <v>242</v>
      </c>
      <c r="C15" s="141"/>
      <c r="D15" s="142" t="s">
        <v>1</v>
      </c>
      <c r="E15" s="143" t="s">
        <v>123</v>
      </c>
      <c r="F15" s="143" t="s">
        <v>3</v>
      </c>
      <c r="G15" s="143" t="s">
        <v>4</v>
      </c>
      <c r="H15" s="143" t="s">
        <v>5</v>
      </c>
      <c r="I15" s="143" t="s">
        <v>6</v>
      </c>
      <c r="J15" s="143" t="s">
        <v>7</v>
      </c>
      <c r="K15" s="143" t="s">
        <v>8</v>
      </c>
      <c r="L15" s="143" t="s">
        <v>9</v>
      </c>
      <c r="M15" s="143" t="s">
        <v>10</v>
      </c>
      <c r="N15" s="143" t="s">
        <v>11</v>
      </c>
      <c r="O15" s="143" t="s">
        <v>12</v>
      </c>
    </row>
    <row r="16">
      <c r="B16" s="74" t="s">
        <v>281</v>
      </c>
      <c r="C16" s="74"/>
      <c r="D16" s="129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</row>
    <row r="17">
      <c r="B17" s="74" t="s">
        <v>249</v>
      </c>
      <c r="C17" s="74"/>
      <c r="D17" s="108">
        <f t="shared" ref="D17:D18" si="1">100+100</f>
        <v>200</v>
      </c>
      <c r="E17" s="116">
        <f>100+130+360</f>
        <v>590</v>
      </c>
      <c r="F17" s="105">
        <v>100.0</v>
      </c>
      <c r="G17" s="116"/>
      <c r="H17" s="116"/>
      <c r="I17" s="116"/>
      <c r="J17" s="116"/>
      <c r="K17" s="116"/>
      <c r="L17" s="116"/>
      <c r="M17" s="116"/>
      <c r="N17" s="116"/>
      <c r="O17" s="116"/>
    </row>
    <row r="18">
      <c r="B18" s="74" t="s">
        <v>250</v>
      </c>
      <c r="C18" s="74"/>
      <c r="D18" s="108">
        <f t="shared" si="1"/>
        <v>200</v>
      </c>
      <c r="E18" s="116">
        <f>100</f>
        <v>100</v>
      </c>
      <c r="F18" s="105">
        <f>100+100+100+100+100+650</f>
        <v>1150</v>
      </c>
      <c r="G18" s="116"/>
      <c r="H18" s="116"/>
      <c r="I18" s="116"/>
      <c r="J18" s="116"/>
      <c r="K18" s="116"/>
      <c r="L18" s="116"/>
      <c r="M18" s="116"/>
      <c r="N18" s="116"/>
      <c r="O18" s="116"/>
    </row>
    <row r="19">
      <c r="B19" s="74" t="s">
        <v>282</v>
      </c>
      <c r="C19" s="74"/>
      <c r="D19" s="108">
        <v>130.0</v>
      </c>
      <c r="E19" s="116"/>
      <c r="F19" s="105">
        <f>130+130+100</f>
        <v>360</v>
      </c>
      <c r="G19" s="116"/>
      <c r="H19" s="116"/>
      <c r="I19" s="116"/>
      <c r="J19" s="116"/>
      <c r="K19" s="116"/>
      <c r="L19" s="116"/>
      <c r="M19" s="116"/>
      <c r="N19" s="116"/>
      <c r="O19" s="116"/>
    </row>
    <row r="20">
      <c r="B20" s="74" t="s">
        <v>279</v>
      </c>
      <c r="C20" s="74"/>
      <c r="D20" s="129">
        <f>130</f>
        <v>130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</row>
    <row r="21">
      <c r="B21" s="149" t="s">
        <v>283</v>
      </c>
      <c r="C21" s="125"/>
      <c r="D21" s="150">
        <f>130+130+130</f>
        <v>390</v>
      </c>
      <c r="E21" s="105">
        <f>+100+ 130</f>
        <v>230</v>
      </c>
      <c r="F21" s="105">
        <f>130+130</f>
        <v>260</v>
      </c>
      <c r="G21" s="116"/>
      <c r="H21" s="116"/>
      <c r="I21" s="116"/>
      <c r="J21" s="116"/>
      <c r="K21" s="116"/>
      <c r="L21" s="116"/>
      <c r="M21" s="116"/>
      <c r="N21" s="116"/>
      <c r="O21" s="116"/>
    </row>
    <row r="22">
      <c r="B22" s="149" t="s">
        <v>284</v>
      </c>
      <c r="C22" s="125"/>
      <c r="D22" s="150">
        <v>130.0</v>
      </c>
      <c r="E22" s="105"/>
      <c r="F22" s="116"/>
      <c r="G22" s="116"/>
      <c r="H22" s="116"/>
      <c r="I22" s="116"/>
      <c r="J22" s="116"/>
      <c r="K22" s="116"/>
      <c r="L22" s="116"/>
      <c r="M22" s="116"/>
      <c r="N22" s="116"/>
      <c r="O22" s="116"/>
    </row>
    <row r="23">
      <c r="B23" s="149" t="s">
        <v>285</v>
      </c>
      <c r="C23" s="125"/>
      <c r="D23" s="150"/>
      <c r="E23" s="105">
        <v>141.0</v>
      </c>
      <c r="F23" s="116"/>
      <c r="G23" s="116"/>
      <c r="H23" s="116"/>
      <c r="I23" s="116"/>
      <c r="J23" s="116"/>
      <c r="K23" s="116"/>
      <c r="L23" s="116"/>
      <c r="M23" s="116"/>
      <c r="N23" s="116"/>
      <c r="O23" s="116"/>
    </row>
    <row r="24">
      <c r="B24" s="149" t="s">
        <v>286</v>
      </c>
      <c r="C24" s="125"/>
      <c r="D24" s="150">
        <v>130.0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>
      <c r="B25" s="95"/>
      <c r="D25" s="127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35">
      <c r="B35" s="140" t="s">
        <v>67</v>
      </c>
      <c r="C35" s="9"/>
      <c r="D35" s="9"/>
      <c r="E35" s="10"/>
    </row>
    <row r="36">
      <c r="B36" s="89" t="s">
        <v>287</v>
      </c>
      <c r="C36" s="89" t="s">
        <v>250</v>
      </c>
      <c r="D36" s="89" t="s">
        <v>249</v>
      </c>
      <c r="E36" s="89" t="s">
        <v>288</v>
      </c>
      <c r="F36" s="89" t="s">
        <v>279</v>
      </c>
      <c r="G36" s="89" t="s">
        <v>289</v>
      </c>
      <c r="H36" s="151"/>
      <c r="I36" s="151"/>
      <c r="K36" s="89" t="s">
        <v>290</v>
      </c>
      <c r="L36" s="90" t="s">
        <v>291</v>
      </c>
      <c r="M36" s="90" t="s">
        <v>253</v>
      </c>
      <c r="N36" s="89" t="s">
        <v>292</v>
      </c>
      <c r="O36" s="89" t="s">
        <v>293</v>
      </c>
      <c r="Q36" s="89" t="s">
        <v>249</v>
      </c>
      <c r="R36" s="89" t="s">
        <v>250</v>
      </c>
      <c r="S36" s="89" t="s">
        <v>247</v>
      </c>
      <c r="T36" s="89" t="s">
        <v>294</v>
      </c>
      <c r="U36" s="89" t="s">
        <v>295</v>
      </c>
      <c r="V36" s="90"/>
      <c r="X36" s="152"/>
      <c r="Y36" s="153" t="s">
        <v>296</v>
      </c>
      <c r="Z36" s="153" t="s">
        <v>291</v>
      </c>
      <c r="AA36" s="153" t="s">
        <v>253</v>
      </c>
      <c r="AB36" s="153" t="s">
        <v>297</v>
      </c>
      <c r="AC36" s="153" t="s">
        <v>17</v>
      </c>
      <c r="AD36" s="153" t="s">
        <v>298</v>
      </c>
      <c r="AE36" s="154" t="s">
        <v>299</v>
      </c>
    </row>
    <row r="37">
      <c r="A37" s="155">
        <v>45301.0</v>
      </c>
      <c r="B37" s="105">
        <v>12.0</v>
      </c>
      <c r="C37" s="105">
        <v>50.0</v>
      </c>
      <c r="D37" s="116"/>
      <c r="E37" s="116"/>
      <c r="F37" s="116"/>
      <c r="G37" s="116">
        <f t="shared" ref="G37:G67" si="2">SUM(B37:F37)</f>
        <v>62</v>
      </c>
      <c r="H37" s="50"/>
      <c r="I37" s="133">
        <v>45324.0</v>
      </c>
      <c r="K37" s="105">
        <v>11.0</v>
      </c>
      <c r="L37" s="116"/>
      <c r="M37" s="105">
        <v>20.0</v>
      </c>
      <c r="N37" s="105">
        <v>10.0</v>
      </c>
      <c r="O37" s="116">
        <f>sum(K37:N37)</f>
        <v>41</v>
      </c>
      <c r="P37" s="133">
        <v>45352.0</v>
      </c>
      <c r="Q37" s="105">
        <v>11.0</v>
      </c>
      <c r="R37" s="105">
        <v>22.0</v>
      </c>
      <c r="S37" s="105">
        <v>7.6</v>
      </c>
      <c r="T37" s="116"/>
      <c r="U37" s="116"/>
      <c r="V37" s="116"/>
      <c r="X37" s="156"/>
      <c r="Y37" s="157"/>
      <c r="Z37" s="158"/>
      <c r="AA37" s="158"/>
      <c r="AB37" s="157"/>
      <c r="AC37" s="157"/>
      <c r="AD37" s="157"/>
      <c r="AE37" s="159"/>
    </row>
    <row r="38">
      <c r="A38" s="155">
        <v>45302.0</v>
      </c>
      <c r="B38" s="116"/>
      <c r="C38" s="116"/>
      <c r="D38" s="116"/>
      <c r="E38" s="116"/>
      <c r="F38" s="116"/>
      <c r="G38" s="116">
        <f t="shared" si="2"/>
        <v>0</v>
      </c>
      <c r="H38" s="50"/>
      <c r="I38" s="155">
        <v>45325.0</v>
      </c>
      <c r="K38" s="105">
        <v>20.0</v>
      </c>
      <c r="L38" s="105">
        <v>11.0</v>
      </c>
      <c r="M38" s="105">
        <v>20.0</v>
      </c>
      <c r="N38" s="105">
        <v>7.6</v>
      </c>
      <c r="O38" s="116">
        <f t="shared" ref="O38:O61" si="3">sum(J38:N38)</f>
        <v>58.6</v>
      </c>
      <c r="P38" s="133">
        <v>45353.0</v>
      </c>
      <c r="Q38" s="105">
        <v>11.0</v>
      </c>
      <c r="R38" s="105">
        <v>22.0</v>
      </c>
      <c r="S38" s="105">
        <v>10.0</v>
      </c>
      <c r="T38" s="116"/>
      <c r="U38" s="116"/>
      <c r="V38" s="116"/>
      <c r="X38" s="156"/>
      <c r="Y38" s="158"/>
      <c r="Z38" s="157"/>
      <c r="AA38" s="158"/>
      <c r="AB38" s="157"/>
      <c r="AC38" s="157"/>
      <c r="AD38" s="157"/>
      <c r="AE38" s="160"/>
    </row>
    <row r="39">
      <c r="A39" s="155">
        <v>45303.0</v>
      </c>
      <c r="B39" s="116"/>
      <c r="C39" s="116"/>
      <c r="D39" s="116"/>
      <c r="E39" s="116"/>
      <c r="F39" s="116"/>
      <c r="G39" s="116">
        <f t="shared" si="2"/>
        <v>0</v>
      </c>
      <c r="H39" s="50"/>
      <c r="I39" s="155">
        <v>45326.0</v>
      </c>
      <c r="K39" s="116"/>
      <c r="L39" s="105">
        <v>11.0</v>
      </c>
      <c r="M39" s="105">
        <v>20.0</v>
      </c>
      <c r="N39" s="105">
        <v>7.6</v>
      </c>
      <c r="O39" s="116">
        <f t="shared" si="3"/>
        <v>38.6</v>
      </c>
      <c r="P39" s="133">
        <v>45354.0</v>
      </c>
      <c r="Q39" s="105">
        <v>11.0</v>
      </c>
      <c r="R39" s="105">
        <v>22.0</v>
      </c>
      <c r="S39" s="105">
        <v>5.2</v>
      </c>
      <c r="T39" s="116"/>
      <c r="U39" s="116"/>
      <c r="V39" s="116"/>
      <c r="X39" s="156"/>
      <c r="Y39" s="157"/>
      <c r="Z39" s="158"/>
      <c r="AA39" s="158"/>
      <c r="AB39" s="157"/>
      <c r="AC39" s="157"/>
      <c r="AD39" s="157"/>
      <c r="AE39" s="159"/>
    </row>
    <row r="40">
      <c r="A40" s="155">
        <v>45304.0</v>
      </c>
      <c r="B40" s="116"/>
      <c r="C40" s="105">
        <v>20.0</v>
      </c>
      <c r="D40" s="105">
        <v>55.0</v>
      </c>
      <c r="E40" s="116"/>
      <c r="F40" s="116"/>
      <c r="G40" s="116">
        <f t="shared" si="2"/>
        <v>75</v>
      </c>
      <c r="H40" s="50"/>
      <c r="I40" s="155">
        <v>45327.0</v>
      </c>
      <c r="K40" s="116"/>
      <c r="L40" s="116"/>
      <c r="M40" s="105">
        <v>20.0</v>
      </c>
      <c r="N40" s="116"/>
      <c r="O40" s="116">
        <f t="shared" si="3"/>
        <v>20</v>
      </c>
      <c r="P40" s="133">
        <v>45355.0</v>
      </c>
      <c r="Q40" s="116"/>
      <c r="R40" s="105">
        <v>22.0</v>
      </c>
      <c r="S40" s="116"/>
      <c r="T40" s="116"/>
      <c r="U40" s="116"/>
      <c r="V40" s="116"/>
      <c r="X40" s="156"/>
      <c r="Y40" s="157"/>
      <c r="Z40" s="158"/>
      <c r="AA40" s="158"/>
      <c r="AB40" s="157"/>
      <c r="AC40" s="157"/>
      <c r="AD40" s="157"/>
      <c r="AE40" s="159"/>
    </row>
    <row r="41">
      <c r="A41" s="155">
        <v>45305.0</v>
      </c>
      <c r="B41" s="116"/>
      <c r="C41" s="105">
        <v>20.0</v>
      </c>
      <c r="D41" s="105">
        <v>11.0</v>
      </c>
      <c r="E41" s="116"/>
      <c r="F41" s="116"/>
      <c r="G41" s="116">
        <f t="shared" si="2"/>
        <v>31</v>
      </c>
      <c r="H41" s="50"/>
      <c r="I41" s="155">
        <v>45328.0</v>
      </c>
      <c r="K41" s="105">
        <v>22.0</v>
      </c>
      <c r="L41" s="105">
        <v>11.0</v>
      </c>
      <c r="M41" s="105">
        <v>20.0</v>
      </c>
      <c r="N41" s="105">
        <v>10.0</v>
      </c>
      <c r="O41" s="116">
        <f t="shared" si="3"/>
        <v>63</v>
      </c>
      <c r="P41" s="133">
        <v>45356.0</v>
      </c>
      <c r="Q41" s="105">
        <v>12.0</v>
      </c>
      <c r="R41" s="105">
        <v>22.0</v>
      </c>
      <c r="S41" s="105">
        <v>7.6</v>
      </c>
      <c r="T41" s="105">
        <v>11.0</v>
      </c>
      <c r="U41" s="116"/>
      <c r="V41" s="116"/>
      <c r="X41" s="156"/>
      <c r="Y41" s="157"/>
      <c r="Z41" s="157"/>
      <c r="AA41" s="157"/>
      <c r="AB41" s="157"/>
      <c r="AC41" s="157"/>
      <c r="AD41" s="157"/>
      <c r="AE41" s="160"/>
    </row>
    <row r="42">
      <c r="A42" s="155">
        <v>45306.0</v>
      </c>
      <c r="B42" s="116"/>
      <c r="C42" s="105">
        <v>40.0</v>
      </c>
      <c r="D42" s="105">
        <v>11.0</v>
      </c>
      <c r="E42" s="105">
        <v>22.0</v>
      </c>
      <c r="F42" s="105"/>
      <c r="G42" s="116">
        <f t="shared" si="2"/>
        <v>73</v>
      </c>
      <c r="H42" s="50"/>
      <c r="I42" s="155">
        <v>45329.0</v>
      </c>
      <c r="K42" s="105">
        <v>11.0</v>
      </c>
      <c r="L42" s="105">
        <v>11.0</v>
      </c>
      <c r="M42" s="116"/>
      <c r="N42" s="105">
        <v>5.2</v>
      </c>
      <c r="O42" s="116">
        <f t="shared" si="3"/>
        <v>27.2</v>
      </c>
      <c r="P42" s="133">
        <v>45357.0</v>
      </c>
      <c r="Q42" s="105">
        <v>15.0</v>
      </c>
      <c r="R42" s="116"/>
      <c r="S42" s="105">
        <v>10.0</v>
      </c>
      <c r="T42" s="105">
        <v>17.0</v>
      </c>
      <c r="U42" s="116"/>
      <c r="V42" s="116"/>
      <c r="X42" s="156"/>
      <c r="Y42" s="157"/>
      <c r="Z42" s="157"/>
      <c r="AA42" s="157"/>
      <c r="AB42" s="157"/>
      <c r="AC42" s="157"/>
      <c r="AD42" s="157"/>
      <c r="AE42" s="160"/>
    </row>
    <row r="43">
      <c r="A43" s="155">
        <v>45308.0</v>
      </c>
      <c r="B43" s="116"/>
      <c r="C43" s="116"/>
      <c r="D43" s="105">
        <v>11.0</v>
      </c>
      <c r="E43" s="105">
        <v>11.0</v>
      </c>
      <c r="F43" s="105"/>
      <c r="G43" s="116">
        <f t="shared" si="2"/>
        <v>22</v>
      </c>
      <c r="H43" s="50"/>
      <c r="I43" s="155">
        <v>45330.0</v>
      </c>
      <c r="K43" s="105">
        <v>11.0</v>
      </c>
      <c r="L43" s="105">
        <v>22.0</v>
      </c>
      <c r="M43" s="105">
        <v>20.0</v>
      </c>
      <c r="N43" s="105">
        <v>7.6</v>
      </c>
      <c r="O43" s="116">
        <f t="shared" si="3"/>
        <v>60.6</v>
      </c>
      <c r="P43" s="133">
        <v>45358.0</v>
      </c>
      <c r="Q43" s="105">
        <v>11.0</v>
      </c>
      <c r="R43" s="105">
        <v>22.0</v>
      </c>
      <c r="S43" s="105">
        <v>10.0</v>
      </c>
      <c r="T43" s="105">
        <v>15.0</v>
      </c>
      <c r="U43" s="116"/>
      <c r="V43" s="116"/>
      <c r="X43" s="156"/>
      <c r="Y43" s="157"/>
      <c r="Z43" s="157"/>
      <c r="AA43" s="157"/>
      <c r="AB43" s="157"/>
      <c r="AC43" s="157"/>
      <c r="AD43" s="157"/>
      <c r="AE43" s="160"/>
    </row>
    <row r="44">
      <c r="A44" s="155">
        <v>45309.0</v>
      </c>
      <c r="B44" s="116"/>
      <c r="C44" s="105">
        <v>20.0</v>
      </c>
      <c r="D44" s="105">
        <v>11.0</v>
      </c>
      <c r="E44" s="116"/>
      <c r="F44" s="116"/>
      <c r="G44" s="116">
        <f t="shared" si="2"/>
        <v>31</v>
      </c>
      <c r="H44" s="50"/>
      <c r="I44" s="155">
        <v>45332.0</v>
      </c>
      <c r="K44" s="105">
        <v>11.0</v>
      </c>
      <c r="L44" s="105">
        <v>11.0</v>
      </c>
      <c r="M44" s="105">
        <v>20.0</v>
      </c>
      <c r="N44" s="105">
        <v>7.6</v>
      </c>
      <c r="O44" s="116">
        <f t="shared" si="3"/>
        <v>49.6</v>
      </c>
      <c r="P44" s="133">
        <v>45359.0</v>
      </c>
      <c r="Q44" s="150">
        <v>20.0</v>
      </c>
      <c r="R44" s="150">
        <v>22.0</v>
      </c>
      <c r="S44" s="150">
        <v>10.0</v>
      </c>
      <c r="T44" s="150">
        <v>15.0</v>
      </c>
      <c r="U44" s="116"/>
      <c r="V44" s="116"/>
      <c r="X44" s="156"/>
      <c r="Y44" s="157"/>
      <c r="Z44" s="157"/>
      <c r="AA44" s="157"/>
      <c r="AB44" s="157"/>
      <c r="AC44" s="157"/>
      <c r="AD44" s="157"/>
      <c r="AE44" s="160"/>
    </row>
    <row r="45">
      <c r="A45" s="155">
        <v>45310.0</v>
      </c>
      <c r="B45" s="116"/>
      <c r="C45" s="105">
        <v>20.0</v>
      </c>
      <c r="D45" s="116"/>
      <c r="E45" s="116"/>
      <c r="F45" s="116"/>
      <c r="G45" s="116">
        <f t="shared" si="2"/>
        <v>20</v>
      </c>
      <c r="H45" s="50"/>
      <c r="I45" s="155">
        <v>45333.0</v>
      </c>
      <c r="K45" s="116"/>
      <c r="L45" s="105">
        <v>11.0</v>
      </c>
      <c r="M45" s="116"/>
      <c r="N45" s="105">
        <v>7.6</v>
      </c>
      <c r="O45" s="116">
        <f t="shared" si="3"/>
        <v>18.6</v>
      </c>
      <c r="P45" s="133">
        <v>45360.0</v>
      </c>
      <c r="Q45" s="105">
        <v>22.0</v>
      </c>
      <c r="R45" s="105">
        <v>44.0</v>
      </c>
      <c r="S45" s="105">
        <v>5.2</v>
      </c>
      <c r="T45" s="105">
        <v>15.0</v>
      </c>
      <c r="U45" s="105">
        <v>11.0</v>
      </c>
      <c r="V45" s="116"/>
      <c r="X45" s="156"/>
      <c r="Y45" s="157"/>
      <c r="Z45" s="157"/>
      <c r="AA45" s="157"/>
      <c r="AB45" s="157"/>
      <c r="AC45" s="157"/>
      <c r="AD45" s="157"/>
      <c r="AE45" s="160"/>
    </row>
    <row r="46">
      <c r="A46" s="155">
        <v>45311.0</v>
      </c>
      <c r="B46" s="116"/>
      <c r="C46" s="105">
        <v>20.0</v>
      </c>
      <c r="D46" s="105">
        <v>22.0</v>
      </c>
      <c r="E46" s="116"/>
      <c r="F46" s="116"/>
      <c r="G46" s="116">
        <f t="shared" si="2"/>
        <v>42</v>
      </c>
      <c r="H46" s="50"/>
      <c r="I46" s="155">
        <v>45334.0</v>
      </c>
      <c r="J46" s="127">
        <v>20.0</v>
      </c>
      <c r="K46" s="105">
        <v>11.0</v>
      </c>
      <c r="L46" s="105">
        <v>20.0</v>
      </c>
      <c r="M46" s="105">
        <v>20.0</v>
      </c>
      <c r="N46" s="105">
        <v>7.6</v>
      </c>
      <c r="O46" s="116">
        <f t="shared" si="3"/>
        <v>78.6</v>
      </c>
      <c r="P46" s="133">
        <v>45361.0</v>
      </c>
      <c r="Q46" s="105">
        <v>10.0</v>
      </c>
      <c r="R46" s="116"/>
      <c r="S46" s="105">
        <v>10.0</v>
      </c>
      <c r="T46" s="105">
        <v>15.0</v>
      </c>
      <c r="U46" s="105">
        <v>286.0</v>
      </c>
      <c r="V46" s="116"/>
      <c r="X46" s="156"/>
      <c r="Y46" s="157"/>
      <c r="Z46" s="157"/>
      <c r="AA46" s="157"/>
      <c r="AB46" s="157"/>
      <c r="AC46" s="157"/>
      <c r="AD46" s="157"/>
      <c r="AE46" s="160"/>
    </row>
    <row r="47">
      <c r="A47" s="155">
        <v>45312.0</v>
      </c>
      <c r="B47" s="116"/>
      <c r="C47" s="105">
        <v>20.0</v>
      </c>
      <c r="D47" s="116"/>
      <c r="E47" s="116"/>
      <c r="F47" s="116"/>
      <c r="G47" s="116">
        <f t="shared" si="2"/>
        <v>20</v>
      </c>
      <c r="H47" s="50"/>
      <c r="I47" s="155">
        <v>45336.0</v>
      </c>
      <c r="J47" s="161"/>
      <c r="K47" s="105">
        <v>11.0</v>
      </c>
      <c r="L47" s="105">
        <v>11.0</v>
      </c>
      <c r="M47" s="116"/>
      <c r="N47" s="105">
        <v>7.6</v>
      </c>
      <c r="O47" s="116">
        <f t="shared" si="3"/>
        <v>29.6</v>
      </c>
      <c r="P47" s="133">
        <v>45362.0</v>
      </c>
      <c r="Q47" s="116"/>
      <c r="R47" s="105">
        <v>22.0</v>
      </c>
      <c r="S47" s="116"/>
      <c r="T47" s="105">
        <v>15.0</v>
      </c>
      <c r="U47" s="116"/>
      <c r="V47" s="116"/>
      <c r="X47" s="156"/>
      <c r="Y47" s="157"/>
      <c r="Z47" s="157"/>
      <c r="AA47" s="157"/>
      <c r="AB47" s="157"/>
      <c r="AC47" s="157"/>
      <c r="AD47" s="157"/>
      <c r="AE47" s="160"/>
    </row>
    <row r="48">
      <c r="A48" s="155">
        <v>45313.0</v>
      </c>
      <c r="B48" s="162"/>
      <c r="C48" s="105">
        <v>42.0</v>
      </c>
      <c r="D48" s="116"/>
      <c r="E48" s="116"/>
      <c r="F48" s="116"/>
      <c r="G48" s="116">
        <f t="shared" si="2"/>
        <v>42</v>
      </c>
      <c r="H48" s="50"/>
      <c r="I48" s="155">
        <v>45337.0</v>
      </c>
      <c r="J48" s="161"/>
      <c r="K48" s="163">
        <v>11.0</v>
      </c>
      <c r="L48" s="105">
        <v>12.0</v>
      </c>
      <c r="M48" s="105">
        <v>20.0</v>
      </c>
      <c r="N48" s="105">
        <v>7.6</v>
      </c>
      <c r="O48" s="116">
        <f t="shared" si="3"/>
        <v>50.6</v>
      </c>
      <c r="P48" s="133">
        <v>45363.0</v>
      </c>
      <c r="Q48" s="163">
        <v>20.0</v>
      </c>
      <c r="R48" s="105">
        <v>22.0</v>
      </c>
      <c r="S48" s="105">
        <v>5.2</v>
      </c>
      <c r="T48" s="116"/>
      <c r="U48" s="116"/>
      <c r="V48" s="116"/>
      <c r="X48" s="156"/>
      <c r="Y48" s="157"/>
      <c r="Z48" s="157"/>
      <c r="AA48" s="157"/>
      <c r="AB48" s="157"/>
      <c r="AC48" s="157"/>
      <c r="AD48" s="157"/>
      <c r="AE48" s="160"/>
    </row>
    <row r="49">
      <c r="A49" s="155">
        <v>45314.0</v>
      </c>
      <c r="B49" s="163">
        <v>18.6</v>
      </c>
      <c r="C49" s="105">
        <v>20.0</v>
      </c>
      <c r="D49" s="105">
        <v>11.0</v>
      </c>
      <c r="E49" s="105">
        <v>11.0</v>
      </c>
      <c r="F49" s="105"/>
      <c r="G49" s="116">
        <f t="shared" si="2"/>
        <v>60.6</v>
      </c>
      <c r="H49" s="50"/>
      <c r="I49" s="155">
        <v>45338.0</v>
      </c>
      <c r="J49" s="161"/>
      <c r="K49" s="163">
        <v>11.0</v>
      </c>
      <c r="L49" s="105">
        <v>11.0</v>
      </c>
      <c r="M49" s="105">
        <v>40.0</v>
      </c>
      <c r="N49" s="105">
        <v>10.0</v>
      </c>
      <c r="O49" s="116">
        <f t="shared" si="3"/>
        <v>72</v>
      </c>
      <c r="P49" s="133">
        <v>45364.0</v>
      </c>
      <c r="Q49" s="163">
        <v>25.0</v>
      </c>
      <c r="R49" s="116"/>
      <c r="S49" s="105">
        <v>8.0</v>
      </c>
      <c r="T49" s="105">
        <v>55.0</v>
      </c>
      <c r="U49" s="116"/>
      <c r="V49" s="116"/>
      <c r="X49" s="156"/>
      <c r="Y49" s="157"/>
      <c r="Z49" s="157"/>
      <c r="AA49" s="157"/>
      <c r="AB49" s="157"/>
      <c r="AC49" s="157"/>
      <c r="AD49" s="157"/>
      <c r="AE49" s="160"/>
    </row>
    <row r="50">
      <c r="A50" s="155">
        <v>45315.0</v>
      </c>
      <c r="B50" s="116"/>
      <c r="C50" s="116"/>
      <c r="D50" s="105">
        <v>11.0</v>
      </c>
      <c r="E50" s="105">
        <v>11.0</v>
      </c>
      <c r="F50" s="105"/>
      <c r="G50" s="116">
        <f t="shared" si="2"/>
        <v>22</v>
      </c>
      <c r="H50" s="50"/>
      <c r="I50" s="155">
        <v>45339.0</v>
      </c>
      <c r="J50" s="161"/>
      <c r="K50" s="105">
        <v>10.0</v>
      </c>
      <c r="L50" s="105">
        <v>11.0</v>
      </c>
      <c r="M50" s="116"/>
      <c r="N50" s="105">
        <v>10.0</v>
      </c>
      <c r="O50" s="116">
        <f t="shared" si="3"/>
        <v>31</v>
      </c>
      <c r="P50" s="133">
        <v>45365.0</v>
      </c>
      <c r="Q50" s="105">
        <v>25.0</v>
      </c>
      <c r="R50" s="105">
        <v>50.0</v>
      </c>
      <c r="S50" s="105">
        <v>8.0</v>
      </c>
      <c r="T50" s="116"/>
      <c r="U50" s="116"/>
      <c r="V50" s="116"/>
      <c r="X50" s="156"/>
      <c r="Y50" s="157"/>
      <c r="Z50" s="157"/>
      <c r="AA50" s="157"/>
      <c r="AB50" s="157"/>
      <c r="AC50" s="157"/>
      <c r="AD50" s="157"/>
      <c r="AE50" s="160"/>
    </row>
    <row r="51">
      <c r="A51" s="155">
        <v>45316.0</v>
      </c>
      <c r="B51" s="105">
        <v>18.6</v>
      </c>
      <c r="C51" s="105">
        <v>20.0</v>
      </c>
      <c r="D51" s="105">
        <v>35.0</v>
      </c>
      <c r="E51" s="105">
        <v>11.0</v>
      </c>
      <c r="F51" s="105"/>
      <c r="G51" s="116">
        <f t="shared" si="2"/>
        <v>84.6</v>
      </c>
      <c r="H51" s="50"/>
      <c r="I51" s="155">
        <v>45340.0</v>
      </c>
      <c r="J51" s="161"/>
      <c r="K51" s="105">
        <v>176.0</v>
      </c>
      <c r="L51" s="116"/>
      <c r="M51" s="105">
        <v>130.0</v>
      </c>
      <c r="N51" s="116"/>
      <c r="O51" s="116">
        <f t="shared" si="3"/>
        <v>306</v>
      </c>
      <c r="P51" s="133">
        <v>45366.0</v>
      </c>
      <c r="Q51" s="105">
        <v>25.0</v>
      </c>
      <c r="R51" s="116"/>
      <c r="S51" s="105">
        <v>7.0</v>
      </c>
      <c r="T51" s="116"/>
      <c r="U51" s="116"/>
      <c r="V51" s="116"/>
      <c r="X51" s="156"/>
      <c r="Y51" s="157"/>
      <c r="Z51" s="157"/>
      <c r="AA51" s="157"/>
      <c r="AB51" s="157"/>
      <c r="AC51" s="157"/>
      <c r="AD51" s="157"/>
      <c r="AE51" s="160"/>
    </row>
    <row r="52">
      <c r="A52" s="155">
        <v>45317.0</v>
      </c>
      <c r="B52" s="105">
        <v>7.6</v>
      </c>
      <c r="C52" s="105">
        <v>20.0</v>
      </c>
      <c r="D52" s="105">
        <v>20.0</v>
      </c>
      <c r="E52" s="116"/>
      <c r="F52" s="105">
        <v>30.0</v>
      </c>
      <c r="G52" s="116">
        <f t="shared" si="2"/>
        <v>77.6</v>
      </c>
      <c r="H52" s="50"/>
      <c r="I52" s="155">
        <v>45341.0</v>
      </c>
      <c r="J52" s="107">
        <v>20.0</v>
      </c>
      <c r="K52" s="116"/>
      <c r="L52" s="116"/>
      <c r="M52" s="116"/>
      <c r="N52" s="116"/>
      <c r="O52" s="116">
        <f t="shared" si="3"/>
        <v>20</v>
      </c>
      <c r="P52" s="133">
        <v>45367.0</v>
      </c>
      <c r="Q52" s="105">
        <v>11.0</v>
      </c>
      <c r="R52" s="105">
        <v>22.0</v>
      </c>
      <c r="S52" s="105">
        <v>9.0</v>
      </c>
      <c r="T52" s="116"/>
      <c r="U52" s="116"/>
      <c r="V52" s="116"/>
      <c r="X52" s="156"/>
      <c r="Y52" s="157"/>
      <c r="Z52" s="157"/>
      <c r="AA52" s="157"/>
      <c r="AB52" s="157"/>
      <c r="AC52" s="157"/>
      <c r="AD52" s="157"/>
      <c r="AE52" s="160"/>
    </row>
    <row r="53">
      <c r="A53" s="155">
        <v>45318.0</v>
      </c>
      <c r="B53" s="105">
        <f>15.2+10</f>
        <v>25.2</v>
      </c>
      <c r="C53" s="105">
        <v>20.0</v>
      </c>
      <c r="D53" s="105">
        <v>10.0</v>
      </c>
      <c r="E53" s="116"/>
      <c r="F53" s="116"/>
      <c r="G53" s="116">
        <f t="shared" si="2"/>
        <v>55.2</v>
      </c>
      <c r="H53" s="50"/>
      <c r="I53" s="155">
        <v>45342.0</v>
      </c>
      <c r="J53" s="161"/>
      <c r="K53" s="105">
        <v>11.0</v>
      </c>
      <c r="L53" s="105">
        <v>20.0</v>
      </c>
      <c r="M53" s="105">
        <v>20.0</v>
      </c>
      <c r="N53" s="116"/>
      <c r="O53" s="116">
        <f t="shared" si="3"/>
        <v>51</v>
      </c>
      <c r="P53" s="133">
        <v>45368.0</v>
      </c>
      <c r="Q53" s="116"/>
      <c r="R53" s="105">
        <v>22.0</v>
      </c>
      <c r="S53" s="105">
        <v>7.6</v>
      </c>
      <c r="T53" s="116"/>
      <c r="U53" s="116"/>
      <c r="V53" s="116"/>
      <c r="X53" s="156"/>
      <c r="Y53" s="157"/>
      <c r="Z53" s="157"/>
      <c r="AA53" s="157"/>
      <c r="AB53" s="157"/>
      <c r="AC53" s="157"/>
      <c r="AD53" s="157"/>
      <c r="AE53" s="160"/>
    </row>
    <row r="54">
      <c r="A54" s="155">
        <v>45319.0</v>
      </c>
      <c r="B54" s="116"/>
      <c r="C54" s="105">
        <v>20.0</v>
      </c>
      <c r="D54" s="105">
        <v>10.0</v>
      </c>
      <c r="E54" s="116"/>
      <c r="F54" s="105">
        <v>140.0</v>
      </c>
      <c r="G54" s="116">
        <f t="shared" si="2"/>
        <v>170</v>
      </c>
      <c r="H54" s="50"/>
      <c r="I54" s="155">
        <v>45343.0</v>
      </c>
      <c r="J54" s="107">
        <v>10.0</v>
      </c>
      <c r="K54" s="116"/>
      <c r="L54" s="105">
        <v>25.0</v>
      </c>
      <c r="M54" s="116"/>
      <c r="N54" s="116"/>
      <c r="O54" s="116">
        <f t="shared" si="3"/>
        <v>35</v>
      </c>
      <c r="P54" s="133">
        <v>45369.0</v>
      </c>
      <c r="Q54" s="116"/>
      <c r="R54" s="105">
        <v>22.0</v>
      </c>
      <c r="S54" s="116"/>
      <c r="T54" s="105">
        <v>15.0</v>
      </c>
      <c r="U54" s="116"/>
      <c r="V54" s="116"/>
      <c r="X54" s="156"/>
      <c r="Y54" s="157"/>
      <c r="Z54" s="157"/>
      <c r="AA54" s="157"/>
      <c r="AB54" s="157"/>
      <c r="AC54" s="157"/>
      <c r="AD54" s="157"/>
      <c r="AE54" s="160"/>
    </row>
    <row r="55">
      <c r="A55" s="155">
        <v>45320.0</v>
      </c>
      <c r="B55" s="105">
        <v>11.0</v>
      </c>
      <c r="C55" s="105">
        <v>20.0</v>
      </c>
      <c r="D55" s="116"/>
      <c r="E55" s="105">
        <v>11.0</v>
      </c>
      <c r="F55" s="116"/>
      <c r="G55" s="116">
        <f t="shared" si="2"/>
        <v>42</v>
      </c>
      <c r="H55" s="50"/>
      <c r="I55" s="155">
        <v>45344.0</v>
      </c>
      <c r="J55" s="161"/>
      <c r="K55" s="116"/>
      <c r="L55" s="105">
        <v>20.0</v>
      </c>
      <c r="M55" s="105">
        <v>20.0</v>
      </c>
      <c r="N55" s="105">
        <v>5.2</v>
      </c>
      <c r="O55" s="116">
        <f t="shared" si="3"/>
        <v>45.2</v>
      </c>
      <c r="P55" s="133">
        <v>45370.0</v>
      </c>
      <c r="Q55" s="105">
        <v>11.0</v>
      </c>
      <c r="R55" s="105">
        <v>22.0</v>
      </c>
      <c r="S55" s="105">
        <v>7.6</v>
      </c>
      <c r="T55" s="116"/>
      <c r="U55" s="116"/>
      <c r="V55" s="116"/>
      <c r="X55" s="156"/>
      <c r="Y55" s="157"/>
      <c r="Z55" s="157"/>
      <c r="AA55" s="157"/>
      <c r="AB55" s="157"/>
      <c r="AC55" s="157"/>
      <c r="AD55" s="157"/>
      <c r="AE55" s="160"/>
    </row>
    <row r="56">
      <c r="A56" s="155">
        <v>45321.0</v>
      </c>
      <c r="B56" s="105">
        <v>11.0</v>
      </c>
      <c r="C56" s="105">
        <v>20.0</v>
      </c>
      <c r="D56" s="116"/>
      <c r="E56" s="105">
        <v>11.0</v>
      </c>
      <c r="F56" s="116"/>
      <c r="G56" s="116">
        <f t="shared" si="2"/>
        <v>42</v>
      </c>
      <c r="H56" s="50"/>
      <c r="I56" s="50"/>
      <c r="J56" s="161"/>
      <c r="K56" s="116"/>
      <c r="L56" s="105">
        <v>11.0</v>
      </c>
      <c r="M56" s="105">
        <v>20.0</v>
      </c>
      <c r="N56" s="105">
        <v>10.0</v>
      </c>
      <c r="O56" s="116">
        <f t="shared" si="3"/>
        <v>41</v>
      </c>
      <c r="P56" s="133">
        <v>45371.0</v>
      </c>
      <c r="Q56" s="105">
        <v>25.0</v>
      </c>
      <c r="R56" s="116"/>
      <c r="S56" s="105">
        <v>7.6</v>
      </c>
      <c r="T56" s="105">
        <v>55.0</v>
      </c>
      <c r="U56" s="116"/>
      <c r="V56" s="116"/>
      <c r="X56" s="156"/>
      <c r="Y56" s="157"/>
      <c r="Z56" s="157"/>
      <c r="AA56" s="157"/>
      <c r="AB56" s="157"/>
      <c r="AC56" s="157"/>
      <c r="AD56" s="157"/>
      <c r="AE56" s="160"/>
    </row>
    <row r="57">
      <c r="A57" s="155">
        <v>45322.0</v>
      </c>
      <c r="B57" s="105">
        <f>16+21</f>
        <v>37</v>
      </c>
      <c r="C57" s="116"/>
      <c r="D57" s="105">
        <f>11+22</f>
        <v>33</v>
      </c>
      <c r="E57" s="116"/>
      <c r="F57" s="116"/>
      <c r="G57" s="116">
        <f t="shared" si="2"/>
        <v>70</v>
      </c>
      <c r="H57" s="50"/>
      <c r="I57" s="155">
        <v>45346.0</v>
      </c>
      <c r="J57" s="161"/>
      <c r="K57" s="116"/>
      <c r="L57" s="105">
        <v>12.0</v>
      </c>
      <c r="M57" s="105">
        <v>20.0</v>
      </c>
      <c r="N57" s="105">
        <v>5.2</v>
      </c>
      <c r="O57" s="116">
        <f t="shared" si="3"/>
        <v>37.2</v>
      </c>
      <c r="P57" s="133">
        <v>45372.0</v>
      </c>
      <c r="Q57" s="105">
        <v>55.0</v>
      </c>
      <c r="R57" s="105">
        <v>66.0</v>
      </c>
      <c r="S57" s="105">
        <v>7.6</v>
      </c>
      <c r="T57" s="116"/>
      <c r="U57" s="116"/>
      <c r="V57" s="116"/>
      <c r="X57" s="156"/>
      <c r="Y57" s="157"/>
      <c r="Z57" s="157"/>
      <c r="AA57" s="157"/>
      <c r="AB57" s="157"/>
      <c r="AC57" s="157"/>
      <c r="AD57" s="157"/>
      <c r="AE57" s="160"/>
    </row>
    <row r="58">
      <c r="A58" s="161"/>
      <c r="B58" s="116"/>
      <c r="C58" s="116"/>
      <c r="D58" s="116"/>
      <c r="E58" s="116"/>
      <c r="F58" s="116"/>
      <c r="G58" s="116">
        <f t="shared" si="2"/>
        <v>0</v>
      </c>
      <c r="H58" s="50"/>
      <c r="I58" s="155">
        <v>45347.0</v>
      </c>
      <c r="J58" s="161"/>
      <c r="K58" s="116"/>
      <c r="L58" s="105">
        <v>11.0</v>
      </c>
      <c r="M58" s="105">
        <v>44.0</v>
      </c>
      <c r="N58" s="116"/>
      <c r="O58" s="116">
        <f t="shared" si="3"/>
        <v>55</v>
      </c>
      <c r="P58" s="133">
        <v>45373.0</v>
      </c>
      <c r="Q58" s="116"/>
      <c r="R58" s="116"/>
      <c r="S58" s="105">
        <v>7.6</v>
      </c>
      <c r="T58" s="116"/>
      <c r="U58" s="116"/>
      <c r="V58" s="116"/>
      <c r="X58" s="156"/>
      <c r="Y58" s="157"/>
      <c r="Z58" s="157"/>
      <c r="AA58" s="157"/>
      <c r="AB58" s="157"/>
      <c r="AC58" s="157"/>
      <c r="AD58" s="157"/>
      <c r="AE58" s="160"/>
    </row>
    <row r="59">
      <c r="A59" s="161"/>
      <c r="B59" s="116"/>
      <c r="C59" s="116"/>
      <c r="D59" s="116"/>
      <c r="E59" s="116"/>
      <c r="F59" s="116"/>
      <c r="G59" s="116">
        <f t="shared" si="2"/>
        <v>0</v>
      </c>
      <c r="H59" s="50"/>
      <c r="I59" s="155">
        <v>45349.0</v>
      </c>
      <c r="J59" s="161"/>
      <c r="K59" s="116"/>
      <c r="L59" s="105">
        <v>22.0</v>
      </c>
      <c r="M59" s="105">
        <v>22.0</v>
      </c>
      <c r="N59" s="105">
        <v>10.0</v>
      </c>
      <c r="O59" s="116">
        <f t="shared" si="3"/>
        <v>54</v>
      </c>
      <c r="P59" s="133">
        <v>45374.0</v>
      </c>
      <c r="Q59" s="116"/>
      <c r="R59" s="116"/>
      <c r="S59" s="105">
        <v>7.6</v>
      </c>
      <c r="T59" s="116"/>
      <c r="U59" s="116"/>
      <c r="V59" s="116"/>
      <c r="X59" s="156"/>
      <c r="Y59" s="157"/>
      <c r="Z59" s="157"/>
      <c r="AA59" s="157"/>
      <c r="AB59" s="157"/>
      <c r="AC59" s="157"/>
      <c r="AD59" s="157"/>
      <c r="AE59" s="160"/>
    </row>
    <row r="60">
      <c r="A60" s="161"/>
      <c r="B60" s="116"/>
      <c r="C60" s="116"/>
      <c r="D60" s="116"/>
      <c r="E60" s="116"/>
      <c r="F60" s="116"/>
      <c r="G60" s="116">
        <f t="shared" si="2"/>
        <v>0</v>
      </c>
      <c r="H60" s="50"/>
      <c r="I60" s="155">
        <v>45350.0</v>
      </c>
      <c r="J60" s="161"/>
      <c r="K60" s="116"/>
      <c r="L60" s="105">
        <v>20.0</v>
      </c>
      <c r="M60" s="116"/>
      <c r="N60" s="105">
        <v>5.2</v>
      </c>
      <c r="O60" s="116">
        <f t="shared" si="3"/>
        <v>25.2</v>
      </c>
      <c r="P60" s="133">
        <v>45375.0</v>
      </c>
      <c r="Q60" s="116"/>
      <c r="R60" s="116"/>
      <c r="S60" s="116"/>
      <c r="T60" s="116"/>
      <c r="U60" s="116"/>
      <c r="V60" s="116"/>
      <c r="X60" s="156"/>
      <c r="Y60" s="157"/>
      <c r="Z60" s="157"/>
      <c r="AA60" s="157"/>
      <c r="AB60" s="157"/>
      <c r="AC60" s="157"/>
      <c r="AD60" s="157"/>
      <c r="AE60" s="160"/>
    </row>
    <row r="61">
      <c r="A61" s="161"/>
      <c r="B61" s="116"/>
      <c r="C61" s="116"/>
      <c r="D61" s="116"/>
      <c r="E61" s="116"/>
      <c r="F61" s="116"/>
      <c r="G61" s="116">
        <f t="shared" si="2"/>
        <v>0</v>
      </c>
      <c r="H61" s="50"/>
      <c r="I61" s="155">
        <v>45351.0</v>
      </c>
      <c r="J61" s="161"/>
      <c r="K61" s="116"/>
      <c r="L61" s="105">
        <v>25.0</v>
      </c>
      <c r="M61" s="105">
        <v>22.0</v>
      </c>
      <c r="N61" s="105">
        <v>7.6</v>
      </c>
      <c r="O61" s="116">
        <f t="shared" si="3"/>
        <v>54.6</v>
      </c>
      <c r="P61" s="133">
        <v>45376.0</v>
      </c>
      <c r="Q61" s="116"/>
      <c r="R61" s="116"/>
      <c r="S61" s="116"/>
      <c r="T61" s="105">
        <v>66.0</v>
      </c>
      <c r="U61" s="116"/>
      <c r="V61" s="116"/>
      <c r="X61" s="156"/>
      <c r="Y61" s="157"/>
      <c r="Z61" s="157"/>
      <c r="AA61" s="157"/>
      <c r="AB61" s="157"/>
      <c r="AC61" s="157"/>
      <c r="AD61" s="157"/>
      <c r="AE61" s="160"/>
    </row>
    <row r="62">
      <c r="B62" s="116"/>
      <c r="C62" s="116"/>
      <c r="D62" s="116"/>
      <c r="E62" s="116"/>
      <c r="F62" s="116"/>
      <c r="G62" s="116">
        <f t="shared" si="2"/>
        <v>0</v>
      </c>
      <c r="H62" s="50"/>
      <c r="I62" s="50"/>
      <c r="J62" s="161"/>
      <c r="K62" s="116"/>
      <c r="L62" s="116"/>
      <c r="M62" s="116"/>
      <c r="N62" s="116"/>
      <c r="O62" s="116"/>
      <c r="P62" s="133">
        <v>45377.0</v>
      </c>
      <c r="Q62" s="105">
        <v>11.0</v>
      </c>
      <c r="R62" s="105">
        <v>22.0</v>
      </c>
      <c r="S62" s="105">
        <v>7.6</v>
      </c>
      <c r="T62" s="105"/>
      <c r="U62" s="116"/>
      <c r="V62" s="116"/>
      <c r="X62" s="156"/>
      <c r="Y62" s="157"/>
      <c r="Z62" s="157"/>
      <c r="AA62" s="157"/>
      <c r="AB62" s="157"/>
      <c r="AC62" s="157"/>
      <c r="AD62" s="157"/>
      <c r="AE62" s="160"/>
    </row>
    <row r="63">
      <c r="B63" s="116"/>
      <c r="C63" s="116"/>
      <c r="D63" s="116"/>
      <c r="E63" s="116"/>
      <c r="F63" s="116"/>
      <c r="G63" s="116">
        <f t="shared" si="2"/>
        <v>0</v>
      </c>
      <c r="H63" s="50"/>
      <c r="I63" s="50"/>
      <c r="J63" s="161"/>
      <c r="K63" s="116"/>
      <c r="L63" s="116"/>
      <c r="M63" s="116"/>
      <c r="N63" s="116"/>
      <c r="O63" s="116"/>
      <c r="P63" s="133">
        <v>45378.0</v>
      </c>
      <c r="Q63" s="116"/>
      <c r="R63" s="105">
        <v>22.0</v>
      </c>
      <c r="S63" s="105">
        <v>7.6</v>
      </c>
      <c r="T63" s="116"/>
      <c r="U63" s="116"/>
      <c r="V63" s="105">
        <v>10.0</v>
      </c>
      <c r="X63" s="156"/>
      <c r="Y63" s="157"/>
      <c r="Z63" s="157"/>
      <c r="AA63" s="157"/>
      <c r="AB63" s="157"/>
      <c r="AC63" s="157"/>
      <c r="AD63" s="157"/>
      <c r="AE63" s="160"/>
    </row>
    <row r="64">
      <c r="B64" s="116"/>
      <c r="C64" s="116"/>
      <c r="D64" s="116"/>
      <c r="E64" s="116"/>
      <c r="F64" s="116"/>
      <c r="G64" s="116">
        <f t="shared" si="2"/>
        <v>0</v>
      </c>
      <c r="H64" s="50"/>
      <c r="I64" s="50"/>
      <c r="J64" s="161"/>
      <c r="K64" s="116"/>
      <c r="L64" s="116"/>
      <c r="M64" s="116"/>
      <c r="N64" s="116"/>
      <c r="O64" s="116"/>
      <c r="P64" s="133">
        <v>45379.0</v>
      </c>
      <c r="Q64" s="125"/>
      <c r="R64" s="105">
        <v>22.0</v>
      </c>
      <c r="S64" s="105">
        <v>7.7</v>
      </c>
      <c r="T64" s="105"/>
      <c r="U64" s="116"/>
      <c r="V64" s="105">
        <f>7.8</f>
        <v>7.8</v>
      </c>
      <c r="X64" s="156"/>
      <c r="Y64" s="157"/>
      <c r="Z64" s="157"/>
      <c r="AA64" s="157"/>
      <c r="AB64" s="157"/>
      <c r="AC64" s="157"/>
      <c r="AD64" s="157"/>
      <c r="AE64" s="160"/>
    </row>
    <row r="65">
      <c r="B65" s="116"/>
      <c r="C65" s="116"/>
      <c r="D65" s="116"/>
      <c r="E65" s="116"/>
      <c r="F65" s="116"/>
      <c r="G65" s="116">
        <f t="shared" si="2"/>
        <v>0</v>
      </c>
      <c r="H65" s="50"/>
      <c r="I65" s="50"/>
      <c r="J65" s="161"/>
      <c r="K65" s="116"/>
      <c r="L65" s="116"/>
      <c r="M65" s="116"/>
      <c r="N65" s="116"/>
      <c r="O65" s="116"/>
      <c r="P65" s="133">
        <v>45380.0</v>
      </c>
      <c r="Q65" s="116"/>
      <c r="R65" s="105">
        <v>22.0</v>
      </c>
      <c r="S65" s="105">
        <v>7.8</v>
      </c>
      <c r="T65" s="116"/>
      <c r="U65" s="116"/>
      <c r="V65" s="105">
        <v>20.0</v>
      </c>
      <c r="X65" s="156"/>
      <c r="Y65" s="157"/>
      <c r="Z65" s="157"/>
      <c r="AA65" s="157"/>
      <c r="AB65" s="157"/>
      <c r="AC65" s="157"/>
      <c r="AD65" s="157"/>
      <c r="AE65" s="160"/>
    </row>
    <row r="66">
      <c r="B66" s="116"/>
      <c r="C66" s="116"/>
      <c r="D66" s="116"/>
      <c r="E66" s="116"/>
      <c r="F66" s="116"/>
      <c r="G66" s="116">
        <f t="shared" si="2"/>
        <v>0</v>
      </c>
      <c r="H66" s="50"/>
      <c r="I66" s="50"/>
      <c r="J66" s="161"/>
      <c r="K66" s="116"/>
      <c r="L66" s="116"/>
      <c r="M66" s="116"/>
      <c r="N66" s="116"/>
      <c r="O66" s="116"/>
      <c r="P66" s="133">
        <v>45381.0</v>
      </c>
      <c r="Q66" s="105">
        <v>11.0</v>
      </c>
      <c r="R66" s="105">
        <v>22.0</v>
      </c>
      <c r="S66" s="105">
        <v>7.75</v>
      </c>
      <c r="T66" s="116"/>
      <c r="U66" s="116"/>
      <c r="V66" s="116"/>
      <c r="X66" s="156"/>
      <c r="Y66" s="157"/>
      <c r="Z66" s="157"/>
      <c r="AA66" s="157"/>
      <c r="AB66" s="157"/>
      <c r="AC66" s="157"/>
      <c r="AD66" s="157"/>
      <c r="AE66" s="160"/>
    </row>
    <row r="67">
      <c r="B67" s="116"/>
      <c r="C67" s="116"/>
      <c r="D67" s="116"/>
      <c r="E67" s="116"/>
      <c r="F67" s="116"/>
      <c r="G67" s="116">
        <f t="shared" si="2"/>
        <v>0</v>
      </c>
      <c r="H67" s="50"/>
      <c r="I67" s="50"/>
      <c r="J67" s="161"/>
      <c r="K67" s="116"/>
      <c r="L67" s="116"/>
      <c r="M67" s="116"/>
      <c r="N67" s="116"/>
      <c r="O67" s="116"/>
      <c r="P67" s="133">
        <v>45382.0</v>
      </c>
      <c r="Q67" s="116"/>
      <c r="R67" s="116"/>
      <c r="S67" s="116"/>
      <c r="T67" s="116"/>
      <c r="U67" s="116"/>
      <c r="V67" s="116"/>
      <c r="X67" s="156"/>
      <c r="Y67" s="157"/>
      <c r="Z67" s="157"/>
      <c r="AA67" s="157"/>
      <c r="AB67" s="157"/>
      <c r="AC67" s="157"/>
      <c r="AD67" s="157"/>
      <c r="AE67" s="160"/>
    </row>
    <row r="68">
      <c r="B68" s="164"/>
      <c r="C68" s="164"/>
      <c r="D68" s="164"/>
      <c r="E68" s="164"/>
      <c r="F68" s="164"/>
      <c r="G68" s="164">
        <f>SUM(G36:G67)</f>
        <v>1042</v>
      </c>
      <c r="H68" s="151"/>
      <c r="I68" s="151"/>
      <c r="K68" s="164"/>
      <c r="L68" s="164"/>
      <c r="M68" s="164"/>
      <c r="N68" s="164"/>
      <c r="O68" s="164">
        <f>sum(O37:O67)</f>
        <v>1363.2</v>
      </c>
      <c r="P68" s="50"/>
      <c r="Q68" s="164">
        <f t="shared" ref="Q68:V68" si="4">SUM(Q37:Q67)</f>
        <v>342</v>
      </c>
      <c r="R68" s="164">
        <f t="shared" si="4"/>
        <v>556</v>
      </c>
      <c r="S68" s="164">
        <f t="shared" si="4"/>
        <v>196.85</v>
      </c>
      <c r="T68" s="164">
        <f t="shared" si="4"/>
        <v>294</v>
      </c>
      <c r="U68" s="164">
        <f t="shared" si="4"/>
        <v>297</v>
      </c>
      <c r="V68" s="164">
        <f t="shared" si="4"/>
        <v>37.8</v>
      </c>
      <c r="W68" s="50">
        <f>sum(Q68:V68)</f>
        <v>1723.65</v>
      </c>
      <c r="X68" s="152"/>
      <c r="Y68" s="165"/>
      <c r="Z68" s="165"/>
      <c r="AA68" s="165"/>
      <c r="AB68" s="165"/>
      <c r="AC68" s="165"/>
      <c r="AD68" s="165"/>
      <c r="AE68" s="166"/>
    </row>
  </sheetData>
  <mergeCells count="4">
    <mergeCell ref="B2:P2"/>
    <mergeCell ref="B3:O3"/>
    <mergeCell ref="B14:O14"/>
    <mergeCell ref="B35:E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2" max="2" width="18.71"/>
    <col customWidth="1" min="4" max="4" width="16.0"/>
    <col customWidth="1" min="8" max="8" width="17.86"/>
    <col customWidth="1" min="15" max="15" width="15.57"/>
  </cols>
  <sheetData>
    <row r="1">
      <c r="B1" s="167" t="s">
        <v>300</v>
      </c>
      <c r="C1" s="167" t="s">
        <v>301</v>
      </c>
      <c r="D1" s="167" t="s">
        <v>302</v>
      </c>
      <c r="E1" s="167" t="s">
        <v>303</v>
      </c>
      <c r="G1" s="167" t="s">
        <v>300</v>
      </c>
      <c r="H1" s="167" t="s">
        <v>301</v>
      </c>
      <c r="I1" s="167" t="s">
        <v>302</v>
      </c>
      <c r="J1" s="167" t="s">
        <v>303</v>
      </c>
      <c r="L1" s="167" t="s">
        <v>300</v>
      </c>
      <c r="M1" s="167" t="s">
        <v>301</v>
      </c>
      <c r="N1" s="167" t="s">
        <v>302</v>
      </c>
      <c r="O1" s="167" t="s">
        <v>303</v>
      </c>
      <c r="Q1" s="167" t="s">
        <v>300</v>
      </c>
      <c r="R1" s="167" t="s">
        <v>301</v>
      </c>
      <c r="S1" s="167" t="s">
        <v>302</v>
      </c>
      <c r="T1" s="167" t="s">
        <v>303</v>
      </c>
    </row>
    <row r="2">
      <c r="A2" s="107" t="s">
        <v>1</v>
      </c>
      <c r="B2" s="168" t="s">
        <v>304</v>
      </c>
      <c r="C2" s="168"/>
      <c r="D2" s="117"/>
      <c r="E2" s="169"/>
      <c r="F2" s="95" t="s">
        <v>123</v>
      </c>
      <c r="G2" s="168" t="s">
        <v>304</v>
      </c>
      <c r="H2" s="170">
        <v>4.0</v>
      </c>
      <c r="I2" s="117">
        <f>155+300+150</f>
        <v>605</v>
      </c>
      <c r="J2" s="169"/>
      <c r="L2" s="168" t="s">
        <v>304</v>
      </c>
      <c r="M2" s="170">
        <v>10.0</v>
      </c>
      <c r="N2" s="117"/>
      <c r="O2" s="117">
        <v>1200.0</v>
      </c>
      <c r="Q2" s="168" t="s">
        <v>304</v>
      </c>
      <c r="R2" s="170"/>
      <c r="S2" s="117"/>
      <c r="T2" s="117"/>
    </row>
    <row r="3">
      <c r="B3" s="168" t="s">
        <v>305</v>
      </c>
      <c r="C3" s="170">
        <v>4.0</v>
      </c>
      <c r="D3" s="117">
        <v>220.0</v>
      </c>
      <c r="E3" s="117">
        <v>880.0</v>
      </c>
      <c r="G3" s="168" t="s">
        <v>305</v>
      </c>
      <c r="H3" s="170">
        <f>7+5</f>
        <v>12</v>
      </c>
      <c r="I3" s="117">
        <f>220+229+235+880+1100</f>
        <v>2664</v>
      </c>
      <c r="J3" s="117"/>
      <c r="L3" s="168" t="s">
        <v>305</v>
      </c>
      <c r="M3" s="170">
        <v>2.0</v>
      </c>
      <c r="N3" s="117"/>
      <c r="O3" s="117">
        <v>440.0</v>
      </c>
      <c r="Q3" s="168" t="s">
        <v>305</v>
      </c>
      <c r="R3" s="170"/>
      <c r="S3" s="117"/>
      <c r="T3" s="117"/>
    </row>
    <row r="4">
      <c r="B4" s="168" t="s">
        <v>306</v>
      </c>
      <c r="C4" s="170">
        <v>1.0</v>
      </c>
      <c r="D4" s="171">
        <v>190.0</v>
      </c>
      <c r="E4" s="117">
        <v>190.0</v>
      </c>
      <c r="G4" s="168" t="s">
        <v>306</v>
      </c>
      <c r="H4" s="170">
        <f>3+4</f>
        <v>7</v>
      </c>
      <c r="I4" s="171">
        <f>870+1160</f>
        <v>2030</v>
      </c>
      <c r="J4" s="117"/>
      <c r="L4" s="168" t="s">
        <v>306</v>
      </c>
      <c r="M4" s="170">
        <v>4.0</v>
      </c>
      <c r="N4" s="171"/>
      <c r="O4" s="117">
        <v>1160.0</v>
      </c>
      <c r="Q4" s="168" t="s">
        <v>306</v>
      </c>
      <c r="R4" s="170"/>
      <c r="S4" s="171"/>
      <c r="T4" s="117"/>
    </row>
    <row r="5">
      <c r="B5" s="168"/>
      <c r="C5" s="170"/>
      <c r="D5" s="171"/>
      <c r="E5" s="117"/>
      <c r="G5" s="168"/>
      <c r="H5" s="170"/>
      <c r="I5" s="171"/>
      <c r="J5" s="117"/>
      <c r="L5" s="170" t="s">
        <v>307</v>
      </c>
      <c r="M5" s="170">
        <v>1.0</v>
      </c>
      <c r="N5" s="171"/>
      <c r="O5" s="117">
        <v>370.0</v>
      </c>
      <c r="Q5" s="170" t="s">
        <v>307</v>
      </c>
      <c r="R5" s="170"/>
      <c r="S5" s="171"/>
      <c r="T5" s="117"/>
    </row>
    <row r="6">
      <c r="B6" s="172" t="s">
        <v>308</v>
      </c>
      <c r="C6" s="9"/>
      <c r="D6" s="9"/>
      <c r="E6" s="10"/>
      <c r="G6" s="172" t="s">
        <v>308</v>
      </c>
      <c r="H6" s="9"/>
      <c r="I6" s="9"/>
      <c r="J6" s="10"/>
      <c r="L6" s="172" t="s">
        <v>308</v>
      </c>
      <c r="M6" s="9"/>
      <c r="N6" s="9"/>
      <c r="O6" s="10"/>
      <c r="Q6" s="172" t="s">
        <v>308</v>
      </c>
      <c r="R6" s="9"/>
      <c r="S6" s="9"/>
      <c r="T6" s="10"/>
    </row>
    <row r="7">
      <c r="B7" s="170"/>
      <c r="C7" s="170"/>
      <c r="D7" s="117">
        <v>248.0</v>
      </c>
      <c r="E7" s="170"/>
      <c r="G7" s="170"/>
      <c r="H7" s="170"/>
      <c r="I7" s="117"/>
      <c r="J7" s="170"/>
      <c r="L7" s="170"/>
      <c r="M7" s="170"/>
      <c r="N7" s="117"/>
      <c r="O7" s="170"/>
      <c r="Q7" s="170"/>
      <c r="R7" s="170"/>
      <c r="S7" s="117"/>
      <c r="T7" s="170"/>
    </row>
    <row r="8">
      <c r="B8" s="170"/>
      <c r="C8" s="170"/>
      <c r="D8" s="117">
        <v>229.0</v>
      </c>
      <c r="E8" s="170"/>
      <c r="G8" s="170"/>
      <c r="H8" s="170"/>
      <c r="I8" s="117"/>
      <c r="J8" s="170"/>
      <c r="L8" s="170"/>
      <c r="M8" s="170"/>
      <c r="N8" s="117"/>
      <c r="O8" s="170"/>
      <c r="Q8" s="170"/>
      <c r="R8" s="170"/>
      <c r="S8" s="117"/>
      <c r="T8" s="170"/>
    </row>
    <row r="9">
      <c r="B9" s="170" t="s">
        <v>309</v>
      </c>
      <c r="C9" s="170"/>
      <c r="D9" s="117">
        <v>500.0</v>
      </c>
      <c r="E9" s="170"/>
      <c r="G9" s="170"/>
      <c r="H9" s="170"/>
      <c r="I9" s="117"/>
      <c r="J9" s="170"/>
      <c r="L9" s="170"/>
      <c r="M9" s="170"/>
      <c r="N9" s="117"/>
      <c r="O9" s="170"/>
      <c r="Q9" s="170"/>
      <c r="R9" s="170"/>
      <c r="S9" s="117"/>
      <c r="T9" s="170"/>
    </row>
    <row r="10">
      <c r="B10" s="172" t="s">
        <v>310</v>
      </c>
      <c r="C10" s="9"/>
      <c r="D10" s="9"/>
      <c r="E10" s="10"/>
      <c r="G10" s="172" t="s">
        <v>310</v>
      </c>
      <c r="H10" s="9"/>
      <c r="I10" s="9"/>
      <c r="J10" s="10"/>
      <c r="L10" s="172" t="s">
        <v>310</v>
      </c>
      <c r="M10" s="9"/>
      <c r="N10" s="9"/>
      <c r="O10" s="10"/>
      <c r="Q10" s="172" t="s">
        <v>310</v>
      </c>
      <c r="R10" s="9"/>
      <c r="S10" s="9"/>
      <c r="T10" s="10"/>
    </row>
    <row r="11">
      <c r="B11" s="168" t="s">
        <v>311</v>
      </c>
      <c r="C11" s="168"/>
      <c r="D11" s="104"/>
      <c r="E11" s="169"/>
      <c r="G11" s="168" t="s">
        <v>311</v>
      </c>
      <c r="H11" s="168"/>
      <c r="I11" s="104"/>
      <c r="J11" s="169"/>
      <c r="L11" s="170" t="s">
        <v>312</v>
      </c>
      <c r="M11" s="168"/>
      <c r="N11" s="104"/>
      <c r="O11" s="117">
        <v>800.0</v>
      </c>
      <c r="Q11" s="170" t="s">
        <v>312</v>
      </c>
      <c r="R11" s="168"/>
      <c r="S11" s="104"/>
      <c r="T11" s="117"/>
    </row>
    <row r="12">
      <c r="B12" s="168" t="s">
        <v>313</v>
      </c>
      <c r="C12" s="168"/>
      <c r="D12" s="104"/>
      <c r="E12" s="117">
        <v>540.0</v>
      </c>
      <c r="G12" s="168" t="s">
        <v>313</v>
      </c>
      <c r="H12" s="168"/>
      <c r="I12" s="104"/>
      <c r="J12" s="117"/>
      <c r="L12" s="170" t="s">
        <v>314</v>
      </c>
      <c r="M12" s="168"/>
      <c r="N12" s="104"/>
      <c r="O12" s="117">
        <v>800.0</v>
      </c>
      <c r="Q12" s="170" t="s">
        <v>315</v>
      </c>
      <c r="R12" s="168"/>
      <c r="S12" s="104"/>
      <c r="T12" s="117">
        <v>800.0</v>
      </c>
    </row>
    <row r="13">
      <c r="B13" s="168" t="s">
        <v>316</v>
      </c>
      <c r="C13" s="168"/>
      <c r="D13" s="169"/>
      <c r="E13" s="117">
        <v>800.0</v>
      </c>
      <c r="G13" s="168" t="s">
        <v>316</v>
      </c>
      <c r="H13" s="168"/>
      <c r="I13" s="169"/>
      <c r="J13" s="117"/>
      <c r="L13" s="170" t="s">
        <v>317</v>
      </c>
      <c r="M13" s="170"/>
      <c r="N13" s="169"/>
      <c r="O13" s="117">
        <v>800.0</v>
      </c>
      <c r="Q13" s="170" t="s">
        <v>317</v>
      </c>
      <c r="R13" s="170"/>
      <c r="S13" s="169"/>
      <c r="T13" s="117">
        <v>800.0</v>
      </c>
    </row>
    <row r="14">
      <c r="B14" s="168" t="s">
        <v>318</v>
      </c>
      <c r="C14" s="168"/>
      <c r="D14" s="169"/>
      <c r="E14" s="169"/>
      <c r="G14" s="168" t="s">
        <v>318</v>
      </c>
      <c r="H14" s="168"/>
      <c r="I14" s="169"/>
      <c r="J14" s="169"/>
      <c r="L14" s="168"/>
      <c r="M14" s="168"/>
      <c r="N14" s="169"/>
      <c r="O14" s="169"/>
      <c r="Q14" s="168"/>
      <c r="R14" s="168"/>
      <c r="S14" s="169"/>
      <c r="T14" s="169"/>
    </row>
    <row r="15">
      <c r="B15" s="168"/>
      <c r="C15" s="168"/>
      <c r="D15" s="169"/>
      <c r="E15" s="169"/>
      <c r="G15" s="168"/>
      <c r="H15" s="168"/>
      <c r="I15" s="169"/>
      <c r="J15" s="169"/>
      <c r="L15" s="168"/>
      <c r="M15" s="168"/>
      <c r="N15" s="169"/>
      <c r="O15" s="169"/>
      <c r="Q15" s="168"/>
      <c r="R15" s="168"/>
      <c r="S15" s="169"/>
      <c r="T15" s="169"/>
    </row>
    <row r="16">
      <c r="B16" s="168"/>
      <c r="C16" s="168"/>
      <c r="D16" s="169"/>
      <c r="E16" s="169"/>
      <c r="G16" s="168"/>
      <c r="H16" s="168"/>
      <c r="I16" s="169"/>
      <c r="J16" s="169"/>
      <c r="L16" s="168"/>
      <c r="M16" s="168"/>
      <c r="N16" s="169"/>
      <c r="O16" s="169">
        <f>SUM(O2:O15)</f>
        <v>5570</v>
      </c>
      <c r="Q16" s="168"/>
      <c r="R16" s="168"/>
      <c r="S16" s="169"/>
      <c r="T16" s="169">
        <f>SUM(T2:T15)</f>
        <v>1600</v>
      </c>
    </row>
    <row r="17">
      <c r="B17" s="173"/>
      <c r="C17" s="173"/>
      <c r="D17" s="174"/>
      <c r="E17" s="174"/>
    </row>
    <row r="18">
      <c r="A18" s="57"/>
      <c r="B18" s="173"/>
      <c r="C18" s="173"/>
      <c r="D18" s="174"/>
      <c r="E18" s="174"/>
    </row>
    <row r="19">
      <c r="B19" s="173"/>
      <c r="C19" s="173"/>
      <c r="D19" s="174"/>
      <c r="E19" s="174"/>
    </row>
    <row r="20">
      <c r="B20" s="173"/>
      <c r="C20" s="173"/>
      <c r="D20" s="174"/>
      <c r="E20" s="174"/>
    </row>
    <row r="21">
      <c r="B21" s="173"/>
    </row>
    <row r="22">
      <c r="B22" s="173"/>
      <c r="C22" s="173"/>
      <c r="D22" s="174"/>
      <c r="E22" s="174"/>
    </row>
    <row r="23">
      <c r="B23" s="173"/>
      <c r="C23" s="173"/>
      <c r="D23" s="174"/>
      <c r="E23" s="174"/>
    </row>
    <row r="24">
      <c r="B24" s="173"/>
      <c r="C24" s="173"/>
      <c r="D24" s="174"/>
      <c r="E24" s="174"/>
    </row>
    <row r="25">
      <c r="B25" s="173"/>
      <c r="C25" s="173"/>
      <c r="D25" s="174"/>
      <c r="E25" s="174"/>
    </row>
    <row r="26">
      <c r="A26" s="57"/>
      <c r="B26" s="173"/>
      <c r="C26" s="173"/>
      <c r="D26" s="174"/>
      <c r="E26" s="174"/>
    </row>
    <row r="27">
      <c r="B27" s="173"/>
      <c r="C27" s="173"/>
      <c r="D27" s="173"/>
      <c r="E27" s="173"/>
    </row>
    <row r="28">
      <c r="B28" s="173"/>
      <c r="C28" s="173"/>
      <c r="D28" s="174"/>
      <c r="E28" s="174"/>
    </row>
    <row r="29">
      <c r="B29" s="173"/>
      <c r="C29" s="173"/>
      <c r="D29" s="174"/>
      <c r="E29" s="174"/>
    </row>
    <row r="30">
      <c r="B30" s="173"/>
      <c r="C30" s="173"/>
      <c r="D30" s="174"/>
      <c r="E30" s="174"/>
    </row>
    <row r="31">
      <c r="B31" s="173"/>
      <c r="C31" s="173"/>
      <c r="D31" s="174"/>
      <c r="E31" s="174"/>
    </row>
    <row r="32">
      <c r="B32" s="173"/>
      <c r="C32" s="173"/>
      <c r="D32" s="174"/>
      <c r="E32" s="174"/>
    </row>
    <row r="33">
      <c r="B33" s="173"/>
      <c r="C33" s="173"/>
      <c r="D33" s="174"/>
      <c r="E33" s="174"/>
    </row>
    <row r="34">
      <c r="B34" s="173"/>
      <c r="C34" s="173"/>
      <c r="D34" s="174"/>
      <c r="E34" s="174"/>
    </row>
    <row r="35">
      <c r="B35" s="173"/>
      <c r="C35" s="173"/>
      <c r="D35" s="174"/>
      <c r="E35" s="174"/>
    </row>
    <row r="36">
      <c r="B36" s="57"/>
      <c r="C36" s="57"/>
      <c r="D36" s="50"/>
      <c r="E36" s="50"/>
    </row>
    <row r="37">
      <c r="A37" s="57"/>
    </row>
    <row r="38">
      <c r="B38" s="173"/>
      <c r="C38" s="173"/>
      <c r="D38" s="174"/>
      <c r="E38" s="174"/>
    </row>
    <row r="39">
      <c r="B39" s="173"/>
      <c r="C39" s="173"/>
      <c r="D39" s="174"/>
      <c r="E39" s="174"/>
    </row>
    <row r="40">
      <c r="B40" s="173"/>
      <c r="C40" s="173"/>
      <c r="D40" s="174"/>
      <c r="E40" s="174"/>
    </row>
    <row r="41">
      <c r="B41" s="173"/>
    </row>
    <row r="42">
      <c r="B42" s="173"/>
      <c r="C42" s="173"/>
      <c r="D42" s="174"/>
      <c r="E42" s="174"/>
    </row>
  </sheetData>
  <mergeCells count="10">
    <mergeCell ref="B10:E10"/>
    <mergeCell ref="B21:E21"/>
    <mergeCell ref="B41:E41"/>
    <mergeCell ref="B6:E6"/>
    <mergeCell ref="G6:J6"/>
    <mergeCell ref="L6:O6"/>
    <mergeCell ref="Q6:T6"/>
    <mergeCell ref="G10:J10"/>
    <mergeCell ref="L10:O10"/>
    <mergeCell ref="Q10:T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71"/>
    <col customWidth="1" min="4" max="5" width="16.0"/>
    <col customWidth="1" min="9" max="9" width="17.86"/>
    <col customWidth="1" min="16" max="16" width="15.57"/>
  </cols>
  <sheetData>
    <row r="1">
      <c r="A1" s="175" t="s">
        <v>120</v>
      </c>
      <c r="B1" s="176" t="s">
        <v>319</v>
      </c>
      <c r="C1" s="176" t="s">
        <v>320</v>
      </c>
      <c r="D1" s="176" t="s">
        <v>301</v>
      </c>
      <c r="E1" s="167" t="s">
        <v>303</v>
      </c>
    </row>
    <row r="2">
      <c r="A2" s="170" t="s">
        <v>4</v>
      </c>
      <c r="B2" s="168" t="s">
        <v>304</v>
      </c>
      <c r="C2" s="170"/>
      <c r="D2" s="170">
        <v>9.0</v>
      </c>
      <c r="E2" s="117">
        <v>1350.0</v>
      </c>
    </row>
    <row r="3">
      <c r="A3" s="170" t="s">
        <v>4</v>
      </c>
      <c r="B3" s="168" t="s">
        <v>305</v>
      </c>
      <c r="C3" s="170"/>
      <c r="D3" s="170">
        <v>11.0</v>
      </c>
      <c r="E3" s="117">
        <v>2420.0</v>
      </c>
    </row>
    <row r="4">
      <c r="A4" s="170" t="s">
        <v>4</v>
      </c>
      <c r="B4" s="168" t="s">
        <v>306</v>
      </c>
      <c r="C4" s="170"/>
      <c r="D4" s="170">
        <v>4.0</v>
      </c>
      <c r="E4" s="117">
        <v>1160.0</v>
      </c>
    </row>
    <row r="5">
      <c r="A5" s="170" t="s">
        <v>4</v>
      </c>
      <c r="B5" s="170" t="s">
        <v>307</v>
      </c>
      <c r="C5" s="170"/>
      <c r="D5" s="171"/>
      <c r="E5" s="117"/>
    </row>
    <row r="6">
      <c r="A6" s="170" t="s">
        <v>4</v>
      </c>
      <c r="B6" s="170" t="s">
        <v>321</v>
      </c>
      <c r="C6" s="170" t="s">
        <v>315</v>
      </c>
      <c r="D6" s="170"/>
      <c r="E6" s="117">
        <v>800.0</v>
      </c>
    </row>
    <row r="7">
      <c r="A7" s="170" t="s">
        <v>4</v>
      </c>
      <c r="B7" s="170" t="s">
        <v>321</v>
      </c>
      <c r="C7" s="170" t="s">
        <v>317</v>
      </c>
      <c r="D7" s="117"/>
      <c r="E7" s="117">
        <v>800.0</v>
      </c>
    </row>
    <row r="8">
      <c r="A8" s="170" t="s">
        <v>4</v>
      </c>
      <c r="B8" s="170" t="s">
        <v>321</v>
      </c>
      <c r="C8" s="170"/>
      <c r="D8" s="117"/>
      <c r="E8" s="170"/>
    </row>
    <row r="9">
      <c r="A9" s="170" t="s">
        <v>219</v>
      </c>
      <c r="B9" s="170" t="s">
        <v>321</v>
      </c>
      <c r="C9" s="170" t="s">
        <v>322</v>
      </c>
      <c r="D9" s="117"/>
      <c r="E9" s="171">
        <v>2940.0</v>
      </c>
    </row>
    <row r="10">
      <c r="A10" s="170" t="s">
        <v>219</v>
      </c>
      <c r="B10" s="168" t="s">
        <v>304</v>
      </c>
      <c r="C10" s="170"/>
      <c r="D10" s="177">
        <v>2.0</v>
      </c>
      <c r="E10" s="178">
        <v>300.0</v>
      </c>
    </row>
    <row r="11">
      <c r="A11" s="170" t="s">
        <v>219</v>
      </c>
      <c r="B11" s="168" t="s">
        <v>305</v>
      </c>
      <c r="C11" s="168"/>
      <c r="D11" s="170">
        <v>3.0</v>
      </c>
      <c r="E11" s="171">
        <v>660.0</v>
      </c>
    </row>
    <row r="12">
      <c r="A12" s="170" t="s">
        <v>219</v>
      </c>
      <c r="B12" s="168" t="s">
        <v>306</v>
      </c>
      <c r="C12" s="168"/>
      <c r="D12" s="170">
        <v>1.0</v>
      </c>
      <c r="E12" s="171">
        <v>290.0</v>
      </c>
    </row>
    <row r="13">
      <c r="A13" s="170" t="s">
        <v>219</v>
      </c>
      <c r="B13" s="170" t="s">
        <v>307</v>
      </c>
      <c r="C13" s="170"/>
      <c r="D13" s="169"/>
      <c r="E13" s="171"/>
    </row>
    <row r="14">
      <c r="A14" s="170"/>
      <c r="B14" s="168"/>
      <c r="C14" s="168"/>
      <c r="D14" s="169"/>
      <c r="E14" s="171"/>
    </row>
    <row r="15">
      <c r="A15" s="170"/>
      <c r="B15" s="168"/>
      <c r="C15" s="168"/>
      <c r="D15" s="169"/>
      <c r="E15" s="171"/>
    </row>
    <row r="16">
      <c r="A16" s="170"/>
      <c r="B16" s="168"/>
      <c r="C16" s="168"/>
      <c r="D16" s="169"/>
      <c r="E16" s="171"/>
    </row>
    <row r="19">
      <c r="C19" s="173"/>
      <c r="D19" s="173"/>
      <c r="E19" s="174"/>
      <c r="F19" s="174"/>
    </row>
    <row r="20">
      <c r="C20" s="173"/>
      <c r="D20" s="173"/>
      <c r="E20" s="174"/>
      <c r="F20" s="174"/>
    </row>
    <row r="21">
      <c r="C21" s="173"/>
    </row>
    <row r="22">
      <c r="C22" s="173"/>
      <c r="D22" s="173"/>
      <c r="E22" s="174"/>
      <c r="F22" s="174"/>
    </row>
    <row r="23">
      <c r="C23" s="173"/>
      <c r="D23" s="173"/>
      <c r="E23" s="174"/>
      <c r="F23" s="174"/>
    </row>
    <row r="24">
      <c r="C24" s="173"/>
      <c r="D24" s="173"/>
      <c r="E24" s="174"/>
      <c r="F24" s="174"/>
    </row>
    <row r="25">
      <c r="C25" s="173"/>
      <c r="D25" s="173"/>
      <c r="E25" s="174"/>
      <c r="F25" s="174"/>
    </row>
    <row r="26">
      <c r="A26" s="57"/>
      <c r="B26" s="57"/>
      <c r="C26" s="173"/>
      <c r="D26" s="173"/>
      <c r="E26" s="174"/>
      <c r="F26" s="174"/>
    </row>
    <row r="27">
      <c r="C27" s="173"/>
      <c r="D27" s="173"/>
      <c r="E27" s="173"/>
      <c r="F27" s="173"/>
    </row>
    <row r="28">
      <c r="C28" s="173"/>
      <c r="D28" s="173"/>
      <c r="E28" s="174"/>
      <c r="F28" s="174"/>
    </row>
    <row r="29">
      <c r="C29" s="173"/>
      <c r="D29" s="173"/>
      <c r="E29" s="174"/>
      <c r="F29" s="174"/>
    </row>
    <row r="30">
      <c r="C30" s="173"/>
      <c r="D30" s="173"/>
      <c r="E30" s="174"/>
      <c r="F30" s="174"/>
    </row>
    <row r="31">
      <c r="C31" s="173"/>
      <c r="D31" s="173"/>
      <c r="E31" s="174"/>
      <c r="F31" s="174"/>
    </row>
    <row r="32">
      <c r="C32" s="173"/>
      <c r="D32" s="173"/>
      <c r="E32" s="174"/>
      <c r="F32" s="174"/>
    </row>
    <row r="33">
      <c r="C33" s="173"/>
      <c r="D33" s="173"/>
      <c r="E33" s="174"/>
      <c r="F33" s="174"/>
    </row>
    <row r="34">
      <c r="C34" s="173"/>
      <c r="D34" s="173"/>
      <c r="E34" s="174"/>
      <c r="F34" s="174"/>
    </row>
    <row r="35">
      <c r="C35" s="173"/>
      <c r="D35" s="173"/>
      <c r="E35" s="174"/>
      <c r="F35" s="174"/>
    </row>
    <row r="36">
      <c r="C36" s="57"/>
      <c r="D36" s="57"/>
      <c r="E36" s="50"/>
      <c r="F36" s="50"/>
    </row>
    <row r="37">
      <c r="A37" s="57"/>
      <c r="B37" s="57"/>
    </row>
    <row r="38">
      <c r="C38" s="173"/>
      <c r="D38" s="173"/>
      <c r="E38" s="174"/>
      <c r="F38" s="174"/>
    </row>
    <row r="39">
      <c r="C39" s="173"/>
      <c r="D39" s="173"/>
      <c r="E39" s="174"/>
      <c r="F39" s="174"/>
    </row>
    <row r="40">
      <c r="C40" s="173"/>
      <c r="D40" s="173"/>
      <c r="E40" s="174"/>
      <c r="F40" s="174"/>
    </row>
    <row r="41">
      <c r="C41" s="173"/>
    </row>
    <row r="42">
      <c r="C42" s="173"/>
      <c r="D42" s="173"/>
      <c r="E42" s="174"/>
      <c r="F42" s="174"/>
    </row>
  </sheetData>
  <mergeCells count="2">
    <mergeCell ref="C21:F21"/>
    <mergeCell ref="C41:F4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20.0"/>
    <col customWidth="1" min="3" max="4" width="22.0"/>
    <col customWidth="1" min="7" max="7" width="16.0"/>
  </cols>
  <sheetData>
    <row r="1">
      <c r="A1" s="95" t="s">
        <v>323</v>
      </c>
    </row>
    <row r="2">
      <c r="A2" s="57"/>
      <c r="B2" s="57"/>
      <c r="C2" s="57"/>
      <c r="D2" s="57"/>
    </row>
    <row r="3">
      <c r="A3" s="179"/>
      <c r="B3" s="56"/>
      <c r="C3" s="180"/>
    </row>
    <row r="4">
      <c r="A4" s="181" t="s">
        <v>119</v>
      </c>
      <c r="B4" s="182" t="s">
        <v>324</v>
      </c>
      <c r="C4" s="181" t="s">
        <v>325</v>
      </c>
      <c r="D4" s="183" t="s">
        <v>326</v>
      </c>
    </row>
    <row r="5">
      <c r="A5" s="184">
        <v>1020.0</v>
      </c>
      <c r="B5" s="185">
        <v>45309.0</v>
      </c>
      <c r="C5" s="185">
        <v>45325.0</v>
      </c>
      <c r="D5" s="186">
        <v>0.5</v>
      </c>
    </row>
    <row r="6">
      <c r="A6" s="187">
        <v>1290.0</v>
      </c>
      <c r="B6" s="188">
        <v>45305.0</v>
      </c>
    </row>
    <row r="7">
      <c r="A7" s="187">
        <v>1416.0</v>
      </c>
      <c r="B7" s="188">
        <v>45318.0</v>
      </c>
    </row>
    <row r="8">
      <c r="A8" s="187">
        <f>1600+1600</f>
        <v>3200</v>
      </c>
      <c r="B8" s="56"/>
      <c r="C8" s="133">
        <v>45354.0</v>
      </c>
    </row>
    <row r="9">
      <c r="A9" s="187">
        <v>1920.0</v>
      </c>
      <c r="B9" s="56"/>
      <c r="C9" s="133">
        <v>45360.0</v>
      </c>
    </row>
    <row r="10">
      <c r="A10" s="187">
        <v>1176.0</v>
      </c>
      <c r="B10" s="188">
        <v>45410.0</v>
      </c>
      <c r="D10" s="186">
        <v>0.5</v>
      </c>
    </row>
    <row r="14">
      <c r="A14" s="57"/>
      <c r="B14" s="57"/>
    </row>
    <row r="15">
      <c r="A15" s="179"/>
      <c r="B15" s="174"/>
    </row>
    <row r="16">
      <c r="A16" s="189"/>
      <c r="B16" s="174"/>
    </row>
    <row r="17">
      <c r="A17" s="189"/>
      <c r="B17" s="174"/>
    </row>
    <row r="18">
      <c r="A18" s="189"/>
      <c r="B18" s="174"/>
    </row>
    <row r="19">
      <c r="A19" s="189"/>
      <c r="B19" s="174"/>
    </row>
    <row r="20">
      <c r="A20" s="189"/>
      <c r="B20" s="174"/>
    </row>
    <row r="21">
      <c r="A21" s="189"/>
      <c r="B21" s="174"/>
    </row>
    <row r="23">
      <c r="A23" s="57"/>
      <c r="B23" s="57"/>
    </row>
    <row r="24">
      <c r="A24" s="190"/>
      <c r="B24" s="57"/>
    </row>
    <row r="25">
      <c r="A25" s="190"/>
      <c r="B25" s="57"/>
    </row>
    <row r="26">
      <c r="A26" s="190"/>
      <c r="B26" s="57"/>
    </row>
    <row r="27">
      <c r="A27" s="190"/>
      <c r="B27" s="57"/>
    </row>
    <row r="28">
      <c r="A28" s="190"/>
      <c r="B28" s="57"/>
    </row>
    <row r="30">
      <c r="B30" s="57"/>
    </row>
    <row r="32">
      <c r="A32" s="191"/>
      <c r="B32" s="57"/>
      <c r="C32" s="57"/>
    </row>
    <row r="33">
      <c r="A33" s="191"/>
      <c r="B33" s="57"/>
    </row>
    <row r="34">
      <c r="A34" s="191"/>
      <c r="B34" s="57"/>
    </row>
    <row r="35">
      <c r="A35" s="57"/>
      <c r="B35" s="57"/>
    </row>
    <row r="36">
      <c r="B36" s="57"/>
    </row>
    <row r="37">
      <c r="B37" s="57"/>
    </row>
    <row r="38">
      <c r="A38" s="57"/>
      <c r="B38" s="5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3" width="25.57"/>
    <col customWidth="1" min="5" max="5" width="25.57"/>
  </cols>
  <sheetData>
    <row r="2">
      <c r="A2" s="149" t="s">
        <v>327</v>
      </c>
      <c r="B2" s="149" t="s">
        <v>328</v>
      </c>
      <c r="C2" s="149" t="s">
        <v>329</v>
      </c>
      <c r="D2" s="149" t="s">
        <v>119</v>
      </c>
      <c r="E2" s="149" t="s">
        <v>330</v>
      </c>
    </row>
    <row r="3">
      <c r="A3" s="149">
        <v>1.0</v>
      </c>
      <c r="B3" s="149" t="s">
        <v>331</v>
      </c>
      <c r="C3" s="149"/>
      <c r="D3" s="150">
        <v>26014.08</v>
      </c>
      <c r="E3" s="125"/>
    </row>
    <row r="4">
      <c r="A4" s="125"/>
      <c r="B4" s="149" t="s">
        <v>332</v>
      </c>
      <c r="C4" s="149"/>
      <c r="D4" s="150">
        <v>6041.0</v>
      </c>
      <c r="E4" s="125"/>
    </row>
    <row r="5">
      <c r="A5" s="125"/>
      <c r="B5" s="149" t="s">
        <v>332</v>
      </c>
      <c r="C5" s="149" t="s">
        <v>333</v>
      </c>
      <c r="D5" s="150">
        <v>8300.0</v>
      </c>
      <c r="E5" s="125"/>
    </row>
    <row r="6">
      <c r="A6" s="125"/>
      <c r="B6" s="149" t="s">
        <v>332</v>
      </c>
      <c r="C6" s="149" t="s">
        <v>334</v>
      </c>
      <c r="D6" s="150">
        <v>930.0</v>
      </c>
      <c r="E6" s="125"/>
    </row>
    <row r="7">
      <c r="A7" s="125"/>
      <c r="B7" s="149" t="s">
        <v>332</v>
      </c>
      <c r="C7" s="149" t="s">
        <v>259</v>
      </c>
      <c r="D7" s="150">
        <v>3200.0</v>
      </c>
      <c r="E7" s="125"/>
      <c r="T7" s="127"/>
    </row>
    <row r="8">
      <c r="A8" s="125"/>
      <c r="B8" s="149" t="s">
        <v>332</v>
      </c>
      <c r="C8" s="149" t="s">
        <v>335</v>
      </c>
      <c r="D8" s="150">
        <v>1800.0</v>
      </c>
      <c r="E8" s="125"/>
    </row>
    <row r="9">
      <c r="A9" s="125"/>
      <c r="B9" s="149" t="s">
        <v>336</v>
      </c>
      <c r="C9" s="149"/>
      <c r="D9" s="150">
        <v>9885.88</v>
      </c>
      <c r="E9" s="125"/>
    </row>
    <row r="10">
      <c r="A10" s="125"/>
      <c r="B10" s="149" t="s">
        <v>331</v>
      </c>
      <c r="C10" s="149" t="s">
        <v>337</v>
      </c>
      <c r="D10" s="150">
        <v>912.0</v>
      </c>
      <c r="E10" s="125"/>
    </row>
    <row r="11">
      <c r="A11" s="125"/>
      <c r="B11" s="149" t="s">
        <v>332</v>
      </c>
      <c r="C11" s="149" t="s">
        <v>335</v>
      </c>
      <c r="D11" s="150">
        <v>1500.0</v>
      </c>
      <c r="E11" s="125"/>
    </row>
    <row r="12">
      <c r="A12" s="125"/>
      <c r="B12" s="149" t="s">
        <v>331</v>
      </c>
      <c r="C12" s="149" t="s">
        <v>338</v>
      </c>
      <c r="D12" s="150">
        <v>1612.0</v>
      </c>
      <c r="E12" s="125"/>
    </row>
    <row r="13">
      <c r="A13" s="125"/>
      <c r="B13" s="149" t="s">
        <v>331</v>
      </c>
      <c r="C13" s="149" t="s">
        <v>338</v>
      </c>
      <c r="D13" s="150">
        <v>2189.67</v>
      </c>
      <c r="E13" s="125"/>
    </row>
    <row r="14">
      <c r="A14" s="125"/>
      <c r="B14" s="149" t="s">
        <v>331</v>
      </c>
      <c r="C14" s="149" t="s">
        <v>339</v>
      </c>
      <c r="D14" s="150">
        <v>239.0</v>
      </c>
      <c r="E14" s="125"/>
    </row>
    <row r="15">
      <c r="A15" s="125"/>
      <c r="B15" s="149" t="s">
        <v>331</v>
      </c>
      <c r="C15" s="149" t="s">
        <v>340</v>
      </c>
      <c r="D15" s="150">
        <v>75.0</v>
      </c>
      <c r="E15" s="125"/>
    </row>
    <row r="16">
      <c r="A16" s="125"/>
      <c r="B16" s="149" t="s">
        <v>332</v>
      </c>
      <c r="C16" s="149" t="s">
        <v>333</v>
      </c>
      <c r="D16" s="150">
        <v>900.0</v>
      </c>
      <c r="E16" s="125"/>
    </row>
    <row r="17">
      <c r="A17" s="125"/>
      <c r="B17" s="149" t="s">
        <v>332</v>
      </c>
      <c r="C17" s="149" t="s">
        <v>335</v>
      </c>
      <c r="D17" s="150">
        <v>350.0</v>
      </c>
      <c r="E17" s="125"/>
    </row>
    <row r="18">
      <c r="A18" s="125"/>
      <c r="B18" s="149" t="s">
        <v>331</v>
      </c>
      <c r="C18" s="149" t="s">
        <v>341</v>
      </c>
      <c r="D18" s="150">
        <v>933.6</v>
      </c>
      <c r="E18" s="125"/>
    </row>
    <row r="19">
      <c r="A19" s="125"/>
      <c r="B19" s="149" t="s">
        <v>342</v>
      </c>
      <c r="C19" s="149" t="s">
        <v>343</v>
      </c>
      <c r="D19" s="150">
        <v>670.0</v>
      </c>
      <c r="E19" s="125"/>
    </row>
    <row r="20">
      <c r="A20" s="125"/>
      <c r="B20" s="149" t="s">
        <v>331</v>
      </c>
      <c r="C20" s="149" t="s">
        <v>344</v>
      </c>
      <c r="D20" s="150">
        <v>36.01</v>
      </c>
      <c r="E20" s="125"/>
    </row>
    <row r="21">
      <c r="A21" s="125"/>
      <c r="B21" s="149" t="s">
        <v>332</v>
      </c>
      <c r="C21" s="149" t="s">
        <v>345</v>
      </c>
      <c r="D21" s="149">
        <v>450.0</v>
      </c>
      <c r="E21" s="125"/>
    </row>
    <row r="22">
      <c r="A22" s="125"/>
      <c r="B22" s="149" t="s">
        <v>331</v>
      </c>
      <c r="C22" s="149" t="s">
        <v>346</v>
      </c>
      <c r="D22" s="149">
        <v>24.0</v>
      </c>
      <c r="E22" s="125"/>
    </row>
    <row r="23">
      <c r="A23" s="125"/>
      <c r="B23" s="149" t="s">
        <v>332</v>
      </c>
      <c r="C23" s="149" t="s">
        <v>347</v>
      </c>
      <c r="D23" s="149">
        <v>750.0</v>
      </c>
      <c r="E23" s="125"/>
    </row>
    <row r="24">
      <c r="A24" s="125"/>
      <c r="B24" s="149" t="s">
        <v>331</v>
      </c>
      <c r="C24" s="149" t="s">
        <v>348</v>
      </c>
      <c r="D24" s="149">
        <v>370.0</v>
      </c>
      <c r="E24" s="149" t="s">
        <v>349</v>
      </c>
    </row>
    <row r="25">
      <c r="A25" s="125"/>
      <c r="B25" s="149" t="s">
        <v>331</v>
      </c>
      <c r="C25" s="149" t="s">
        <v>348</v>
      </c>
      <c r="D25" s="149">
        <v>444.0</v>
      </c>
      <c r="E25" s="149" t="s">
        <v>350</v>
      </c>
    </row>
    <row r="26">
      <c r="A26" s="125"/>
      <c r="B26" s="149" t="s">
        <v>351</v>
      </c>
      <c r="C26" s="149" t="s">
        <v>352</v>
      </c>
      <c r="D26" s="149">
        <v>365.0</v>
      </c>
      <c r="E26" s="149" t="s">
        <v>349</v>
      </c>
    </row>
    <row r="27">
      <c r="A27" s="125"/>
      <c r="B27" s="149" t="s">
        <v>332</v>
      </c>
      <c r="C27" s="149" t="s">
        <v>353</v>
      </c>
      <c r="D27" s="149">
        <v>300.0</v>
      </c>
      <c r="E27" s="125"/>
    </row>
    <row r="28">
      <c r="A28" s="125"/>
      <c r="B28" s="149" t="s">
        <v>351</v>
      </c>
      <c r="C28" s="149" t="s">
        <v>354</v>
      </c>
      <c r="D28" s="149">
        <v>135.0</v>
      </c>
      <c r="E28" s="125"/>
    </row>
    <row r="29">
      <c r="A29" s="125"/>
      <c r="B29" s="149" t="s">
        <v>351</v>
      </c>
      <c r="C29" s="149" t="s">
        <v>355</v>
      </c>
      <c r="D29" s="149">
        <v>249.0</v>
      </c>
      <c r="E29" s="149" t="s">
        <v>349</v>
      </c>
    </row>
    <row r="30">
      <c r="A30" s="125"/>
      <c r="B30" s="149" t="s">
        <v>351</v>
      </c>
      <c r="C30" s="149" t="s">
        <v>356</v>
      </c>
      <c r="D30" s="149">
        <v>59.8</v>
      </c>
      <c r="E30" s="149" t="s">
        <v>357</v>
      </c>
    </row>
    <row r="31">
      <c r="A31" s="125"/>
      <c r="B31" s="149" t="s">
        <v>332</v>
      </c>
      <c r="C31" s="149" t="s">
        <v>345</v>
      </c>
      <c r="D31" s="149">
        <v>250.0</v>
      </c>
      <c r="E31" s="125"/>
    </row>
    <row r="32">
      <c r="A32" s="125"/>
      <c r="B32" s="149" t="s">
        <v>331</v>
      </c>
      <c r="C32" s="149" t="s">
        <v>346</v>
      </c>
      <c r="D32" s="149">
        <v>119.58</v>
      </c>
      <c r="E32" s="125"/>
    </row>
    <row r="33">
      <c r="A33" s="125"/>
      <c r="B33" s="149" t="s">
        <v>331</v>
      </c>
      <c r="C33" s="125"/>
      <c r="D33" s="149">
        <v>284.8</v>
      </c>
      <c r="E33" s="125"/>
    </row>
    <row r="34">
      <c r="A34" s="125"/>
      <c r="B34" s="149" t="s">
        <v>331</v>
      </c>
      <c r="C34" s="149" t="s">
        <v>358</v>
      </c>
      <c r="D34" s="149">
        <v>66.0</v>
      </c>
      <c r="E34" s="125"/>
    </row>
    <row r="35">
      <c r="A35" s="125"/>
      <c r="B35" s="149" t="s">
        <v>331</v>
      </c>
      <c r="C35" s="149" t="s">
        <v>359</v>
      </c>
      <c r="D35" s="149">
        <v>3144.0</v>
      </c>
      <c r="E35" s="149" t="s">
        <v>360</v>
      </c>
    </row>
    <row r="36">
      <c r="A36" s="125"/>
      <c r="B36" s="149" t="s">
        <v>332</v>
      </c>
      <c r="C36" s="149" t="s">
        <v>347</v>
      </c>
      <c r="D36" s="149">
        <v>570.0</v>
      </c>
      <c r="E36" s="125"/>
    </row>
    <row r="37">
      <c r="A37" s="125"/>
      <c r="B37" s="149" t="s">
        <v>331</v>
      </c>
      <c r="C37" s="149" t="s">
        <v>359</v>
      </c>
      <c r="D37" s="149">
        <v>114.63</v>
      </c>
      <c r="E37" s="125"/>
    </row>
    <row r="38">
      <c r="A38" s="125"/>
      <c r="B38" s="149" t="s">
        <v>331</v>
      </c>
      <c r="C38" s="149" t="s">
        <v>361</v>
      </c>
      <c r="D38" s="149">
        <v>18.0</v>
      </c>
      <c r="E38" s="125"/>
    </row>
    <row r="39">
      <c r="A39" s="125"/>
      <c r="B39" s="149" t="s">
        <v>331</v>
      </c>
      <c r="C39" s="125"/>
      <c r="D39" s="149">
        <v>51.01</v>
      </c>
      <c r="E39" s="125"/>
    </row>
    <row r="40">
      <c r="A40" s="125"/>
      <c r="B40" s="149" t="s">
        <v>331</v>
      </c>
      <c r="C40" s="149" t="s">
        <v>362</v>
      </c>
      <c r="D40" s="149">
        <v>1275.0</v>
      </c>
      <c r="E40" s="125"/>
    </row>
    <row r="41">
      <c r="A41" s="125"/>
      <c r="B41" s="149" t="s">
        <v>331</v>
      </c>
      <c r="C41" s="149" t="s">
        <v>359</v>
      </c>
      <c r="D41" s="149">
        <v>369.0</v>
      </c>
      <c r="E41" s="125"/>
    </row>
    <row r="42">
      <c r="A42" s="125"/>
      <c r="B42" s="149" t="s">
        <v>332</v>
      </c>
      <c r="C42" s="149" t="s">
        <v>347</v>
      </c>
      <c r="D42" s="149">
        <v>1525.0</v>
      </c>
      <c r="E42" s="125"/>
    </row>
    <row r="43">
      <c r="A43" s="125"/>
      <c r="B43" s="125"/>
      <c r="C43" s="125"/>
      <c r="D43" s="125"/>
      <c r="E43" s="125"/>
    </row>
    <row r="44">
      <c r="A44" s="125"/>
      <c r="B44" s="125"/>
      <c r="C44" s="125"/>
      <c r="D44" s="125"/>
      <c r="E44" s="125"/>
    </row>
    <row r="45">
      <c r="A45" s="125"/>
      <c r="B45" s="125"/>
      <c r="C45" s="125"/>
      <c r="D45" s="125"/>
      <c r="E45" s="125"/>
    </row>
    <row r="46">
      <c r="A46" s="125"/>
      <c r="B46" s="125"/>
      <c r="C46" s="125"/>
      <c r="D46" s="125"/>
      <c r="E46" s="125"/>
    </row>
    <row r="47">
      <c r="A47" s="125"/>
      <c r="B47" s="125"/>
      <c r="C47" s="125"/>
      <c r="D47" s="125"/>
      <c r="E47" s="125"/>
    </row>
    <row r="48">
      <c r="A48" s="125"/>
      <c r="B48" s="125"/>
      <c r="C48" s="125"/>
      <c r="D48" s="125"/>
      <c r="E48" s="125"/>
    </row>
    <row r="49">
      <c r="A49" s="125"/>
      <c r="B49" s="125"/>
      <c r="C49" s="125"/>
      <c r="D49" s="125"/>
      <c r="E49" s="125"/>
    </row>
    <row r="50">
      <c r="A50" s="125"/>
      <c r="B50" s="125"/>
      <c r="C50" s="125"/>
      <c r="D50" s="125"/>
      <c r="E50" s="125"/>
    </row>
    <row r="51">
      <c r="A51" s="125"/>
      <c r="B51" s="125"/>
      <c r="C51" s="125"/>
      <c r="D51" s="125"/>
      <c r="E51" s="125"/>
    </row>
    <row r="52">
      <c r="A52" s="125"/>
      <c r="B52" s="125"/>
      <c r="C52" s="125"/>
      <c r="D52" s="125"/>
      <c r="E52" s="125"/>
    </row>
    <row r="53">
      <c r="A53" s="125"/>
      <c r="B53" s="125"/>
      <c r="C53" s="125"/>
      <c r="D53" s="125"/>
      <c r="E53" s="125"/>
    </row>
    <row r="54">
      <c r="A54" s="125"/>
      <c r="B54" s="125"/>
      <c r="C54" s="125"/>
      <c r="D54" s="125"/>
      <c r="E54" s="125"/>
    </row>
    <row r="55">
      <c r="A55" s="125"/>
      <c r="B55" s="125"/>
      <c r="C55" s="125"/>
      <c r="D55" s="125"/>
      <c r="E55" s="125"/>
    </row>
    <row r="56">
      <c r="A56" s="125"/>
      <c r="B56" s="125"/>
      <c r="C56" s="125"/>
      <c r="D56" s="125"/>
      <c r="E56" s="125"/>
    </row>
    <row r="57">
      <c r="A57" s="125"/>
      <c r="B57" s="125"/>
      <c r="C57" s="125"/>
      <c r="D57" s="125"/>
      <c r="E57" s="12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2023-07-17T17:05:06Z</dcterms:created>
  <dc:creator>Yohana Souza Porto</dc:creator>
</cp:coreProperties>
</file>