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niuits-my.sharepoint.com/personal/z2007047_students_niu_edu/Documents/Desktop/Vineel/Vineel/TA work/Quarto Project/dr_B_dashboard/files/"/>
    </mc:Choice>
  </mc:AlternateContent>
  <xr:revisionPtr revIDLastSave="21" documentId="8_{85E6DB00-A0A7-4B4D-9BB4-1C09ACB5EA91}" xr6:coauthVersionLast="47" xr6:coauthVersionMax="47" xr10:uidLastSave="{BCD70146-ED89-49A6-A51B-B5A2972BC531}"/>
  <bookViews>
    <workbookView xWindow="-108" yWindow="-108" windowWidth="23256" windowHeight="13896" activeTab="1" xr2:uid="{891E5C7C-6B00-1E4D-B90F-7F4CD5F34CD1}"/>
  </bookViews>
  <sheets>
    <sheet name="omis482" sheetId="5" r:id="rId1"/>
    <sheet name="participation" sheetId="3" r:id="rId2"/>
    <sheet name="OMIS482_teams" sheetId="6" r:id="rId3"/>
    <sheet name="final_grade_BB"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7" i="3" l="1"/>
  <c r="Q38" i="3"/>
  <c r="Q39" i="3"/>
  <c r="Q40" i="3"/>
  <c r="Q41" i="3"/>
  <c r="Q42" i="3"/>
  <c r="Q43" i="3"/>
  <c r="Q44" i="3"/>
  <c r="Q45" i="3"/>
  <c r="Q46" i="3"/>
  <c r="Q47" i="3"/>
  <c r="Q48" i="3"/>
  <c r="Q49" i="3"/>
  <c r="Q50" i="3"/>
  <c r="Q51" i="3"/>
  <c r="Q52" i="3"/>
  <c r="Q53" i="3"/>
  <c r="Q54" i="3"/>
  <c r="Q55" i="3"/>
  <c r="Q56" i="3"/>
  <c r="Q57" i="3"/>
  <c r="Q58" i="3"/>
  <c r="Q59" i="3"/>
  <c r="Q60" i="3"/>
  <c r="Q61" i="3"/>
  <c r="I2" i="6"/>
  <c r="B2" i="5" l="1"/>
  <c r="B3" i="5"/>
  <c r="B4" i="5"/>
  <c r="B5" i="5"/>
  <c r="B6" i="5"/>
  <c r="B7" i="5"/>
  <c r="B8" i="5"/>
  <c r="B9" i="5"/>
  <c r="B10" i="5"/>
  <c r="B11" i="5"/>
  <c r="B12" i="5"/>
  <c r="B13" i="5"/>
  <c r="B14" i="5"/>
  <c r="B15" i="5"/>
  <c r="B16" i="5"/>
  <c r="B17" i="5"/>
  <c r="B18" i="5"/>
  <c r="B19" i="5"/>
  <c r="B20" i="5"/>
  <c r="B21" i="5"/>
  <c r="B22" i="5"/>
  <c r="B23" i="5"/>
  <c r="B24" i="5"/>
  <c r="B25" i="5"/>
  <c r="B26" i="5"/>
  <c r="Q3" i="3"/>
  <c r="Q4" i="3"/>
  <c r="Q5" i="3"/>
  <c r="Q6" i="3"/>
  <c r="Q7" i="3"/>
  <c r="Q8" i="3"/>
  <c r="Q9" i="3"/>
  <c r="Q10" i="3"/>
  <c r="Q11" i="3"/>
  <c r="Q12" i="3"/>
  <c r="Q13" i="3"/>
  <c r="Q14" i="3"/>
  <c r="Q15" i="3"/>
  <c r="Q16" i="3"/>
  <c r="Q17" i="3"/>
  <c r="Q18" i="3"/>
  <c r="Q19" i="3"/>
  <c r="Q20" i="3"/>
  <c r="Q21" i="3"/>
  <c r="Q22" i="3"/>
  <c r="Q23" i="3"/>
  <c r="Q24" i="3"/>
  <c r="Q25" i="3"/>
  <c r="Q26" i="3"/>
  <c r="Q2" i="3"/>
  <c r="I3" i="6"/>
  <c r="I4" i="6"/>
  <c r="I5" i="6"/>
  <c r="I6" i="6"/>
  <c r="I7" i="6"/>
  <c r="I8" i="6"/>
  <c r="I9" i="6"/>
  <c r="I10" i="6"/>
  <c r="I11" i="6"/>
  <c r="I12" i="6"/>
  <c r="I13" i="6"/>
  <c r="I14" i="6"/>
  <c r="I15" i="6"/>
  <c r="I16" i="6"/>
  <c r="I17" i="6"/>
  <c r="I18" i="6"/>
  <c r="I19" i="6"/>
  <c r="I20" i="6"/>
  <c r="I21" i="6"/>
  <c r="I22" i="6"/>
  <c r="I23" i="6"/>
  <c r="I24" i="6"/>
  <c r="I25" i="6"/>
  <c r="I26" i="6"/>
  <c r="H2" i="6"/>
  <c r="G2" i="6"/>
  <c r="G3" i="6"/>
  <c r="G4" i="6"/>
  <c r="G5" i="6"/>
  <c r="G6" i="6"/>
  <c r="G7" i="6"/>
  <c r="G8" i="6"/>
  <c r="G9" i="6"/>
  <c r="G10" i="6"/>
  <c r="G11" i="6"/>
  <c r="G12" i="6"/>
  <c r="G13" i="6"/>
  <c r="G14" i="6"/>
  <c r="G15" i="6"/>
  <c r="G16" i="6"/>
  <c r="G17" i="6"/>
  <c r="G18" i="6"/>
  <c r="G19" i="6"/>
  <c r="G20" i="6"/>
  <c r="G21" i="6"/>
  <c r="G22" i="6"/>
  <c r="G23" i="6"/>
  <c r="G24" i="6"/>
  <c r="G25" i="6"/>
  <c r="G26" i="6"/>
  <c r="G27" i="6" l="1"/>
  <c r="H13" i="6" l="1"/>
  <c r="H25" i="6"/>
  <c r="H11" i="6"/>
  <c r="H15" i="6"/>
  <c r="H19" i="6"/>
  <c r="H23" i="6"/>
  <c r="H8" i="6"/>
  <c r="H12" i="6"/>
  <c r="H16" i="6"/>
  <c r="H20" i="6"/>
  <c r="H24" i="6"/>
  <c r="H5" i="6"/>
  <c r="H9" i="6"/>
  <c r="H17" i="6"/>
  <c r="H21" i="6"/>
  <c r="H3" i="6"/>
  <c r="H14" i="6"/>
  <c r="H26" i="6"/>
  <c r="H6" i="6"/>
  <c r="H18" i="6"/>
  <c r="H7" i="6"/>
  <c r="H10" i="6"/>
  <c r="H4" i="6"/>
  <c r="H22" i="6"/>
  <c r="E3" i="5"/>
  <c r="E4" i="5"/>
  <c r="E5" i="5"/>
  <c r="E6" i="5"/>
  <c r="E7" i="5"/>
  <c r="E8" i="5"/>
  <c r="E9" i="5"/>
  <c r="E10" i="5"/>
  <c r="E11" i="5"/>
  <c r="I11" i="5" s="1"/>
  <c r="B11" i="2" s="1"/>
  <c r="C11" i="2" s="1"/>
  <c r="D11" i="2" s="1"/>
  <c r="E12" i="5"/>
  <c r="I12" i="5" s="1"/>
  <c r="B12" i="2" s="1"/>
  <c r="C12" i="2" s="1"/>
  <c r="D12" i="2" s="1"/>
  <c r="E13" i="5"/>
  <c r="I13" i="5" s="1"/>
  <c r="B13" i="2" s="1"/>
  <c r="C13" i="2" s="1"/>
  <c r="D13" i="2" s="1"/>
  <c r="E14" i="5"/>
  <c r="I14" i="5" s="1"/>
  <c r="B14" i="2" s="1"/>
  <c r="C14" i="2" s="1"/>
  <c r="D14" i="2" s="1"/>
  <c r="E15" i="5"/>
  <c r="E16" i="5"/>
  <c r="E17" i="5"/>
  <c r="E18" i="5"/>
  <c r="E19" i="5"/>
  <c r="E20" i="5"/>
  <c r="E21" i="5"/>
  <c r="E22" i="5"/>
  <c r="I22" i="5" s="1"/>
  <c r="B22" i="2" s="1"/>
  <c r="C22" i="2" s="1"/>
  <c r="D22" i="2" s="1"/>
  <c r="E23" i="5"/>
  <c r="I23" i="5" s="1"/>
  <c r="B23" i="2" s="1"/>
  <c r="C23" i="2" s="1"/>
  <c r="D23" i="2" s="1"/>
  <c r="E24" i="5"/>
  <c r="E25" i="5"/>
  <c r="I25" i="5" s="1"/>
  <c r="B25" i="2" s="1"/>
  <c r="C25" i="2" s="1"/>
  <c r="D25" i="2" s="1"/>
  <c r="E26" i="5"/>
  <c r="D3" i="5"/>
  <c r="D4" i="5"/>
  <c r="D5" i="5"/>
  <c r="D6" i="5"/>
  <c r="D7" i="5"/>
  <c r="D8" i="5"/>
  <c r="D9" i="5"/>
  <c r="D10" i="5"/>
  <c r="D11" i="5"/>
  <c r="D12" i="5"/>
  <c r="D13" i="5"/>
  <c r="D14" i="5"/>
  <c r="D15" i="5"/>
  <c r="D16" i="5"/>
  <c r="D17" i="5"/>
  <c r="D18" i="5"/>
  <c r="D19" i="5"/>
  <c r="D20" i="5"/>
  <c r="D21" i="5"/>
  <c r="D22" i="5"/>
  <c r="D23" i="5"/>
  <c r="D24" i="5"/>
  <c r="D25" i="5"/>
  <c r="D26" i="5"/>
  <c r="C3" i="5"/>
  <c r="C4" i="5"/>
  <c r="C5" i="5"/>
  <c r="C6" i="5"/>
  <c r="C7" i="5"/>
  <c r="C8" i="5"/>
  <c r="C9" i="5"/>
  <c r="C10" i="5"/>
  <c r="C11" i="5"/>
  <c r="C12" i="5"/>
  <c r="C13" i="5"/>
  <c r="C14" i="5"/>
  <c r="C15" i="5"/>
  <c r="C16" i="5"/>
  <c r="C17" i="5"/>
  <c r="C18" i="5"/>
  <c r="C19" i="5"/>
  <c r="C20" i="5"/>
  <c r="C21" i="5"/>
  <c r="C22" i="5"/>
  <c r="C23" i="5"/>
  <c r="C24" i="5"/>
  <c r="C25" i="5"/>
  <c r="C26" i="5"/>
  <c r="I26" i="5"/>
  <c r="I7" i="5"/>
  <c r="I10" i="5"/>
  <c r="I2" i="5"/>
  <c r="I3" i="5"/>
  <c r="I21" i="5"/>
  <c r="O7" i="5"/>
  <c r="O13" i="5"/>
  <c r="O14" i="5"/>
  <c r="O17" i="5"/>
  <c r="O21" i="5"/>
  <c r="O26" i="5"/>
  <c r="M3" i="3"/>
  <c r="M4" i="3"/>
  <c r="M5" i="3"/>
  <c r="M6" i="3"/>
  <c r="M7" i="3"/>
  <c r="M8" i="3"/>
  <c r="M9" i="3"/>
  <c r="M10" i="3"/>
  <c r="M11" i="3"/>
  <c r="M12" i="3"/>
  <c r="M13" i="3"/>
  <c r="M14" i="3"/>
  <c r="M15" i="3"/>
  <c r="M16" i="3"/>
  <c r="M17" i="3"/>
  <c r="M18" i="3"/>
  <c r="M19" i="3"/>
  <c r="M20" i="3"/>
  <c r="M21" i="3"/>
  <c r="M22" i="3"/>
  <c r="M23" i="3"/>
  <c r="M24" i="3"/>
  <c r="M25" i="3"/>
  <c r="M26" i="3"/>
  <c r="M2" i="3"/>
  <c r="L3" i="3"/>
  <c r="L4" i="3"/>
  <c r="L5" i="3"/>
  <c r="L6" i="3"/>
  <c r="L7" i="3"/>
  <c r="L8" i="3"/>
  <c r="L9" i="3"/>
  <c r="L10" i="3"/>
  <c r="L11" i="3"/>
  <c r="L12" i="3"/>
  <c r="L13" i="3"/>
  <c r="L14" i="3"/>
  <c r="L15" i="3"/>
  <c r="L16" i="3"/>
  <c r="L17" i="3"/>
  <c r="L18" i="3"/>
  <c r="L19" i="3"/>
  <c r="L20" i="3"/>
  <c r="L21" i="3"/>
  <c r="L22" i="3"/>
  <c r="L23" i="3"/>
  <c r="L24" i="3"/>
  <c r="L25" i="3"/>
  <c r="L26" i="3"/>
  <c r="L2" i="3"/>
  <c r="K3" i="3"/>
  <c r="K4" i="3"/>
  <c r="K5" i="3"/>
  <c r="K6" i="3"/>
  <c r="K7" i="3"/>
  <c r="K8" i="3"/>
  <c r="K9" i="3"/>
  <c r="K10" i="3"/>
  <c r="K11" i="3"/>
  <c r="K12" i="3"/>
  <c r="K13" i="3"/>
  <c r="K14" i="3"/>
  <c r="K15" i="3"/>
  <c r="K16" i="3"/>
  <c r="K17" i="3"/>
  <c r="K18" i="3"/>
  <c r="K19" i="3"/>
  <c r="K20" i="3"/>
  <c r="K21" i="3"/>
  <c r="K22" i="3"/>
  <c r="K23" i="3"/>
  <c r="K24" i="3"/>
  <c r="K25" i="3"/>
  <c r="K26" i="3"/>
  <c r="K2" i="3"/>
  <c r="O3" i="3"/>
  <c r="O4" i="3"/>
  <c r="O5" i="3"/>
  <c r="O6" i="3"/>
  <c r="O7" i="3"/>
  <c r="O8" i="3"/>
  <c r="O9" i="3"/>
  <c r="O10" i="3"/>
  <c r="O11" i="3"/>
  <c r="O12" i="3"/>
  <c r="O13" i="3"/>
  <c r="O14" i="3"/>
  <c r="O15" i="3"/>
  <c r="O16" i="3"/>
  <c r="O17" i="3"/>
  <c r="O18" i="3"/>
  <c r="O19" i="3"/>
  <c r="O20" i="3"/>
  <c r="O21" i="3"/>
  <c r="O22" i="3"/>
  <c r="O23" i="3"/>
  <c r="O24" i="3"/>
  <c r="O25" i="3"/>
  <c r="O26" i="3"/>
  <c r="O2" i="3"/>
  <c r="N19" i="3"/>
  <c r="N20" i="3"/>
  <c r="N21" i="3"/>
  <c r="N22" i="3"/>
  <c r="N23" i="3"/>
  <c r="N24" i="3"/>
  <c r="N25" i="3"/>
  <c r="N26" i="3"/>
  <c r="N3" i="3"/>
  <c r="N4" i="3"/>
  <c r="N5" i="3"/>
  <c r="N6" i="3"/>
  <c r="N7" i="3"/>
  <c r="N8" i="3"/>
  <c r="N9" i="3"/>
  <c r="N10" i="3"/>
  <c r="N11" i="3"/>
  <c r="N12" i="3"/>
  <c r="N13" i="3"/>
  <c r="N14" i="3"/>
  <c r="N15" i="3"/>
  <c r="N16" i="3"/>
  <c r="N17" i="3"/>
  <c r="N18" i="3"/>
  <c r="N2" i="3"/>
  <c r="J3" i="3"/>
  <c r="J4" i="3"/>
  <c r="J5" i="3"/>
  <c r="J6" i="3"/>
  <c r="J7" i="3"/>
  <c r="J8" i="3"/>
  <c r="J9" i="3"/>
  <c r="J10" i="3"/>
  <c r="J11" i="3"/>
  <c r="J12" i="3"/>
  <c r="J13" i="3"/>
  <c r="J14" i="3"/>
  <c r="J15" i="3"/>
  <c r="J16" i="3"/>
  <c r="J17" i="3"/>
  <c r="J18" i="3"/>
  <c r="J19" i="3"/>
  <c r="J20" i="3"/>
  <c r="J21" i="3"/>
  <c r="J22" i="3"/>
  <c r="J23" i="3"/>
  <c r="J24" i="3"/>
  <c r="J25" i="3"/>
  <c r="J26" i="3"/>
  <c r="J2" i="3"/>
  <c r="I3" i="3"/>
  <c r="I4" i="3"/>
  <c r="I5" i="3"/>
  <c r="I6" i="3"/>
  <c r="I7" i="3"/>
  <c r="I8" i="3"/>
  <c r="I9" i="3"/>
  <c r="I10" i="3"/>
  <c r="I11" i="3"/>
  <c r="I12" i="3"/>
  <c r="I13" i="3"/>
  <c r="I14" i="3"/>
  <c r="I15" i="3"/>
  <c r="I16" i="3"/>
  <c r="I17" i="3"/>
  <c r="I18" i="3"/>
  <c r="I19" i="3"/>
  <c r="I20" i="3"/>
  <c r="I21" i="3"/>
  <c r="I22" i="3"/>
  <c r="I23" i="3"/>
  <c r="I24" i="3"/>
  <c r="I25" i="3"/>
  <c r="I26" i="3"/>
  <c r="I2" i="3"/>
  <c r="H3" i="3"/>
  <c r="H4" i="3"/>
  <c r="H5" i="3"/>
  <c r="H6" i="3"/>
  <c r="H7" i="3"/>
  <c r="H8" i="3"/>
  <c r="H9" i="3"/>
  <c r="H10" i="3"/>
  <c r="H11" i="3"/>
  <c r="H12" i="3"/>
  <c r="H13" i="3"/>
  <c r="H14" i="3"/>
  <c r="H15" i="3"/>
  <c r="H16" i="3"/>
  <c r="H17" i="3"/>
  <c r="H18" i="3"/>
  <c r="H19" i="3"/>
  <c r="H20" i="3"/>
  <c r="H21" i="3"/>
  <c r="H22" i="3"/>
  <c r="H23" i="3"/>
  <c r="H24" i="3"/>
  <c r="H25" i="3"/>
  <c r="H26" i="3"/>
  <c r="H2" i="3"/>
  <c r="G3" i="3"/>
  <c r="G4" i="3"/>
  <c r="G5" i="3"/>
  <c r="G6" i="3"/>
  <c r="G7" i="3"/>
  <c r="G8" i="3"/>
  <c r="G9" i="3"/>
  <c r="G10" i="3"/>
  <c r="G11" i="3"/>
  <c r="G12" i="3"/>
  <c r="G13" i="3"/>
  <c r="G14" i="3"/>
  <c r="G15" i="3"/>
  <c r="G16" i="3"/>
  <c r="G17" i="3"/>
  <c r="G18" i="3"/>
  <c r="G19" i="3"/>
  <c r="G20" i="3"/>
  <c r="G21" i="3"/>
  <c r="G22" i="3"/>
  <c r="G23" i="3"/>
  <c r="G24" i="3"/>
  <c r="G25" i="3"/>
  <c r="G26" i="3"/>
  <c r="G2" i="3"/>
  <c r="F3" i="3"/>
  <c r="F4" i="3"/>
  <c r="F5" i="3"/>
  <c r="F6" i="3"/>
  <c r="F7" i="3"/>
  <c r="F8" i="3"/>
  <c r="F9" i="3"/>
  <c r="F10" i="3"/>
  <c r="F11" i="3"/>
  <c r="F12" i="3"/>
  <c r="F13" i="3"/>
  <c r="F14" i="3"/>
  <c r="F15" i="3"/>
  <c r="F16" i="3"/>
  <c r="F17" i="3"/>
  <c r="F18" i="3"/>
  <c r="F19" i="3"/>
  <c r="F20" i="3"/>
  <c r="F21" i="3"/>
  <c r="F22" i="3"/>
  <c r="F23" i="3"/>
  <c r="F24" i="3"/>
  <c r="F25" i="3"/>
  <c r="F26" i="3"/>
  <c r="F2" i="3"/>
  <c r="E3" i="3"/>
  <c r="E4" i="3"/>
  <c r="E5" i="3"/>
  <c r="E6" i="3"/>
  <c r="E7" i="3"/>
  <c r="E8" i="3"/>
  <c r="E9" i="3"/>
  <c r="E10" i="3"/>
  <c r="E11" i="3"/>
  <c r="E12" i="3"/>
  <c r="E13" i="3"/>
  <c r="E14" i="3"/>
  <c r="E15" i="3"/>
  <c r="E16" i="3"/>
  <c r="E17" i="3"/>
  <c r="E18" i="3"/>
  <c r="E19" i="3"/>
  <c r="E20" i="3"/>
  <c r="E21" i="3"/>
  <c r="E22" i="3"/>
  <c r="E23" i="3"/>
  <c r="E24" i="3"/>
  <c r="E25" i="3"/>
  <c r="E26" i="3"/>
  <c r="E2" i="3"/>
  <c r="A8" i="2"/>
  <c r="A9" i="2"/>
  <c r="A20" i="2"/>
  <c r="A21" i="2"/>
  <c r="K27" i="5"/>
  <c r="H3" i="5"/>
  <c r="H4" i="5"/>
  <c r="H5" i="5"/>
  <c r="H6" i="5"/>
  <c r="H7" i="5"/>
  <c r="H8" i="5"/>
  <c r="H9" i="5"/>
  <c r="H10" i="5"/>
  <c r="H11" i="5"/>
  <c r="H12" i="5"/>
  <c r="H13" i="5"/>
  <c r="H14" i="5"/>
  <c r="H15" i="5"/>
  <c r="H16" i="5"/>
  <c r="H17" i="5"/>
  <c r="H18" i="5"/>
  <c r="H19" i="5"/>
  <c r="H20" i="5"/>
  <c r="H21" i="5"/>
  <c r="H22" i="5"/>
  <c r="H23" i="5"/>
  <c r="H24" i="5"/>
  <c r="H25" i="5"/>
  <c r="H26" i="5"/>
  <c r="H2" i="5"/>
  <c r="G3" i="5"/>
  <c r="G4" i="5"/>
  <c r="G5" i="5"/>
  <c r="G6" i="5"/>
  <c r="G7" i="5"/>
  <c r="G8" i="5"/>
  <c r="G9" i="5"/>
  <c r="G10" i="5"/>
  <c r="G11" i="5"/>
  <c r="G12" i="5"/>
  <c r="G13" i="5"/>
  <c r="G14" i="5"/>
  <c r="G15" i="5"/>
  <c r="G16" i="5"/>
  <c r="G17" i="5"/>
  <c r="G18" i="5"/>
  <c r="G19" i="5"/>
  <c r="G20" i="5"/>
  <c r="G21" i="5"/>
  <c r="G22" i="5"/>
  <c r="G23" i="5"/>
  <c r="G24" i="5"/>
  <c r="G25" i="5"/>
  <c r="G26" i="5"/>
  <c r="G2" i="5"/>
  <c r="F3" i="5"/>
  <c r="F4" i="5"/>
  <c r="F5" i="5"/>
  <c r="F6" i="5"/>
  <c r="F7" i="5"/>
  <c r="F8" i="5"/>
  <c r="F9" i="5"/>
  <c r="F10" i="5"/>
  <c r="F11" i="5"/>
  <c r="F12" i="5"/>
  <c r="F13" i="5"/>
  <c r="F14" i="5"/>
  <c r="F15" i="5"/>
  <c r="F16" i="5"/>
  <c r="F17" i="5"/>
  <c r="F18" i="5"/>
  <c r="F19" i="5"/>
  <c r="F20" i="5"/>
  <c r="F21" i="5"/>
  <c r="F22" i="5"/>
  <c r="F23" i="5"/>
  <c r="F24" i="5"/>
  <c r="F25" i="5"/>
  <c r="F26" i="5"/>
  <c r="F2" i="5"/>
  <c r="B3" i="2"/>
  <c r="C3" i="2" s="1"/>
  <c r="D3" i="2" s="1"/>
  <c r="I4" i="5"/>
  <c r="B4" i="2" s="1"/>
  <c r="C4" i="2" s="1"/>
  <c r="D4" i="2" s="1"/>
  <c r="I5" i="5"/>
  <c r="I6" i="5"/>
  <c r="C7" i="2"/>
  <c r="D7" i="2" s="1"/>
  <c r="I8" i="5"/>
  <c r="B8" i="2" s="1"/>
  <c r="C8" i="2" s="1"/>
  <c r="D8" i="2" s="1"/>
  <c r="I9" i="5"/>
  <c r="B9" i="2" s="1"/>
  <c r="C9" i="2" s="1"/>
  <c r="D9" i="2" s="1"/>
  <c r="C10" i="2"/>
  <c r="D10" i="2" s="1"/>
  <c r="I15" i="5"/>
  <c r="B15" i="2" s="1"/>
  <c r="C15" i="2" s="1"/>
  <c r="D15" i="2" s="1"/>
  <c r="I16" i="5"/>
  <c r="B16" i="2" s="1"/>
  <c r="C16" i="2" s="1"/>
  <c r="D16" i="2" s="1"/>
  <c r="I17" i="5"/>
  <c r="B17" i="2" s="1"/>
  <c r="C17" i="2" s="1"/>
  <c r="D17" i="2" s="1"/>
  <c r="I18" i="5"/>
  <c r="B18" i="2" s="1"/>
  <c r="C18" i="2" s="1"/>
  <c r="D18" i="2" s="1"/>
  <c r="I19" i="5"/>
  <c r="B19" i="2" s="1"/>
  <c r="C19" i="2" s="1"/>
  <c r="D19" i="2" s="1"/>
  <c r="I20" i="5"/>
  <c r="B20" i="2" s="1"/>
  <c r="C20" i="2" s="1"/>
  <c r="D20" i="2" s="1"/>
  <c r="B21" i="2"/>
  <c r="C21" i="2" s="1"/>
  <c r="D21" i="2" s="1"/>
  <c r="I24" i="5"/>
  <c r="B24" i="2" s="1"/>
  <c r="C24" i="2" s="1"/>
  <c r="D24" i="2" s="1"/>
  <c r="C26" i="2"/>
  <c r="D26" i="2" s="1"/>
  <c r="E2" i="5"/>
  <c r="B2" i="2" s="1"/>
  <c r="D2" i="5"/>
  <c r="C2" i="5"/>
  <c r="A24" i="5"/>
  <c r="A24" i="2" s="1"/>
  <c r="A44" i="5"/>
  <c r="A3" i="5" s="1"/>
  <c r="A3" i="2" s="1"/>
  <c r="A45" i="5"/>
  <c r="A4" i="5" s="1"/>
  <c r="A4" i="2" s="1"/>
  <c r="A46" i="5"/>
  <c r="A5" i="5" s="1"/>
  <c r="A5" i="2" s="1"/>
  <c r="A47" i="5"/>
  <c r="A6" i="5" s="1"/>
  <c r="A6" i="2" s="1"/>
  <c r="A48" i="5"/>
  <c r="A7" i="5" s="1"/>
  <c r="A7" i="2" s="1"/>
  <c r="A49" i="5"/>
  <c r="A8" i="5" s="1"/>
  <c r="A50" i="5"/>
  <c r="A9" i="5" s="1"/>
  <c r="A51" i="5"/>
  <c r="A10" i="5" s="1"/>
  <c r="A10" i="2" s="1"/>
  <c r="A52" i="5"/>
  <c r="A11" i="5" s="1"/>
  <c r="A11" i="2" s="1"/>
  <c r="A53" i="5"/>
  <c r="A12" i="5" s="1"/>
  <c r="A12" i="2" s="1"/>
  <c r="A54" i="5"/>
  <c r="A13" i="5" s="1"/>
  <c r="A13" i="2" s="1"/>
  <c r="A55" i="5"/>
  <c r="A14" i="5" s="1"/>
  <c r="A14" i="2" s="1"/>
  <c r="A56" i="5"/>
  <c r="A15" i="5" s="1"/>
  <c r="A15" i="2" s="1"/>
  <c r="A57" i="5"/>
  <c r="A16" i="5" s="1"/>
  <c r="A16" i="2" s="1"/>
  <c r="A58" i="5"/>
  <c r="A17" i="5" s="1"/>
  <c r="A17" i="2" s="1"/>
  <c r="A59" i="5"/>
  <c r="A18" i="5" s="1"/>
  <c r="A18" i="2" s="1"/>
  <c r="A60" i="5"/>
  <c r="A19" i="5" s="1"/>
  <c r="A19" i="2" s="1"/>
  <c r="A61" i="5"/>
  <c r="A20" i="5" s="1"/>
  <c r="A62" i="5"/>
  <c r="A21" i="5" s="1"/>
  <c r="A63" i="5"/>
  <c r="A22" i="5" s="1"/>
  <c r="A22" i="2" s="1"/>
  <c r="A64" i="5"/>
  <c r="A23" i="5" s="1"/>
  <c r="A23" i="2" s="1"/>
  <c r="A65" i="5"/>
  <c r="A66" i="5"/>
  <c r="A25" i="5" s="1"/>
  <c r="A25" i="2" s="1"/>
  <c r="A67" i="5"/>
  <c r="A26" i="5" s="1"/>
  <c r="A26" i="2" s="1"/>
  <c r="A43" i="5"/>
  <c r="A2" i="5" s="1"/>
  <c r="A2" i="2" s="1"/>
  <c r="S27" i="3"/>
  <c r="S16" i="3" l="1"/>
  <c r="U16" i="3" s="1"/>
  <c r="S2" i="3"/>
  <c r="U2" i="3" s="1"/>
  <c r="S4" i="3"/>
  <c r="U4" i="3" s="1"/>
  <c r="S15" i="3"/>
  <c r="U15" i="3" s="1"/>
  <c r="S23" i="3"/>
  <c r="U23" i="3" s="1"/>
  <c r="S3" i="3"/>
  <c r="U3" i="3" s="1"/>
  <c r="B6" i="2"/>
  <c r="C6" i="2" s="1"/>
  <c r="D6" i="2" s="1"/>
  <c r="B5" i="2"/>
  <c r="C5" i="2" s="1"/>
  <c r="D5" i="2" s="1"/>
  <c r="S25" i="3"/>
  <c r="U25" i="3" s="1"/>
  <c r="S13" i="3"/>
  <c r="U13" i="3" s="1"/>
  <c r="S26" i="3"/>
  <c r="U26" i="3" s="1"/>
  <c r="S14" i="3"/>
  <c r="U14" i="3" s="1"/>
  <c r="S12" i="3"/>
  <c r="U12" i="3" s="1"/>
  <c r="S17" i="3"/>
  <c r="U17" i="3" s="1"/>
  <c r="S5" i="3"/>
  <c r="U5" i="3" s="1"/>
  <c r="S18" i="3"/>
  <c r="U18" i="3" s="1"/>
  <c r="S6" i="3"/>
  <c r="U6" i="3" s="1"/>
  <c r="S19" i="3"/>
  <c r="U19" i="3" s="1"/>
  <c r="S7" i="3"/>
  <c r="U7" i="3" s="1"/>
  <c r="S20" i="3"/>
  <c r="U20" i="3" s="1"/>
  <c r="S8" i="3"/>
  <c r="U8" i="3" s="1"/>
  <c r="S21" i="3"/>
  <c r="U21" i="3" s="1"/>
  <c r="S9" i="3"/>
  <c r="U9" i="3" s="1"/>
  <c r="S22" i="3"/>
  <c r="U22" i="3" s="1"/>
  <c r="S10" i="3"/>
  <c r="U10" i="3" s="1"/>
  <c r="S24" i="3"/>
  <c r="U24" i="3" s="1"/>
  <c r="S11" i="3"/>
  <c r="U11" i="3" s="1"/>
  <c r="S28" i="3" l="1"/>
  <c r="T2" i="3" s="1"/>
  <c r="C2" i="2"/>
  <c r="D2" i="2" s="1"/>
  <c r="V2" i="3" l="1"/>
  <c r="U27" i="3"/>
  <c r="T14" i="3"/>
  <c r="T15" i="3"/>
  <c r="T11" i="3"/>
  <c r="T13" i="3"/>
  <c r="T23" i="3"/>
  <c r="T25" i="3"/>
  <c r="T8" i="3"/>
  <c r="T18" i="3"/>
  <c r="T19" i="3"/>
  <c r="T4" i="3"/>
  <c r="T3" i="3"/>
  <c r="T24" i="3"/>
  <c r="T22" i="3"/>
  <c r="T6" i="3"/>
  <c r="T21" i="3"/>
  <c r="T5" i="3"/>
  <c r="T7" i="3"/>
  <c r="T20" i="3"/>
  <c r="T17" i="3"/>
  <c r="T12" i="3"/>
  <c r="T16" i="3"/>
  <c r="T10" i="3"/>
  <c r="T26" i="3"/>
  <c r="T9" i="3"/>
  <c r="J2" i="5" l="1"/>
  <c r="K2" i="5" s="1"/>
  <c r="L2" i="5" s="1" a="1"/>
  <c r="L2" i="5" s="1"/>
  <c r="V10" i="3"/>
  <c r="J10" i="5" s="1"/>
  <c r="K10" i="5" s="1"/>
  <c r="L10" i="5" s="1" a="1"/>
  <c r="L10" i="5" s="1"/>
  <c r="V4" i="3"/>
  <c r="J4" i="5" s="1"/>
  <c r="K4" i="5" s="1"/>
  <c r="L4" i="5" s="1" a="1"/>
  <c r="L4" i="5" s="1"/>
  <c r="V16" i="3"/>
  <c r="V19" i="3"/>
  <c r="V12" i="3"/>
  <c r="V18" i="3"/>
  <c r="V17" i="3"/>
  <c r="V8" i="3"/>
  <c r="V20" i="3"/>
  <c r="V25" i="3"/>
  <c r="V7" i="3"/>
  <c r="V23" i="3"/>
  <c r="V5" i="3"/>
  <c r="J5" i="5" s="1"/>
  <c r="K5" i="5" s="1"/>
  <c r="L5" i="5" s="1" a="1"/>
  <c r="L5" i="5" s="1"/>
  <c r="V13" i="3"/>
  <c r="V21" i="3"/>
  <c r="J21" i="5" s="1"/>
  <c r="K21" i="5" s="1"/>
  <c r="L21" i="5" s="1" a="1"/>
  <c r="L21" i="5" s="1"/>
  <c r="M21" i="5" s="1"/>
  <c r="V11" i="3"/>
  <c r="V6" i="3"/>
  <c r="V15" i="3"/>
  <c r="V22" i="3"/>
  <c r="V14" i="3"/>
  <c r="V9" i="3"/>
  <c r="V24" i="3"/>
  <c r="V26" i="3"/>
  <c r="V3" i="3"/>
  <c r="J3" i="5" s="1"/>
  <c r="T27" i="3"/>
  <c r="J6" i="5" l="1"/>
  <c r="K6" i="5" s="1"/>
  <c r="L6" i="5" s="1" a="1"/>
  <c r="L6" i="5" s="1"/>
  <c r="M6" i="5" s="1"/>
  <c r="J12" i="5"/>
  <c r="K12" i="5" s="1"/>
  <c r="L12" i="5" s="1" a="1"/>
  <c r="L12" i="5" s="1"/>
  <c r="M12" i="5" s="1"/>
  <c r="J11" i="5"/>
  <c r="K11" i="5" s="1"/>
  <c r="L11" i="5" s="1" a="1"/>
  <c r="L11" i="5" s="1"/>
  <c r="M11" i="5" s="1"/>
  <c r="J13" i="5"/>
  <c r="K13" i="5" s="1"/>
  <c r="L13" i="5" s="1" a="1"/>
  <c r="L13" i="5" s="1"/>
  <c r="M13" i="5" s="1"/>
  <c r="J23" i="5"/>
  <c r="K23" i="5" s="1"/>
  <c r="L23" i="5" s="1" a="1"/>
  <c r="L23" i="5" s="1"/>
  <c r="M23" i="5" s="1"/>
  <c r="J24" i="5"/>
  <c r="K24" i="5" s="1"/>
  <c r="L24" i="5" s="1" a="1"/>
  <c r="L24" i="5" s="1"/>
  <c r="M24" i="5" s="1"/>
  <c r="J25" i="5"/>
  <c r="K25" i="5" s="1"/>
  <c r="L25" i="5" s="1" a="1"/>
  <c r="L25" i="5" s="1"/>
  <c r="M25" i="5" s="1"/>
  <c r="J9" i="5"/>
  <c r="K9" i="5" s="1"/>
  <c r="L9" i="5" s="1" a="1"/>
  <c r="L9" i="5" s="1"/>
  <c r="M9" i="5" s="1"/>
  <c r="J20" i="5"/>
  <c r="K20" i="5" s="1"/>
  <c r="L20" i="5" s="1" a="1"/>
  <c r="L20" i="5" s="1"/>
  <c r="M20" i="5" s="1"/>
  <c r="J14" i="5"/>
  <c r="K14" i="5" s="1"/>
  <c r="L14" i="5" s="1" a="1"/>
  <c r="L14" i="5" s="1"/>
  <c r="M14" i="5" s="1"/>
  <c r="J8" i="5"/>
  <c r="K8" i="5" s="1"/>
  <c r="L8" i="5" s="1" a="1"/>
  <c r="L8" i="5" s="1"/>
  <c r="M8" i="5" s="1"/>
  <c r="J22" i="5"/>
  <c r="K22" i="5" s="1"/>
  <c r="L22" i="5" s="1" a="1"/>
  <c r="L22" i="5" s="1"/>
  <c r="M22" i="5" s="1"/>
  <c r="J17" i="5"/>
  <c r="K17" i="5" s="1"/>
  <c r="L17" i="5" s="1" a="1"/>
  <c r="L17" i="5" s="1"/>
  <c r="M17" i="5" s="1"/>
  <c r="J15" i="5"/>
  <c r="K15" i="5" s="1"/>
  <c r="L15" i="5" s="1" a="1"/>
  <c r="L15" i="5" s="1"/>
  <c r="M15" i="5" s="1"/>
  <c r="J18" i="5"/>
  <c r="K18" i="5" s="1"/>
  <c r="L18" i="5" s="1" a="1"/>
  <c r="L18" i="5" s="1"/>
  <c r="M18" i="5" s="1"/>
  <c r="J19" i="5"/>
  <c r="K19" i="5" s="1"/>
  <c r="L19" i="5" s="1" a="1"/>
  <c r="L19" i="5" s="1"/>
  <c r="M19" i="5" s="1"/>
  <c r="J16" i="5"/>
  <c r="K16" i="5" s="1"/>
  <c r="L16" i="5" s="1" a="1"/>
  <c r="L16" i="5" s="1"/>
  <c r="M16" i="5" s="1"/>
  <c r="J26" i="5"/>
  <c r="K26" i="5" s="1"/>
  <c r="L26" i="5" s="1" a="1"/>
  <c r="L26" i="5" s="1"/>
  <c r="M26" i="5" s="1"/>
  <c r="J7" i="5"/>
  <c r="K7" i="5" s="1"/>
  <c r="L7" i="5" s="1" a="1"/>
  <c r="L7" i="5" s="1"/>
  <c r="M7" i="5" s="1"/>
  <c r="V27" i="3"/>
  <c r="K3" i="5"/>
  <c r="L3" i="5" s="1" a="1"/>
  <c r="L3" i="5" s="1"/>
  <c r="M3" i="5" s="1"/>
  <c r="O3" i="5"/>
  <c r="M10" i="5"/>
  <c r="O10" i="5"/>
  <c r="M4" i="5"/>
  <c r="O4" i="5"/>
  <c r="O24" i="5"/>
  <c r="O23" i="5"/>
  <c r="O25" i="5"/>
  <c r="M2" i="5"/>
  <c r="O2" i="5"/>
  <c r="O11" i="5"/>
  <c r="O16" i="5"/>
  <c r="O9" i="5"/>
  <c r="O15" i="5"/>
  <c r="O6" i="5"/>
  <c r="O20" i="5"/>
  <c r="O22" i="5"/>
  <c r="O12" i="5"/>
  <c r="O18" i="5"/>
  <c r="O8" i="5"/>
  <c r="M5" i="5"/>
  <c r="O5" i="5"/>
  <c r="O19" i="5"/>
  <c r="O27" i="5" l="1"/>
  <c r="M2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tc={B34D0830-8251-7F4E-8795-17BEAD925562}</author>
    <author>tc={018233A0-35F4-4948-9272-15A0EB2335D6}</author>
  </authors>
  <commentList>
    <comment ref="Q31" authorId="0" shapeId="0" xr:uid="{B34D0830-8251-7F4E-8795-17BEAD925562}">
      <text>
        <t xml:space="preserve">[Threaded comment]
Your version of Excel allows you to read this threaded comment; however, any edits to it will get removed if the file is opened in a newer version of Excel. Learn more: https://go.microsoft.com/fwlink/?linkid=870924
Comment:
    Hannah verify use of platform in terms of reaction to post (1 point) or creation of post (3 points) or comments to help on post (5 points). Please for each student indicate how many points they based on the points specified above. </t>
      </text>
    </comment>
    <comment ref="Q32" authorId="1" shapeId="0" xr:uid="{018233A0-35F4-4948-9272-15A0EB2335D6}">
      <text>
        <t>[Threaded comment]
Your version of Excel allows you to read this threaded comment; however, any edits to it will get removed if the file is opened in a newer version of Excel. Learn more: https://go.microsoft.com/fwlink/?linkid=870924
Comment:
    Participation as of 11/1 7:15pm</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<sst xmlns="http://schemas.openxmlformats.org/spreadsheetml/2006/main" count="504" uniqueCount="227">
  <si>
    <t>A</t>
  </si>
  <si>
    <t>B</t>
  </si>
  <si>
    <t>B+</t>
  </si>
  <si>
    <t>C</t>
  </si>
  <si>
    <t>A-</t>
  </si>
  <si>
    <t>F</t>
  </si>
  <si>
    <t>B-</t>
  </si>
  <si>
    <t>C+</t>
  </si>
  <si>
    <t>Weight</t>
  </si>
  <si>
    <t>D</t>
  </si>
  <si>
    <t>LETTER GRADE</t>
  </si>
  <si>
    <t>POINTS</t>
  </si>
  <si>
    <t>Letter</t>
  </si>
  <si>
    <t>Grade_overall</t>
  </si>
  <si>
    <t>Exam2</t>
  </si>
  <si>
    <t>Practice 2</t>
  </si>
  <si>
    <t>Exam1</t>
  </si>
  <si>
    <t>Practice 1</t>
  </si>
  <si>
    <t>Participation*</t>
  </si>
  <si>
    <t>Final Exam</t>
  </si>
  <si>
    <t>Last Name</t>
  </si>
  <si>
    <t>First Name</t>
  </si>
  <si>
    <t>Username</t>
  </si>
  <si>
    <t>Students</t>
  </si>
  <si>
    <t>GPA</t>
  </si>
  <si>
    <t>Grade</t>
  </si>
  <si>
    <t>Check attendance before submitting grades</t>
  </si>
  <si>
    <t>average</t>
  </si>
  <si>
    <t>Posted grade BB in points</t>
  </si>
  <si>
    <t>took the final</t>
  </si>
  <si>
    <t>new from temporary</t>
  </si>
  <si>
    <t>Max</t>
  </si>
  <si>
    <t>Average</t>
  </si>
  <si>
    <t>Weights</t>
  </si>
  <si>
    <t>Total Points</t>
  </si>
  <si>
    <t>Professionalism</t>
  </si>
  <si>
    <t>In-class participation</t>
  </si>
  <si>
    <t>Preliminary survey</t>
  </si>
  <si>
    <t>Technology test [Total Pts: 6 Score] |2694609</t>
  </si>
  <si>
    <t>Week3_activities [Total Pts: 100 Score] |2715293</t>
  </si>
  <si>
    <t>Week2_activities [Total Pts: 100 Score] |2715292</t>
  </si>
  <si>
    <t>Week1_activities [Total Pts: 100 Score] |2715291</t>
  </si>
  <si>
    <t>Jason</t>
  </si>
  <si>
    <t>Week11_activities [Total Pts: 100 Score] |2779117</t>
  </si>
  <si>
    <t>Week13_Activities [Total Pts: 100 Score] |2779113</t>
  </si>
  <si>
    <t>Final Exam [Total Pts: 80 Percentage] |2779105</t>
  </si>
  <si>
    <t>Participation (Weekly activities + Interactions +Professionalism + Engagement) [Total Pts: up to 1,000 Percentage] |2779121</t>
  </si>
  <si>
    <t>Overall grade [Total Pts: up to 166 Letter] |2779101</t>
  </si>
  <si>
    <t>Attendance [Total Pts: 100 Score] |2779106</t>
  </si>
  <si>
    <t>Attendance [Total Pts: 100 Percentage] |2779127</t>
  </si>
  <si>
    <t>SAS EM Review 2 [Total Pts: 100 Score] |2779129</t>
  </si>
  <si>
    <t>SAS EM Review 2 [Total Pts: 100 Score] |2836715</t>
  </si>
  <si>
    <t>Needs Grading</t>
  </si>
  <si>
    <t>In Progress</t>
  </si>
  <si>
    <t>Teams participationon 100</t>
  </si>
  <si>
    <t>Posted grades</t>
  </si>
  <si>
    <t>CLASS GPA</t>
  </si>
  <si>
    <t>First Skills Test [Total Pts: 100 Score] |2993615</t>
  </si>
  <si>
    <t>Practice 1 [Total Pts: 40 Percentage] |2993604</t>
  </si>
  <si>
    <t>Second Skills Test [Total Pts: 100 Score] |2993616</t>
  </si>
  <si>
    <t>Exam 1 [Total Pts: 60 Percentage] |2993606</t>
  </si>
  <si>
    <t>Practice 2 [Total Pts: 40 Percentage] |2993607</t>
  </si>
  <si>
    <t>Third Skills Test [Total Pts: 100 Score] |2993617</t>
  </si>
  <si>
    <t>Exam 2 [Total Pts: 60 Percentage] |2993599</t>
  </si>
  <si>
    <t>Final Exam [Total Pts: 80 Percentage] |2993602</t>
  </si>
  <si>
    <t>Participation (Weekly activities + Interactions +Professionalism + Engagement) [Total Pts: up to 0 Percentage] |2993618</t>
  </si>
  <si>
    <t>Overall Grade [Total Pts: up to 77.33333 Letter] |2993598</t>
  </si>
  <si>
    <t>Attendance [Total Pts: 100 Percentage] |2993624</t>
  </si>
  <si>
    <t>Arens</t>
  </si>
  <si>
    <t>Ryan</t>
  </si>
  <si>
    <t>z1863065</t>
  </si>
  <si>
    <t>Bertrand</t>
  </si>
  <si>
    <t>Monica</t>
  </si>
  <si>
    <t>z1950237</t>
  </si>
  <si>
    <t>Estrada</t>
  </si>
  <si>
    <t>Camilo</t>
  </si>
  <si>
    <t>z1888498</t>
  </si>
  <si>
    <t>Fitch</t>
  </si>
  <si>
    <t>Jordan</t>
  </si>
  <si>
    <t>z1980589</t>
  </si>
  <si>
    <t>Frew</t>
  </si>
  <si>
    <t>Rj</t>
  </si>
  <si>
    <t>z1891547</t>
  </si>
  <si>
    <t>Ikpidungise</t>
  </si>
  <si>
    <t>Ubonobong</t>
  </si>
  <si>
    <t>z1912443</t>
  </si>
  <si>
    <t>Johnson</t>
  </si>
  <si>
    <t>Jacob</t>
  </si>
  <si>
    <t>z1863845</t>
  </si>
  <si>
    <t>Koschtojan</t>
  </si>
  <si>
    <t>Armin</t>
  </si>
  <si>
    <t>z1922486</t>
  </si>
  <si>
    <t>Linkletter</t>
  </si>
  <si>
    <t>z1974295</t>
  </si>
  <si>
    <t>Loth</t>
  </si>
  <si>
    <t>Brandon</t>
  </si>
  <si>
    <t>z1941906</t>
  </si>
  <si>
    <t>Mejia Garcia</t>
  </si>
  <si>
    <t>Francisco</t>
  </si>
  <si>
    <t>z1860099</t>
  </si>
  <si>
    <t>Mendez</t>
  </si>
  <si>
    <t>Yary</t>
  </si>
  <si>
    <t>z1892180</t>
  </si>
  <si>
    <t>Murtaza</t>
  </si>
  <si>
    <t>Mizo</t>
  </si>
  <si>
    <t>z1913466</t>
  </si>
  <si>
    <t>Newman</t>
  </si>
  <si>
    <t>Alex</t>
  </si>
  <si>
    <t>z1961535</t>
  </si>
  <si>
    <t>Olson</t>
  </si>
  <si>
    <t>Erik</t>
  </si>
  <si>
    <t>z1938070</t>
  </si>
  <si>
    <t>Predki</t>
  </si>
  <si>
    <t>z1870381</t>
  </si>
  <si>
    <t>Ramirez</t>
  </si>
  <si>
    <t>Ines</t>
  </si>
  <si>
    <t>z1911192</t>
  </si>
  <si>
    <t>Rodriguez</t>
  </si>
  <si>
    <t>Manuel</t>
  </si>
  <si>
    <t>z1764530</t>
  </si>
  <si>
    <t>Shah</t>
  </si>
  <si>
    <t>Aalap</t>
  </si>
  <si>
    <t>z1921483</t>
  </si>
  <si>
    <t>Swadhin</t>
  </si>
  <si>
    <t>Nirovro</t>
  </si>
  <si>
    <t>z1909714</t>
  </si>
  <si>
    <t>Syed</t>
  </si>
  <si>
    <t>Zahra</t>
  </si>
  <si>
    <t>z1892255</t>
  </si>
  <si>
    <t>Vazquez</t>
  </si>
  <si>
    <t>z1865860</t>
  </si>
  <si>
    <t>Weiland</t>
  </si>
  <si>
    <t>Skylar</t>
  </si>
  <si>
    <t>z1895435</t>
  </si>
  <si>
    <t>Wilson</t>
  </si>
  <si>
    <t>Joseph</t>
  </si>
  <si>
    <t>z1935473</t>
  </si>
  <si>
    <t>Zirk</t>
  </si>
  <si>
    <t>Lydia</t>
  </si>
  <si>
    <t>z1971080</t>
  </si>
  <si>
    <t>First Skill Test</t>
  </si>
  <si>
    <t>Second Skill Test</t>
  </si>
  <si>
    <t>Week1_activities [Total Pts: 100 Score] |2993619</t>
  </si>
  <si>
    <t>Week2_activities [Total Pts: 100 Score] |2993620</t>
  </si>
  <si>
    <t>Week3_activities [Total Pts: 100 Score] |2993621</t>
  </si>
  <si>
    <t>Technology test [Total Pts: 6 Score] |2993605</t>
  </si>
  <si>
    <t>Week6_activities [Total Pts: 100 Score] |2993622</t>
  </si>
  <si>
    <t>Week7_activities [Total Pts: 100 Score] |2993623</t>
  </si>
  <si>
    <t>Week13_Activities [Total Pts: 100 Score] |2993610</t>
  </si>
  <si>
    <t>Week11_activities [Total Pts: 100 Score] |2993614</t>
  </si>
  <si>
    <t>Third Skill Test</t>
  </si>
  <si>
    <t>Adjust for those that took the final, add them manually</t>
  </si>
  <si>
    <t>Week7_activities [Total Pts: 100 Score] |2715295</t>
  </si>
  <si>
    <t>not submitted yet</t>
  </si>
  <si>
    <t>Midterm survey</t>
  </si>
  <si>
    <t>Exit Survey</t>
  </si>
  <si>
    <t>needs to earn it, review after final participation scores</t>
  </si>
  <si>
    <t>probably will get it but , review after final participation scores</t>
  </si>
  <si>
    <t>Ubon</t>
  </si>
  <si>
    <t>Student Percentages Max</t>
  </si>
  <si>
    <t>Expected/Desirable score</t>
  </si>
  <si>
    <t>Student Percentages Expected/Desirable</t>
  </si>
  <si>
    <t>Zirk, Lydia</t>
  </si>
  <si>
    <t>Wilson, Joseph</t>
  </si>
  <si>
    <t>Weiland, Skylar Andrew</t>
  </si>
  <si>
    <t>Vazquez, Jacob Alejandro</t>
  </si>
  <si>
    <t>Syed, Zahra Fatima</t>
  </si>
  <si>
    <t>Swadhin, Nirovro Niloy</t>
  </si>
  <si>
    <t>Shah, Aalap</t>
  </si>
  <si>
    <t>Rodriguez, Manuel Alvaro</t>
  </si>
  <si>
    <t>Ramirez, Ines Liana</t>
  </si>
  <si>
    <t>Predki, Jason Mitchell</t>
  </si>
  <si>
    <t>Olson, Erik</t>
  </si>
  <si>
    <t>Newman, Alex Jacob</t>
  </si>
  <si>
    <t>Murtaza, Mizo Muzzammil</t>
  </si>
  <si>
    <t>Mendez, Yary Lizbeth</t>
  </si>
  <si>
    <t>Mejia Garcia, Francisco Daniel</t>
  </si>
  <si>
    <t>Loth, Brandon</t>
  </si>
  <si>
    <t>Linkletter, Ryan</t>
  </si>
  <si>
    <t>Koschtojan, Armin</t>
  </si>
  <si>
    <t>Johnson, Jacob Mitchell</t>
  </si>
  <si>
    <t>Ikpidungise, Ubonobong</t>
  </si>
  <si>
    <t>Frew, RJ Thomas</t>
  </si>
  <si>
    <t>Fitch, Jordan</t>
  </si>
  <si>
    <t>Estrada Jr, Camilo</t>
  </si>
  <si>
    <t>Bertrand, Monica</t>
  </si>
  <si>
    <t>Arens, Ryan Peter</t>
  </si>
  <si>
    <t>teams_score</t>
  </si>
  <si>
    <t>SCORE%</t>
  </si>
  <si>
    <t>Total</t>
  </si>
  <si>
    <t>Helping Others (4 point)</t>
  </si>
  <si>
    <t>Challenge Winner (6 point)</t>
  </si>
  <si>
    <t>Challenge Attempt (3 point)</t>
  </si>
  <si>
    <t>Comments (2 point)</t>
  </si>
  <si>
    <t>Post Reaction (1 point)</t>
  </si>
  <si>
    <t>Name</t>
  </si>
  <si>
    <t>expected</t>
  </si>
  <si>
    <t>Teams</t>
  </si>
  <si>
    <t>Posted Participation Grades</t>
  </si>
  <si>
    <t>I</t>
  </si>
  <si>
    <t>Post</t>
  </si>
  <si>
    <t>Nick Name</t>
  </si>
  <si>
    <t>Avengers</t>
  </si>
  <si>
    <t>Black Panther</t>
  </si>
  <si>
    <t>Captain America</t>
  </si>
  <si>
    <t>Dr.Strange</t>
  </si>
  <si>
    <t>Electro</t>
  </si>
  <si>
    <t>Falcon</t>
  </si>
  <si>
    <t>Gamora</t>
  </si>
  <si>
    <t>Hulk</t>
  </si>
  <si>
    <t>Ironman</t>
  </si>
  <si>
    <t>Jack</t>
  </si>
  <si>
    <t>Kang</t>
  </si>
  <si>
    <t>Leech</t>
  </si>
  <si>
    <t>Monet</t>
  </si>
  <si>
    <t>Nathan</t>
  </si>
  <si>
    <t>Odin</t>
  </si>
  <si>
    <t>Peter Parker</t>
  </si>
  <si>
    <t>Quicksilver</t>
  </si>
  <si>
    <t>Red Hulk</t>
  </si>
  <si>
    <t>Spiderman</t>
  </si>
  <si>
    <t>Thanos</t>
  </si>
  <si>
    <t>Ultron</t>
  </si>
  <si>
    <t>Valkyrie</t>
  </si>
  <si>
    <t>Wakanda</t>
  </si>
  <si>
    <t>X-men</t>
  </si>
  <si>
    <t>Yondu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</si>
</sst>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rgb="FF000000"/>
      <name val="Calibri"/>
      <family val="2"/>
      <scheme val="minor"/>
    </font>
    <font>
      <sz val="11"/>
      <color theme="1"/>
      <name val="Times New Roman"/>
      <family val="1"/>
    </font>
    <font>
      <b/>
      <sz val="11"/>
      <color theme="1"/>
      <name val="Calibri"/>
      <family val="2"/>
      <scheme val="minor"/>
    </font>
    <font>
      <b/>
      <sz val="11"/>
      <color rgb="FF000000"/>
      <name val="Calibri"/>
      <family val="2"/>
      <scheme val="minor"/>
    </font>
    <font>
      <sz val="11"/>
      <color rgb="FF000000"/>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2"/>
      <color theme="1"/>
      <name val="Calibri"/>
      <family val="2"/>
      <scheme val="minor"/>
    </font>
    <font>
      <b/>
      <sz val="12"/>
      <color theme="1"/>
      <name val="Helvetica Neue"/>
      <family val="2"/>
    </font>
  </fonts>
  <fills count="16">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DDEBF7"/>
        <bgColor indexed="64"/>
      </patternFill>
    </fill>
    <fill>
      <patternFill patternType="solid">
        <fgColor theme="7"/>
        <bgColor indexed="64"/>
      </patternFill>
    </fill>
    <fill>
      <patternFill patternType="solid">
        <fgColor rgb="FFE2EFDA"/>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DDEBF7"/>
        <bgColor rgb="FFDDEBF7"/>
      </patternFill>
    </fill>
    <fill>
      <patternFill patternType="solid">
        <fgColor theme="9" tint="-0.249977111117893"/>
        <bgColor indexed="64"/>
      </patternFill>
    </fill>
  </fills>
  <borders count="8">
    <border>
      <left/>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rgb="FF9BC2E6"/>
      </top>
      <bottom style="thin">
        <color rgb="FF9BC2E6"/>
      </bottom>
      <diagonal/>
    </border>
    <border>
      <left style="thin">
        <color indexed="64"/>
      </left>
      <right style="thin">
        <color indexed="64"/>
      </right>
      <top/>
      <bottom/>
      <diagonal/>
    </border>
  </borders>
  <cellStyleXfs count="6">
    <xf numFmtId="0" fontId="0" fillId="0" borderId="0"/>
    <xf numFmtId="9" fontId="5" fillId="0" borderId="0" applyFont="0" applyFill="0" applyBorder="0" applyAlignment="0" applyProtection="0"/>
    <xf numFmtId="0" fontId="11" fillId="5" borderId="0" applyNumberFormat="0" applyBorder="0" applyAlignment="0" applyProtection="0"/>
    <xf numFmtId="0" fontId="12" fillId="6" borderId="0" applyNumberFormat="0" applyBorder="0" applyAlignment="0" applyProtection="0"/>
    <xf numFmtId="0" fontId="13" fillId="7" borderId="0" applyNumberFormat="0" applyBorder="0" applyAlignment="0" applyProtection="0"/>
    <xf numFmtId="0" fontId="4" fillId="0" borderId="0"/>
  </cellStyleXfs>
  <cellXfs count="54">
    <xf numFmtId="0" fontId="0" fillId="0" borderId="0" xfId="0"/>
    <xf numFmtId="0" fontId="10" fillId="0" borderId="0" xfId="0" applyFont="1"/>
    <xf numFmtId="0" fontId="6" fillId="0" borderId="0" xfId="0" applyFont="1"/>
    <xf numFmtId="0" fontId="8" fillId="0" borderId="0" xfId="0" applyFont="1"/>
    <xf numFmtId="0" fontId="9" fillId="0" borderId="0" xfId="0" applyFont="1"/>
    <xf numFmtId="2" fontId="10" fillId="0" borderId="0" xfId="0" applyNumberFormat="1" applyFont="1"/>
    <xf numFmtId="9" fontId="9" fillId="0" borderId="0" xfId="1" applyFont="1" applyFill="1"/>
    <xf numFmtId="9" fontId="8" fillId="0" borderId="0" xfId="1" applyFont="1" applyFill="1"/>
    <xf numFmtId="9" fontId="10" fillId="0" borderId="0" xfId="1" applyFont="1" applyFill="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6" fillId="3" borderId="0" xfId="0" applyFont="1" applyFill="1"/>
    <xf numFmtId="0" fontId="6" fillId="4" borderId="0" xfId="0" applyFont="1" applyFill="1"/>
    <xf numFmtId="0" fontId="6" fillId="2" borderId="0" xfId="0" applyFont="1" applyFill="1"/>
    <xf numFmtId="0" fontId="12" fillId="6" borderId="0" xfId="3"/>
    <xf numFmtId="0" fontId="0" fillId="0" borderId="5" xfId="0" applyBorder="1"/>
    <xf numFmtId="0" fontId="11" fillId="5" borderId="0" xfId="2"/>
    <xf numFmtId="0" fontId="0" fillId="2" borderId="0" xfId="0" applyFill="1"/>
    <xf numFmtId="2" fontId="0" fillId="2" borderId="0" xfId="0" applyNumberFormat="1" applyFill="1"/>
    <xf numFmtId="0" fontId="4" fillId="0" borderId="0" xfId="5"/>
    <xf numFmtId="0" fontId="14" fillId="8" borderId="0" xfId="5" applyFont="1" applyFill="1"/>
    <xf numFmtId="0" fontId="13" fillId="7" borderId="0" xfId="4"/>
    <xf numFmtId="0" fontId="14" fillId="0" borderId="0" xfId="5" applyFont="1"/>
    <xf numFmtId="2" fontId="14" fillId="0" borderId="0" xfId="5" applyNumberFormat="1" applyFont="1"/>
    <xf numFmtId="0" fontId="8" fillId="9" borderId="0" xfId="5" applyFont="1" applyFill="1"/>
    <xf numFmtId="2" fontId="4" fillId="0" borderId="0" xfId="5" applyNumberFormat="1"/>
    <xf numFmtId="2" fontId="6" fillId="0" borderId="0" xfId="5" applyNumberFormat="1" applyFont="1"/>
    <xf numFmtId="0" fontId="8" fillId="10" borderId="0" xfId="5" applyFont="1" applyFill="1"/>
    <xf numFmtId="0" fontId="15" fillId="11" borderId="0" xfId="0" applyFont="1" applyFill="1"/>
    <xf numFmtId="0" fontId="8" fillId="11" borderId="0" xfId="0" applyFont="1" applyFill="1"/>
    <xf numFmtId="2" fontId="0" fillId="0" borderId="0" xfId="0" applyNumberFormat="1"/>
    <xf numFmtId="2" fontId="13" fillId="12" borderId="0" xfId="4" applyNumberFormat="1" applyFill="1"/>
    <xf numFmtId="2" fontId="13" fillId="3" borderId="0" xfId="4" applyNumberFormat="1" applyFill="1"/>
    <xf numFmtId="0" fontId="0" fillId="3" borderId="0" xfId="0" applyFill="1"/>
    <xf numFmtId="0" fontId="3" fillId="3" borderId="0" xfId="5" applyFont="1" applyFill="1"/>
    <xf numFmtId="0" fontId="3" fillId="0" borderId="0" xfId="5" applyFont="1"/>
    <xf numFmtId="0" fontId="10" fillId="14" borderId="6" xfId="0" applyFont="1" applyFill="1" applyBorder="1"/>
    <xf numFmtId="0" fontId="10" fillId="0" borderId="6" xfId="0" applyFont="1" applyBorder="1"/>
    <xf numFmtId="2" fontId="0" fillId="3" borderId="0" xfId="0" applyNumberFormat="1" applyFill="1"/>
    <xf numFmtId="164" fontId="0" fillId="0" borderId="0" xfId="0" applyNumberFormat="1"/>
    <xf numFmtId="0" fontId="3" fillId="13" borderId="0" xfId="4" applyFont="1" applyFill="1"/>
    <xf numFmtId="0" fontId="3" fillId="15" borderId="0" xfId="4" applyFont="1" applyFill="1"/>
    <xf numFmtId="0" fontId="10" fillId="13" borderId="0" xfId="0" applyFont="1" applyFill="1"/>
    <xf numFmtId="0" fontId="10" fillId="15" borderId="0" xfId="0" applyFont="1" applyFill="1"/>
    <xf numFmtId="0" fontId="3" fillId="2" borderId="0" xfId="4" applyFont="1" applyFill="1"/>
    <xf numFmtId="0" fontId="3" fillId="5" borderId="0" xfId="2" applyFont="1"/>
    <xf numFmtId="0" fontId="2" fillId="2" borderId="0" xfId="4" applyFont="1" applyFill="1"/>
    <xf numFmtId="0" fontId="0" fillId="0" borderId="7" xfId="0" applyBorder="1"/>
    <xf numFmtId="0" fontId="10" fillId="0" borderId="5" xfId="0" applyFont="1" applyBorder="1" applyAlignment="1">
      <alignment vertical="center" wrapText="1"/>
    </xf>
    <xf numFmtId="0" fontId="8" fillId="0" borderId="0" xfId="0" applyFont="1" applyAlignment="1">
      <alignment horizontal="center"/>
    </xf>
    <xf numFmtId="0" fontId="8" fillId="0" borderId="5" xfId="0" applyFont="1" applyBorder="1" applyAlignment="1">
      <alignment horizontal="center"/>
    </xf>
    <xf numFmtId="0" fontId="1" fillId="15" borderId="0" xfId="4" applyFont="1" applyFill="1"/>
  </cellXfs>
  <cellStyles count="6">
    <cellStyle name="Bad" xfId="3" builtinId="27"/>
    <cellStyle name="Good" xfId="2" builtinId="26"/>
    <cellStyle name="Neutral" xfId="4" builtinId="28"/>
    <cellStyle name="Normal" xfId="0" builtinId="0"/>
    <cellStyle name="Normal 2" xfId="5" xr:uid="{37C19D37-9D52-4B49-9CE4-713D2B051DA1}"/>
    <cellStyle name="Percent" xfId="1" builtinId="5"/>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Bramos" id="{227524D6-63F3-6440-B092-9CA85C526FE4}" userId="Hannah Bramos" providerId="None"/>
  <person displayName="Biagio Palese" id="{E5E065B5-8202-B74E-95A1-E52D010EF255}" userId="S::a1885832@mail.niu.edu::a63975ad-3044-4a03-b6fc-dd009fb0e644"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31" dT="2022-10-30T22:26:25.91" personId="{E5E065B5-8202-B74E-95A1-E52D010EF255}" id="{B34D0830-8251-7F4E-8795-17BEAD925562}">
    <text xml:space="preserve">Hannah verify use of platform in terms of reaction to post (1 point) or creation of post (3 points) or comments to help on post (5 points). Please for each student indicate how many points they based on the points specified above. </text>
  </threadedComment>
  <threadedComment ref="Q32" dT="2022-11-02T00:16:54.90" personId="{227524D6-63F3-6440-B092-9CA85C526FE4}" id="{018233A0-35F4-4948-9272-15A0EB2335D6}">
    <text>Participation as of 11/1 7:15pm</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D4FE-D6E6-F74C-B817-AB793563A1DC}">
  <dimension ref="A1:AJ71"/>
  <sheetViews>
    <sheetView zoomScale="140" zoomScaleNormal="140" workbookViewId="0">
      <pane xSplit="1" topLeftCell="M1" activePane="topRight" state="frozen"/>
      <selection activeCell="A23" sqref="A23"/>
      <selection pane="topRight" activeCell="N17" sqref="N17"/>
    </sheetView>
  </sheetViews>
  <sheetFormatPr defaultColWidth="10.77734375" defaultRowHeight="14.4"/>
  <cols>
    <col min="1" max="1" width="44.6640625" customWidth="1"/>
    <col min="2" max="2" width="12.109375" customWidth="1"/>
    <col min="3" max="4" width="21.44140625" customWidth="1"/>
    <col min="5" max="5" width="17" customWidth="1"/>
    <col min="6" max="6" width="32.6640625" customWidth="1"/>
    <col min="7" max="8" width="17.77734375" customWidth="1"/>
    <col min="9" max="9" width="45.77734375" bestFit="1" customWidth="1"/>
    <col min="10" max="10" width="21.6640625" customWidth="1"/>
    <col min="11" max="11" width="18.33203125" bestFit="1" customWidth="1"/>
    <col min="12" max="12" width="23.33203125" bestFit="1" customWidth="1"/>
    <col min="13" max="15" width="14.44140625" customWidth="1"/>
    <col min="16" max="16" width="23" bestFit="1" customWidth="1"/>
    <col min="17" max="18" width="14.44140625" customWidth="1"/>
    <col min="19" max="19" width="20.33203125" customWidth="1"/>
    <col min="20" max="20" width="15" customWidth="1"/>
    <col min="21" max="21" width="15.109375" customWidth="1"/>
    <col min="22" max="22" width="18.33203125" bestFit="1" customWidth="1"/>
    <col min="23" max="23" width="17" bestFit="1" customWidth="1"/>
    <col min="24" max="24" width="16.44140625" bestFit="1" customWidth="1"/>
    <col min="25" max="25" width="19.6640625" bestFit="1" customWidth="1"/>
    <col min="26" max="26" width="16.44140625" bestFit="1" customWidth="1"/>
    <col min="27" max="27" width="20" bestFit="1" customWidth="1"/>
    <col min="28" max="28" width="21.109375" bestFit="1" customWidth="1"/>
    <col min="29" max="29" width="10.109375" bestFit="1" customWidth="1"/>
    <col min="30" max="30" width="7.33203125" bestFit="1" customWidth="1"/>
  </cols>
  <sheetData>
    <row r="1" spans="1:30" ht="15.6">
      <c r="A1" s="2" t="s">
        <v>23</v>
      </c>
      <c r="B1" s="3" t="s">
        <v>17</v>
      </c>
      <c r="C1" s="3" t="s">
        <v>140</v>
      </c>
      <c r="D1" s="3" t="s">
        <v>141</v>
      </c>
      <c r="E1" s="3" t="s">
        <v>16</v>
      </c>
      <c r="F1" s="3" t="s">
        <v>15</v>
      </c>
      <c r="G1" s="3" t="s">
        <v>14</v>
      </c>
      <c r="H1" s="3" t="s">
        <v>150</v>
      </c>
      <c r="I1" s="4" t="s">
        <v>19</v>
      </c>
      <c r="J1" s="4" t="s">
        <v>18</v>
      </c>
      <c r="K1" s="4" t="s">
        <v>13</v>
      </c>
      <c r="L1" s="18" t="s">
        <v>12</v>
      </c>
      <c r="M1" s="1" t="s">
        <v>24</v>
      </c>
      <c r="N1" t="s">
        <v>55</v>
      </c>
      <c r="P1" s="1"/>
      <c r="Q1" s="1"/>
      <c r="W1" s="1"/>
      <c r="X1" s="1"/>
      <c r="Y1" s="1"/>
      <c r="Z1" s="1"/>
      <c r="AA1" s="1"/>
      <c r="AB1" s="1"/>
      <c r="AC1" s="1"/>
      <c r="AD1" s="1"/>
    </row>
    <row r="2" spans="1:30" ht="15.6">
      <c r="A2" s="2" t="str">
        <f t="shared" ref="A2:A26" si="0">A43</f>
        <v>Ryan_Arens_z1863065</v>
      </c>
      <c r="B2">
        <f>F43</f>
        <v>84.625</v>
      </c>
      <c r="C2">
        <f>E43</f>
        <v>100</v>
      </c>
      <c r="D2">
        <f>G43</f>
        <v>86.18</v>
      </c>
      <c r="E2">
        <f>I43</f>
        <v>88.75</v>
      </c>
      <c r="F2">
        <f>J43</f>
        <v>73</v>
      </c>
      <c r="G2">
        <f>L43</f>
        <v>56.25</v>
      </c>
      <c r="H2">
        <f>K43</f>
        <v>80.88</v>
      </c>
      <c r="I2" s="33">
        <f>AVERAGE(E2,G2)</f>
        <v>72.5</v>
      </c>
      <c r="J2" s="21">
        <f>participation!V2</f>
        <v>93.677127976159454</v>
      </c>
      <c r="K2" s="5">
        <f>B2*$B$27+C2*$C$27+D2*$D$27+E2*$E$27+F2*$F$27+G2*$G$27+H2*$H$27+I2*$I$27+J2*$J$27</f>
        <v>80.136462797615948</v>
      </c>
      <c r="L2" s="18" t="str" cm="1">
        <f t="array" ref="L2">_xlfn.IFS(K2&gt;$P$33,$Q$33,K2&gt;$P$34,$Q$34,K2&gt;$P$35,$Q$35,K2&gt;$P$36,$Q$36,K2&gt;$P$37,$Q$37,K2&gt;$P$38,$Q$38,K2&gt;$P$39,$Q$39,K2&gt;$P$40,$Q$40,K2&lt;$P$40,$Q$41)</f>
        <v>B-</v>
      </c>
      <c r="M2" s="1">
        <f>VLOOKUP(L2,$P$2:$Q$11,2,FALSE)</f>
        <v>2.67</v>
      </c>
      <c r="N2" s="48" t="s">
        <v>6</v>
      </c>
      <c r="O2" s="1">
        <f>VLOOKUP(N2,$P$2:$Q$11,2,FALSE)</f>
        <v>2.67</v>
      </c>
      <c r="P2" s="17" t="s">
        <v>25</v>
      </c>
      <c r="Q2" s="17" t="s">
        <v>24</v>
      </c>
      <c r="X2" s="1"/>
      <c r="Y2" s="1"/>
      <c r="Z2" s="1"/>
      <c r="AA2" s="1"/>
      <c r="AB2" s="1"/>
      <c r="AC2" s="1"/>
      <c r="AD2" s="1"/>
    </row>
    <row r="3" spans="1:30" ht="15.6">
      <c r="A3" s="2" t="str">
        <f t="shared" si="0"/>
        <v>Monica_Bertrand_z1950237</v>
      </c>
      <c r="B3">
        <f t="shared" ref="B3:B26" si="1">F44</f>
        <v>96.25</v>
      </c>
      <c r="C3">
        <f t="shared" ref="C3:C26" si="2">E44</f>
        <v>100</v>
      </c>
      <c r="D3">
        <f t="shared" ref="D3:D26" si="3">G44</f>
        <v>85.29</v>
      </c>
      <c r="E3">
        <f t="shared" ref="E3:E26" si="4">I44</f>
        <v>92.5</v>
      </c>
      <c r="F3">
        <f t="shared" ref="F3:F26" si="5">J44</f>
        <v>64.375</v>
      </c>
      <c r="G3">
        <f t="shared" ref="G3:G26" si="6">L44</f>
        <v>63.16666</v>
      </c>
      <c r="H3">
        <f t="shared" ref="H3:H26" si="7">K44</f>
        <v>81.760000000000005</v>
      </c>
      <c r="I3" s="33">
        <f t="shared" ref="I3:I25" si="8">AVERAGE(E3,G3)</f>
        <v>77.833330000000004</v>
      </c>
      <c r="J3" s="21">
        <f>participation!V3</f>
        <v>95.787130132721927</v>
      </c>
      <c r="K3" s="5">
        <f t="shared" ref="K3:K26" si="9">B3*$B$27+C3*$C$27+D3*$D$27+E3*$E$27+F3*$F$27+G3*$G$27+H3*$H$27+I3*$I$27+J3*$J$27</f>
        <v>82.987961413272203</v>
      </c>
      <c r="L3" s="18" t="str" cm="1">
        <f t="array" ref="L3">_xlfn.IFS(K3&gt;$P$33,$Q$33,K3&gt;$P$34,$Q$34,K3&gt;$P$35,$Q$35,K3&gt;$P$36,$Q$36,K3&gt;$P$37,$Q$37,K3&gt;$P$38,$Q$38,K3&gt;$P$39,$Q$39,K3&gt;$P$40,$Q$40,K3&lt;$P$40,$Q$41)</f>
        <v>B</v>
      </c>
      <c r="M3" s="1">
        <f t="shared" ref="M3:M26" si="10">VLOOKUP(L3,$P$2:$Q$11,2,FALSE)</f>
        <v>3</v>
      </c>
      <c r="N3" s="46" t="s">
        <v>1</v>
      </c>
      <c r="O3" s="1">
        <f t="shared" ref="O3:O26" si="11">VLOOKUP(N3,$P$2:$Q$11,2,FALSE)</f>
        <v>3</v>
      </c>
      <c r="P3" s="17" t="s">
        <v>0</v>
      </c>
      <c r="Q3" s="17">
        <v>4</v>
      </c>
      <c r="X3" s="1"/>
      <c r="Y3" s="1"/>
      <c r="Z3" s="1"/>
      <c r="AA3" s="1"/>
      <c r="AB3" s="1"/>
      <c r="AC3" s="1"/>
      <c r="AD3" s="1"/>
    </row>
    <row r="4" spans="1:30" ht="15.6">
      <c r="A4" s="2" t="str">
        <f t="shared" si="0"/>
        <v>Camilo_Estrada_z1888498</v>
      </c>
      <c r="B4">
        <f t="shared" si="1"/>
        <v>95</v>
      </c>
      <c r="C4">
        <f t="shared" si="2"/>
        <v>100</v>
      </c>
      <c r="D4">
        <f t="shared" si="3"/>
        <v>100</v>
      </c>
      <c r="E4">
        <f t="shared" si="4"/>
        <v>82.083330000000004</v>
      </c>
      <c r="F4">
        <f t="shared" si="5"/>
        <v>100</v>
      </c>
      <c r="G4">
        <f t="shared" si="6"/>
        <v>96.5</v>
      </c>
      <c r="H4">
        <f t="shared" si="7"/>
        <v>92.65</v>
      </c>
      <c r="I4" s="33">
        <f t="shared" si="8"/>
        <v>89.291664999999995</v>
      </c>
      <c r="J4" s="21">
        <f>participation!V4</f>
        <v>96.123192150130734</v>
      </c>
      <c r="K4" s="5">
        <f t="shared" si="9"/>
        <v>93.657318515013074</v>
      </c>
      <c r="L4" s="18" t="str" cm="1">
        <f t="array" ref="L4">_xlfn.IFS(K4&gt;$P$33,$Q$33,K4&gt;$P$34,$Q$34,K4&gt;$P$35,$Q$35,K4&gt;$P$36,$Q$36,K4&gt;$P$37,$Q$37,K4&gt;$P$38,$Q$38,K4&gt;$P$39,$Q$39,K4&gt;$P$40,$Q$40,K4&lt;$P$40,$Q$41)</f>
        <v>A</v>
      </c>
      <c r="M4" s="1">
        <f t="shared" si="10"/>
        <v>4</v>
      </c>
      <c r="N4" s="46" t="s">
        <v>0</v>
      </c>
      <c r="O4" s="1">
        <f t="shared" si="11"/>
        <v>4</v>
      </c>
      <c r="P4" s="17" t="s">
        <v>4</v>
      </c>
      <c r="Q4" s="17">
        <v>3.67</v>
      </c>
      <c r="X4" s="1"/>
      <c r="Y4" s="1"/>
      <c r="Z4" s="1"/>
      <c r="AA4" s="1"/>
      <c r="AB4" s="1"/>
      <c r="AC4" s="1"/>
      <c r="AD4" s="1"/>
    </row>
    <row r="5" spans="1:30" ht="15.6">
      <c r="A5" s="2" t="str">
        <f t="shared" si="0"/>
        <v>Jordan_Fitch_z1980589</v>
      </c>
      <c r="B5">
        <f t="shared" si="1"/>
        <v>75</v>
      </c>
      <c r="C5">
        <f t="shared" si="2"/>
        <v>100</v>
      </c>
      <c r="D5">
        <f t="shared" si="3"/>
        <v>78.239999999999995</v>
      </c>
      <c r="E5">
        <f t="shared" si="4"/>
        <v>81.916659999999993</v>
      </c>
      <c r="F5">
        <f t="shared" si="5"/>
        <v>74.75</v>
      </c>
      <c r="G5">
        <f t="shared" si="6"/>
        <v>94</v>
      </c>
      <c r="H5">
        <f t="shared" si="7"/>
        <v>67.790000000000006</v>
      </c>
      <c r="I5" s="33">
        <f t="shared" si="8"/>
        <v>87.958329999999989</v>
      </c>
      <c r="J5" s="21">
        <f>participation!V5</f>
        <v>96.543681067957138</v>
      </c>
      <c r="K5" s="5">
        <f t="shared" si="9"/>
        <v>84.89686670679572</v>
      </c>
      <c r="L5" s="18" t="str" cm="1">
        <f t="array" ref="L5">_xlfn.IFS(K5&gt;$P$33,$Q$33,K5&gt;$P$34,$Q$34,K5&gt;$P$35,$Q$35,K5&gt;$P$36,$Q$36,K5&gt;$P$37,$Q$37,K5&gt;$P$38,$Q$38,K5&gt;$P$39,$Q$39,K5&gt;$P$40,$Q$40,K5&lt;$P$40,$Q$41)</f>
        <v>B</v>
      </c>
      <c r="M5" s="1">
        <f t="shared" si="10"/>
        <v>3</v>
      </c>
      <c r="N5" s="46" t="s">
        <v>1</v>
      </c>
      <c r="O5" s="1">
        <f t="shared" si="11"/>
        <v>3</v>
      </c>
      <c r="P5" s="17" t="s">
        <v>2</v>
      </c>
      <c r="Q5" s="17">
        <v>3.33</v>
      </c>
      <c r="X5" s="1"/>
      <c r="Y5" s="1"/>
      <c r="Z5" s="1"/>
      <c r="AA5" s="1"/>
      <c r="AB5" s="1"/>
      <c r="AC5" s="1"/>
      <c r="AD5" s="1"/>
    </row>
    <row r="6" spans="1:30" ht="15.6">
      <c r="A6" s="2" t="str">
        <f t="shared" si="0"/>
        <v>Rj_Frew_z1891547</v>
      </c>
      <c r="B6">
        <f t="shared" si="1"/>
        <v>95</v>
      </c>
      <c r="C6">
        <f t="shared" si="2"/>
        <v>100</v>
      </c>
      <c r="D6">
        <f t="shared" si="3"/>
        <v>98.53</v>
      </c>
      <c r="E6">
        <f t="shared" si="4"/>
        <v>99</v>
      </c>
      <c r="F6">
        <f t="shared" si="5"/>
        <v>93.75</v>
      </c>
      <c r="G6">
        <f t="shared" si="6"/>
        <v>71.666659999999993</v>
      </c>
      <c r="H6">
        <f t="shared" si="7"/>
        <v>92.21</v>
      </c>
      <c r="I6" s="33">
        <f t="shared" si="8"/>
        <v>85.333329999999989</v>
      </c>
      <c r="J6" s="21">
        <f>participation!V6</f>
        <v>82.929812519983713</v>
      </c>
      <c r="K6" s="5">
        <f t="shared" si="9"/>
        <v>89.404979651998374</v>
      </c>
      <c r="L6" s="18" t="str" cm="1">
        <f t="array" ref="L6">_xlfn.IFS(K6&gt;$P$33,$Q$33,K6&gt;$P$34,$Q$34,K6&gt;$P$35,$Q$35,K6&gt;$P$36,$Q$36,K6&gt;$P$37,$Q$37,K6&gt;$P$38,$Q$38,K6&gt;$P$39,$Q$39,K6&gt;$P$40,$Q$40,K6&lt;$P$40,$Q$41)</f>
        <v>B+</v>
      </c>
      <c r="M6" s="1">
        <f t="shared" si="10"/>
        <v>3.33</v>
      </c>
      <c r="N6" s="53" t="s">
        <v>4</v>
      </c>
      <c r="O6" s="1">
        <f t="shared" si="11"/>
        <v>3.67</v>
      </c>
      <c r="P6" s="17" t="s">
        <v>1</v>
      </c>
      <c r="Q6" s="17">
        <v>3</v>
      </c>
      <c r="X6" s="1"/>
      <c r="Y6" s="1"/>
      <c r="Z6" s="1"/>
      <c r="AA6" s="1"/>
      <c r="AB6" s="1"/>
      <c r="AC6" s="1"/>
      <c r="AD6" s="1"/>
    </row>
    <row r="7" spans="1:30" ht="15.6">
      <c r="A7" s="2" t="str">
        <f t="shared" si="0"/>
        <v>Ubonobong_Ikpidungise_z1912443</v>
      </c>
      <c r="B7">
        <f t="shared" si="1"/>
        <v>75</v>
      </c>
      <c r="C7">
        <f t="shared" si="2"/>
        <v>91.5</v>
      </c>
      <c r="D7">
        <f t="shared" si="3"/>
        <v>37.06</v>
      </c>
      <c r="E7">
        <f t="shared" si="4"/>
        <v>62.5</v>
      </c>
      <c r="F7">
        <f t="shared" si="5"/>
        <v>64.125</v>
      </c>
      <c r="G7">
        <f t="shared" si="6"/>
        <v>56.25</v>
      </c>
      <c r="H7">
        <f t="shared" si="7"/>
        <v>59.41</v>
      </c>
      <c r="I7" s="34">
        <f>final_grade_BB!B7</f>
        <v>75</v>
      </c>
      <c r="J7" s="21">
        <f>participation!V7</f>
        <v>69.823411580612799</v>
      </c>
      <c r="K7" s="5">
        <f t="shared" si="9"/>
        <v>65.143591158061284</v>
      </c>
      <c r="L7" s="18" t="str" cm="1">
        <f t="array" ref="L7">_xlfn.IFS(K7&gt;$P$33,$Q$33,K7&gt;$P$34,$Q$34,K7&gt;$P$35,$Q$35,K7&gt;$P$36,$Q$36,K7&gt;$P$37,$Q$37,K7&gt;$P$38,$Q$38,K7&gt;$P$39,$Q$39,K7&gt;$P$40,$Q$40,K7&lt;$P$40,$Q$41)</f>
        <v>D</v>
      </c>
      <c r="M7" s="1">
        <f t="shared" si="10"/>
        <v>1</v>
      </c>
      <c r="N7" s="43" t="s">
        <v>3</v>
      </c>
      <c r="O7" s="1">
        <f t="shared" si="11"/>
        <v>2</v>
      </c>
      <c r="P7" s="17" t="s">
        <v>6</v>
      </c>
      <c r="Q7" s="17">
        <v>2.67</v>
      </c>
      <c r="X7" s="1"/>
      <c r="Y7" s="1"/>
      <c r="Z7" s="1"/>
      <c r="AA7" s="1"/>
      <c r="AB7" s="1"/>
      <c r="AC7" s="1"/>
      <c r="AD7" s="1"/>
    </row>
    <row r="8" spans="1:30" ht="15.6">
      <c r="A8" s="2" t="str">
        <f t="shared" si="0"/>
        <v>Jacob_Johnson_z1863845</v>
      </c>
      <c r="B8">
        <f t="shared" si="1"/>
        <v>90</v>
      </c>
      <c r="C8">
        <f t="shared" si="2"/>
        <v>100</v>
      </c>
      <c r="D8">
        <f t="shared" si="3"/>
        <v>95.59</v>
      </c>
      <c r="E8">
        <f t="shared" si="4"/>
        <v>93.083330000000004</v>
      </c>
      <c r="F8">
        <f t="shared" si="5"/>
        <v>84.375</v>
      </c>
      <c r="G8">
        <f t="shared" si="6"/>
        <v>99.666659999999993</v>
      </c>
      <c r="H8">
        <f t="shared" si="7"/>
        <v>100</v>
      </c>
      <c r="I8" s="33">
        <f t="shared" si="8"/>
        <v>96.374994999999998</v>
      </c>
      <c r="J8" s="21">
        <f>participation!V8</f>
        <v>96.65627080755111</v>
      </c>
      <c r="K8" s="5">
        <f t="shared" si="9"/>
        <v>96.410874780755108</v>
      </c>
      <c r="L8" s="18" t="str" cm="1">
        <f t="array" ref="L8">_xlfn.IFS(K8&gt;$P$33,$Q$33,K8&gt;$P$34,$Q$34,K8&gt;$P$35,$Q$35,K8&gt;$P$36,$Q$36,K8&gt;$P$37,$Q$37,K8&gt;$P$38,$Q$38,K8&gt;$P$39,$Q$39,K8&gt;$P$40,$Q$40,K8&lt;$P$40,$Q$41)</f>
        <v>A</v>
      </c>
      <c r="M8" s="1">
        <f t="shared" si="10"/>
        <v>4</v>
      </c>
      <c r="N8" s="46" t="s">
        <v>0</v>
      </c>
      <c r="O8" s="1">
        <f t="shared" si="11"/>
        <v>4</v>
      </c>
      <c r="P8" s="17" t="s">
        <v>7</v>
      </c>
      <c r="Q8" s="17">
        <v>2.33</v>
      </c>
      <c r="X8" s="1"/>
      <c r="Y8" s="1"/>
      <c r="Z8" s="1"/>
      <c r="AA8" s="1"/>
      <c r="AB8" s="1"/>
      <c r="AC8" s="1"/>
      <c r="AD8" s="1"/>
    </row>
    <row r="9" spans="1:30" ht="15.6">
      <c r="A9" s="2" t="str">
        <f t="shared" si="0"/>
        <v>Armin_Koschtojan_z1922486</v>
      </c>
      <c r="B9">
        <f t="shared" si="1"/>
        <v>100</v>
      </c>
      <c r="C9">
        <f t="shared" si="2"/>
        <v>100</v>
      </c>
      <c r="D9">
        <f t="shared" si="3"/>
        <v>100</v>
      </c>
      <c r="E9">
        <f t="shared" si="4"/>
        <v>96.416659999999993</v>
      </c>
      <c r="F9">
        <f t="shared" si="5"/>
        <v>81</v>
      </c>
      <c r="G9">
        <f t="shared" si="6"/>
        <v>93.166659999999993</v>
      </c>
      <c r="H9">
        <f t="shared" si="7"/>
        <v>100</v>
      </c>
      <c r="I9" s="33">
        <f t="shared" si="8"/>
        <v>94.791659999999993</v>
      </c>
      <c r="J9" s="21">
        <f>participation!V9</f>
        <v>100</v>
      </c>
      <c r="K9" s="5">
        <f t="shared" si="9"/>
        <v>96.657496999999992</v>
      </c>
      <c r="L9" s="18" t="str" cm="1">
        <f t="array" ref="L9">_xlfn.IFS(K9&gt;$P$33,$Q$33,K9&gt;$P$34,$Q$34,K9&gt;$P$35,$Q$35,K9&gt;$P$36,$Q$36,K9&gt;$P$37,$Q$37,K9&gt;$P$38,$Q$38,K9&gt;$P$39,$Q$39,K9&gt;$P$40,$Q$40,K9&lt;$P$40,$Q$41)</f>
        <v>A</v>
      </c>
      <c r="M9" s="1">
        <f t="shared" si="10"/>
        <v>4</v>
      </c>
      <c r="N9" s="46" t="s">
        <v>0</v>
      </c>
      <c r="O9" s="1">
        <f t="shared" si="11"/>
        <v>4</v>
      </c>
      <c r="P9" s="17" t="s">
        <v>3</v>
      </c>
      <c r="Q9" s="17">
        <v>2</v>
      </c>
      <c r="X9" s="1"/>
      <c r="Y9" s="1"/>
      <c r="Z9" s="1"/>
      <c r="AA9" s="1"/>
      <c r="AB9" s="1"/>
      <c r="AC9" s="1"/>
      <c r="AD9" s="1"/>
    </row>
    <row r="10" spans="1:30" ht="15.6">
      <c r="A10" s="2" t="str">
        <f t="shared" si="0"/>
        <v>Ryan_Linkletter_z1974295</v>
      </c>
      <c r="B10">
        <f t="shared" si="1"/>
        <v>94.625</v>
      </c>
      <c r="C10">
        <f t="shared" si="2"/>
        <v>100</v>
      </c>
      <c r="D10">
        <f t="shared" si="3"/>
        <v>89.71</v>
      </c>
      <c r="E10">
        <f t="shared" si="4"/>
        <v>90.416659999999993</v>
      </c>
      <c r="F10">
        <f t="shared" si="5"/>
        <v>97.25</v>
      </c>
      <c r="G10">
        <f t="shared" si="6"/>
        <v>71.416659999999993</v>
      </c>
      <c r="H10">
        <f t="shared" si="7"/>
        <v>94.56</v>
      </c>
      <c r="I10" s="34">
        <f>final_grade_BB!B10</f>
        <v>82.5</v>
      </c>
      <c r="J10" s="21">
        <f>participation!V10</f>
        <v>95.304880304106092</v>
      </c>
      <c r="K10" s="5">
        <f t="shared" si="9"/>
        <v>88.691736230410612</v>
      </c>
      <c r="L10" s="18" t="str" cm="1">
        <f t="array" ref="L10">_xlfn.IFS(K10&gt;$P$33,$Q$33,K10&gt;$P$34,$Q$34,K10&gt;$P$35,$Q$35,K10&gt;$P$36,$Q$36,K10&gt;$P$37,$Q$37,K10&gt;$P$38,$Q$38,K10&gt;$P$39,$Q$39,K10&gt;$P$40,$Q$40,K10&lt;$P$40,$Q$41)</f>
        <v>B+</v>
      </c>
      <c r="M10" s="1">
        <f t="shared" si="10"/>
        <v>3.33</v>
      </c>
      <c r="N10" s="46" t="s">
        <v>2</v>
      </c>
      <c r="O10" s="1">
        <f t="shared" si="11"/>
        <v>3.33</v>
      </c>
      <c r="P10" s="17" t="s">
        <v>9</v>
      </c>
      <c r="Q10" s="17">
        <v>1</v>
      </c>
      <c r="X10" s="1"/>
      <c r="Y10" s="1"/>
      <c r="Z10" s="1"/>
      <c r="AA10" s="1"/>
      <c r="AB10" s="1"/>
      <c r="AC10" s="1"/>
      <c r="AD10" s="1"/>
    </row>
    <row r="11" spans="1:30" ht="15.6">
      <c r="A11" s="2" t="str">
        <f t="shared" si="0"/>
        <v>Brandon_Loth_z1941906</v>
      </c>
      <c r="B11">
        <f t="shared" si="1"/>
        <v>90</v>
      </c>
      <c r="C11">
        <f t="shared" si="2"/>
        <v>100</v>
      </c>
      <c r="D11">
        <f t="shared" si="3"/>
        <v>100</v>
      </c>
      <c r="E11">
        <f t="shared" si="4"/>
        <v>97.916659999999993</v>
      </c>
      <c r="F11">
        <f t="shared" si="5"/>
        <v>73.75</v>
      </c>
      <c r="G11">
        <f t="shared" si="6"/>
        <v>91.416659999999993</v>
      </c>
      <c r="H11">
        <f t="shared" si="7"/>
        <v>64.709999999999994</v>
      </c>
      <c r="I11" s="33">
        <f t="shared" si="8"/>
        <v>94.666659999999993</v>
      </c>
      <c r="J11" s="21">
        <f>participation!V11</f>
        <v>80.103761376133434</v>
      </c>
      <c r="K11" s="5">
        <f t="shared" si="9"/>
        <v>88.406873137613346</v>
      </c>
      <c r="L11" s="18" t="str" cm="1">
        <f t="array" ref="L11">_xlfn.IFS(K11&gt;$P$33,$Q$33,K11&gt;$P$34,$Q$34,K11&gt;$P$35,$Q$35,K11&gt;$P$36,$Q$36,K11&gt;$P$37,$Q$37,K11&gt;$P$38,$Q$38,K11&gt;$P$39,$Q$39,K11&gt;$P$40,$Q$40,K11&lt;$P$40,$Q$41)</f>
        <v>B+</v>
      </c>
      <c r="M11" s="1">
        <f t="shared" si="10"/>
        <v>3.33</v>
      </c>
      <c r="N11" s="46" t="s">
        <v>2</v>
      </c>
      <c r="O11" s="1">
        <f t="shared" si="11"/>
        <v>3.33</v>
      </c>
      <c r="P11" s="17" t="s">
        <v>5</v>
      </c>
      <c r="Q11" s="17">
        <v>0</v>
      </c>
      <c r="X11" s="1"/>
      <c r="Y11" s="1"/>
      <c r="Z11" s="1"/>
      <c r="AA11" s="1"/>
      <c r="AB11" s="1"/>
      <c r="AC11" s="1"/>
      <c r="AD11" s="1"/>
    </row>
    <row r="12" spans="1:30" ht="15.6">
      <c r="A12" s="2" t="str">
        <f t="shared" si="0"/>
        <v>Francisco_Mejia Garcia_z1860099</v>
      </c>
      <c r="B12">
        <f t="shared" si="1"/>
        <v>94.625</v>
      </c>
      <c r="C12">
        <f t="shared" si="2"/>
        <v>100</v>
      </c>
      <c r="D12">
        <f t="shared" si="3"/>
        <v>99.41</v>
      </c>
      <c r="E12">
        <f t="shared" si="4"/>
        <v>90.416659999999993</v>
      </c>
      <c r="F12">
        <f t="shared" si="5"/>
        <v>83.75</v>
      </c>
      <c r="G12">
        <f t="shared" si="6"/>
        <v>96.583330000000004</v>
      </c>
      <c r="H12">
        <f t="shared" si="7"/>
        <v>94.12</v>
      </c>
      <c r="I12" s="33">
        <f t="shared" si="8"/>
        <v>93.499994999999998</v>
      </c>
      <c r="J12" s="21">
        <f>participation!V12</f>
        <v>85.84242453489729</v>
      </c>
      <c r="K12" s="5">
        <f t="shared" si="9"/>
        <v>93.729490253489729</v>
      </c>
      <c r="L12" s="18" t="str" cm="1">
        <f t="array" ref="L12">_xlfn.IFS(K12&gt;$P$33,$Q$33,K12&gt;$P$34,$Q$34,K12&gt;$P$35,$Q$35,K12&gt;$P$36,$Q$36,K12&gt;$P$37,$Q$37,K12&gt;$P$38,$Q$38,K12&gt;$P$39,$Q$39,K12&gt;$P$40,$Q$40,K12&lt;$P$40,$Q$41)</f>
        <v>A</v>
      </c>
      <c r="M12" s="1">
        <f t="shared" si="10"/>
        <v>4</v>
      </c>
      <c r="N12" s="46" t="s">
        <v>0</v>
      </c>
      <c r="O12" s="1">
        <f t="shared" si="11"/>
        <v>4</v>
      </c>
      <c r="X12" s="1"/>
      <c r="Y12" s="1"/>
      <c r="Z12" s="1"/>
      <c r="AA12" s="1"/>
      <c r="AB12" s="1"/>
      <c r="AC12" s="1"/>
      <c r="AD12" s="1"/>
    </row>
    <row r="13" spans="1:30" ht="15.6">
      <c r="A13" s="2" t="str">
        <f t="shared" si="0"/>
        <v>Yary_Mendez_z1892180</v>
      </c>
      <c r="B13">
        <f t="shared" si="1"/>
        <v>94.75</v>
      </c>
      <c r="C13">
        <f t="shared" si="2"/>
        <v>96.1</v>
      </c>
      <c r="D13">
        <f t="shared" si="3"/>
        <v>91.18</v>
      </c>
      <c r="E13">
        <f t="shared" si="4"/>
        <v>86.75</v>
      </c>
      <c r="F13">
        <f t="shared" si="5"/>
        <v>78.5</v>
      </c>
      <c r="G13">
        <f t="shared" si="6"/>
        <v>63.333329999999997</v>
      </c>
      <c r="H13">
        <f t="shared" si="7"/>
        <v>74.709999999999994</v>
      </c>
      <c r="I13" s="33">
        <f t="shared" si="8"/>
        <v>75.041664999999995</v>
      </c>
      <c r="J13" s="21">
        <f>participation!V13</f>
        <v>89.455297666890615</v>
      </c>
      <c r="K13" s="5">
        <f t="shared" si="9"/>
        <v>80.960028966689066</v>
      </c>
      <c r="L13" s="18" t="str" cm="1">
        <f t="array" ref="L13">_xlfn.IFS(K13&gt;$P$33,$Q$33,K13&gt;$P$34,$Q$34,K13&gt;$P$35,$Q$35,K13&gt;$P$36,$Q$36,K13&gt;$P$37,$Q$37,K13&gt;$P$38,$Q$38,K13&gt;$P$39,$Q$39,K13&gt;$P$40,$Q$40,K13&lt;$P$40,$Q$41)</f>
        <v>B-</v>
      </c>
      <c r="M13" s="1">
        <f t="shared" si="10"/>
        <v>2.67</v>
      </c>
      <c r="N13" s="43" t="s">
        <v>1</v>
      </c>
      <c r="O13" s="1">
        <f t="shared" si="11"/>
        <v>3</v>
      </c>
      <c r="X13" s="1"/>
      <c r="Y13" s="1"/>
      <c r="Z13" s="1"/>
      <c r="AA13" s="1"/>
      <c r="AB13" s="1"/>
      <c r="AC13" s="1"/>
      <c r="AD13" s="1"/>
    </row>
    <row r="14" spans="1:30" ht="15.6">
      <c r="A14" s="2" t="str">
        <f t="shared" si="0"/>
        <v>Mizo_Murtaza_z1913466</v>
      </c>
      <c r="B14">
        <f t="shared" si="1"/>
        <v>85</v>
      </c>
      <c r="C14">
        <f t="shared" si="2"/>
        <v>100</v>
      </c>
      <c r="D14">
        <f t="shared" si="3"/>
        <v>62.65</v>
      </c>
      <c r="E14">
        <f t="shared" si="4"/>
        <v>87.083330000000004</v>
      </c>
      <c r="F14">
        <f t="shared" si="5"/>
        <v>73.75</v>
      </c>
      <c r="G14">
        <f t="shared" si="6"/>
        <v>73.25</v>
      </c>
      <c r="H14">
        <f t="shared" si="7"/>
        <v>66.91</v>
      </c>
      <c r="I14" s="33">
        <f t="shared" si="8"/>
        <v>80.166664999999995</v>
      </c>
      <c r="J14" s="21">
        <f>participation!V14</f>
        <v>83.101294873916402</v>
      </c>
      <c r="K14" s="5">
        <f t="shared" si="9"/>
        <v>78.41662878739163</v>
      </c>
      <c r="L14" s="18" t="str" cm="1">
        <f t="array" ref="L14">_xlfn.IFS(K14&gt;$P$33,$Q$33,K14&gt;$P$34,$Q$34,K14&gt;$P$35,$Q$35,K14&gt;$P$36,$Q$36,K14&gt;$P$37,$Q$37,K14&gt;$P$38,$Q$38,K14&gt;$P$39,$Q$39,K14&gt;$P$40,$Q$40,K14&lt;$P$40,$Q$41)</f>
        <v>C+</v>
      </c>
      <c r="M14" s="1">
        <f t="shared" si="10"/>
        <v>2.33</v>
      </c>
      <c r="N14" s="46" t="s">
        <v>7</v>
      </c>
      <c r="O14" s="1">
        <f t="shared" si="11"/>
        <v>2.33</v>
      </c>
      <c r="P14" s="47" t="s">
        <v>26</v>
      </c>
      <c r="X14" s="1"/>
      <c r="Y14" s="1"/>
      <c r="Z14" s="1"/>
      <c r="AA14" s="1"/>
      <c r="AB14" s="1"/>
      <c r="AC14" s="1"/>
      <c r="AD14" s="1"/>
    </row>
    <row r="15" spans="1:30" ht="15.6">
      <c r="A15" s="2" t="str">
        <f t="shared" si="0"/>
        <v>Alex_Newman_z1961535</v>
      </c>
      <c r="B15">
        <f t="shared" si="1"/>
        <v>100</v>
      </c>
      <c r="C15">
        <f t="shared" si="2"/>
        <v>100</v>
      </c>
      <c r="D15">
        <f t="shared" si="3"/>
        <v>100</v>
      </c>
      <c r="E15">
        <f t="shared" si="4"/>
        <v>99</v>
      </c>
      <c r="F15">
        <f t="shared" si="5"/>
        <v>99.75</v>
      </c>
      <c r="G15">
        <f t="shared" si="6"/>
        <v>99.666659999999993</v>
      </c>
      <c r="H15">
        <f t="shared" si="7"/>
        <v>98.53</v>
      </c>
      <c r="I15" s="33">
        <f t="shared" si="8"/>
        <v>99.333329999999989</v>
      </c>
      <c r="J15" s="21">
        <f>participation!V15</f>
        <v>99.379710723651613</v>
      </c>
      <c r="K15" s="5">
        <f t="shared" si="9"/>
        <v>99.414969472365144</v>
      </c>
      <c r="L15" s="18" t="str" cm="1">
        <f t="array" ref="L15">_xlfn.IFS(K15&gt;$P$33,$Q$33,K15&gt;$P$34,$Q$34,K15&gt;$P$35,$Q$35,K15&gt;$P$36,$Q$36,K15&gt;$P$37,$Q$37,K15&gt;$P$38,$Q$38,K15&gt;$P$39,$Q$39,K15&gt;$P$40,$Q$40,K15&lt;$P$40,$Q$41)</f>
        <v>A</v>
      </c>
      <c r="M15" s="1">
        <f t="shared" si="10"/>
        <v>4</v>
      </c>
      <c r="N15" s="46" t="s">
        <v>0</v>
      </c>
      <c r="O15" s="1">
        <f t="shared" si="11"/>
        <v>4</v>
      </c>
      <c r="P15" s="16" t="s">
        <v>158</v>
      </c>
      <c r="Q15" s="1">
        <v>6</v>
      </c>
      <c r="X15" s="1"/>
      <c r="Y15" s="1"/>
      <c r="Z15" s="1"/>
      <c r="AA15" s="1"/>
      <c r="AB15" s="1"/>
      <c r="AC15" s="1"/>
      <c r="AD15" s="1"/>
    </row>
    <row r="16" spans="1:30" ht="15.6">
      <c r="A16" s="2" t="str">
        <f t="shared" si="0"/>
        <v>Erik_Olson_z1938070</v>
      </c>
      <c r="B16">
        <f t="shared" si="1"/>
        <v>99.375</v>
      </c>
      <c r="C16">
        <f t="shared" si="2"/>
        <v>100</v>
      </c>
      <c r="D16">
        <f t="shared" si="3"/>
        <v>83.24</v>
      </c>
      <c r="E16">
        <f t="shared" si="4"/>
        <v>92.916659999999993</v>
      </c>
      <c r="F16">
        <f t="shared" si="5"/>
        <v>79.375</v>
      </c>
      <c r="G16">
        <f t="shared" si="6"/>
        <v>96.583330000000004</v>
      </c>
      <c r="H16">
        <f t="shared" si="7"/>
        <v>91.62</v>
      </c>
      <c r="I16" s="33">
        <f t="shared" si="8"/>
        <v>94.749994999999998</v>
      </c>
      <c r="J16" s="21">
        <f>participation!V16</f>
        <v>66.04615014538993</v>
      </c>
      <c r="K16" s="5">
        <f t="shared" si="9"/>
        <v>90.301612814538984</v>
      </c>
      <c r="L16" s="18" t="str" cm="1">
        <f t="array" ref="L16">_xlfn.IFS(K16&gt;$P$33,$Q$33,K16&gt;$P$34,$Q$34,K16&gt;$P$35,$Q$35,K16&gt;$P$36,$Q$36,K16&gt;$P$37,$Q$37,K16&gt;$P$38,$Q$38,K16&gt;$P$39,$Q$39,K16&gt;$P$40,$Q$40,K16&lt;$P$40,$Q$41)</f>
        <v>A-</v>
      </c>
      <c r="M16" s="1">
        <f t="shared" si="10"/>
        <v>3.67</v>
      </c>
      <c r="N16" s="46" t="s">
        <v>4</v>
      </c>
      <c r="O16" s="1">
        <f t="shared" si="11"/>
        <v>3.67</v>
      </c>
      <c r="P16" s="16" t="s">
        <v>95</v>
      </c>
      <c r="Q16" s="1">
        <v>4</v>
      </c>
      <c r="X16" s="1"/>
      <c r="Y16" s="1"/>
      <c r="Z16" s="1"/>
      <c r="AA16" s="1"/>
      <c r="AB16" s="1"/>
      <c r="AC16" s="1"/>
      <c r="AD16" s="1"/>
    </row>
    <row r="17" spans="1:30" ht="15.6">
      <c r="A17" s="2" t="str">
        <f t="shared" si="0"/>
        <v>Jason_Predki_z1870381</v>
      </c>
      <c r="B17">
        <f t="shared" si="1"/>
        <v>89.625</v>
      </c>
      <c r="C17">
        <f t="shared" si="2"/>
        <v>100</v>
      </c>
      <c r="D17">
        <f t="shared" si="3"/>
        <v>100</v>
      </c>
      <c r="E17">
        <f t="shared" si="4"/>
        <v>95.833330000000004</v>
      </c>
      <c r="F17">
        <f t="shared" si="5"/>
        <v>79.75</v>
      </c>
      <c r="G17">
        <f t="shared" si="6"/>
        <v>79.583330000000004</v>
      </c>
      <c r="H17">
        <f t="shared" si="7"/>
        <v>99.41</v>
      </c>
      <c r="I17" s="33">
        <f t="shared" si="8"/>
        <v>87.708330000000004</v>
      </c>
      <c r="J17" s="21">
        <f>participation!V17</f>
        <v>82.855751249884605</v>
      </c>
      <c r="K17" s="5">
        <f t="shared" si="9"/>
        <v>90.890823624988457</v>
      </c>
      <c r="L17" s="18" t="str" cm="1">
        <f t="array" ref="L17">_xlfn.IFS(K17&gt;$P$33,$Q$33,K17&gt;$P$34,$Q$34,K17&gt;$P$35,$Q$35,K17&gt;$P$36,$Q$36,K17&gt;$P$37,$Q$37,K17&gt;$P$38,$Q$38,K17&gt;$P$39,$Q$39,K17&gt;$P$40,$Q$40,K17&lt;$P$40,$Q$41)</f>
        <v>A-</v>
      </c>
      <c r="M17" s="1">
        <f t="shared" si="10"/>
        <v>3.67</v>
      </c>
      <c r="N17" s="46" t="s">
        <v>4</v>
      </c>
      <c r="O17" s="1">
        <f t="shared" si="11"/>
        <v>3.67</v>
      </c>
      <c r="P17" s="16"/>
      <c r="Q17" s="1"/>
      <c r="X17" s="1"/>
      <c r="Y17" s="1"/>
      <c r="Z17" s="1"/>
      <c r="AA17" s="1"/>
      <c r="AB17" s="1"/>
      <c r="AC17" s="1"/>
      <c r="AD17" s="1"/>
    </row>
    <row r="18" spans="1:30" ht="15.6">
      <c r="A18" s="2" t="str">
        <f t="shared" si="0"/>
        <v>Ines_Ramirez_z1911192</v>
      </c>
      <c r="B18">
        <f t="shared" si="1"/>
        <v>100</v>
      </c>
      <c r="C18">
        <f t="shared" si="2"/>
        <v>100</v>
      </c>
      <c r="D18">
        <f t="shared" si="3"/>
        <v>99.41</v>
      </c>
      <c r="E18">
        <f t="shared" si="4"/>
        <v>99.166659999999993</v>
      </c>
      <c r="F18">
        <f t="shared" si="5"/>
        <v>94.125</v>
      </c>
      <c r="G18">
        <f t="shared" si="6"/>
        <v>93</v>
      </c>
      <c r="H18">
        <f t="shared" si="7"/>
        <v>100</v>
      </c>
      <c r="I18" s="33">
        <f t="shared" si="8"/>
        <v>96.083329999999989</v>
      </c>
      <c r="J18" s="21">
        <f>participation!V18</f>
        <v>95.731692300929694</v>
      </c>
      <c r="K18" s="5">
        <f t="shared" si="9"/>
        <v>97.365417830092966</v>
      </c>
      <c r="L18" s="18" t="str" cm="1">
        <f t="array" ref="L18">_xlfn.IFS(K18&gt;$P$33,$Q$33,K18&gt;$P$34,$Q$34,K18&gt;$P$35,$Q$35,K18&gt;$P$36,$Q$36,K18&gt;$P$37,$Q$37,K18&gt;$P$38,$Q$38,K18&gt;$P$39,$Q$39,K18&gt;$P$40,$Q$40,K18&lt;$P$40,$Q$41)</f>
        <v>A</v>
      </c>
      <c r="M18" s="1">
        <f t="shared" si="10"/>
        <v>4</v>
      </c>
      <c r="N18" s="46" t="s">
        <v>0</v>
      </c>
      <c r="O18" s="1">
        <f t="shared" si="11"/>
        <v>4</v>
      </c>
      <c r="P18" s="16"/>
      <c r="Q18" s="1"/>
      <c r="X18" s="1"/>
      <c r="Y18" s="1"/>
      <c r="Z18" s="1"/>
      <c r="AA18" s="1"/>
      <c r="AB18" s="1"/>
      <c r="AC18" s="1"/>
      <c r="AD18" s="1"/>
    </row>
    <row r="19" spans="1:30" ht="15.6">
      <c r="A19" s="2" t="str">
        <f t="shared" si="0"/>
        <v>Manuel_Rodriguez_z1764530</v>
      </c>
      <c r="B19">
        <f t="shared" si="1"/>
        <v>79.625</v>
      </c>
      <c r="C19">
        <f t="shared" si="2"/>
        <v>100</v>
      </c>
      <c r="D19">
        <f t="shared" si="3"/>
        <v>100</v>
      </c>
      <c r="E19">
        <f t="shared" si="4"/>
        <v>89.166659999999993</v>
      </c>
      <c r="F19">
        <f t="shared" si="5"/>
        <v>94.75</v>
      </c>
      <c r="G19">
        <f t="shared" si="6"/>
        <v>96.666659999999993</v>
      </c>
      <c r="H19">
        <f t="shared" si="7"/>
        <v>100</v>
      </c>
      <c r="I19" s="33">
        <f t="shared" si="8"/>
        <v>92.916659999999993</v>
      </c>
      <c r="J19" s="21">
        <f>participation!V19</f>
        <v>96.21447204457624</v>
      </c>
      <c r="K19" s="5">
        <f t="shared" si="9"/>
        <v>95.265194204457615</v>
      </c>
      <c r="L19" s="18" t="str" cm="1">
        <f t="array" ref="L19">_xlfn.IFS(K19&gt;$P$33,$Q$33,K19&gt;$P$34,$Q$34,K19&gt;$P$35,$Q$35,K19&gt;$P$36,$Q$36,K19&gt;$P$37,$Q$37,K19&gt;$P$38,$Q$38,K19&gt;$P$39,$Q$39,K19&gt;$P$40,$Q$40,K19&lt;$P$40,$Q$41)</f>
        <v>A</v>
      </c>
      <c r="M19" s="1">
        <f t="shared" si="10"/>
        <v>4</v>
      </c>
      <c r="N19" s="46" t="s">
        <v>0</v>
      </c>
      <c r="O19" s="1">
        <f t="shared" si="11"/>
        <v>4</v>
      </c>
      <c r="P19" s="16"/>
      <c r="Q19" s="1"/>
      <c r="X19" s="1"/>
      <c r="Y19" s="1"/>
      <c r="Z19" s="1"/>
      <c r="AA19" s="1"/>
      <c r="AB19" s="1"/>
      <c r="AC19" s="1"/>
      <c r="AD19" s="1"/>
    </row>
    <row r="20" spans="1:30" ht="15.6">
      <c r="A20" s="2" t="str">
        <f t="shared" si="0"/>
        <v>Aalap_Shah_z1921483</v>
      </c>
      <c r="B20">
        <f t="shared" si="1"/>
        <v>100</v>
      </c>
      <c r="C20">
        <f t="shared" si="2"/>
        <v>100</v>
      </c>
      <c r="D20">
        <f t="shared" si="3"/>
        <v>100</v>
      </c>
      <c r="E20">
        <f t="shared" si="4"/>
        <v>92.5</v>
      </c>
      <c r="F20">
        <f t="shared" si="5"/>
        <v>98.375</v>
      </c>
      <c r="G20">
        <f t="shared" si="6"/>
        <v>93</v>
      </c>
      <c r="H20">
        <f t="shared" si="7"/>
        <v>97.94</v>
      </c>
      <c r="I20" s="33">
        <f t="shared" si="8"/>
        <v>92.75</v>
      </c>
      <c r="J20" s="21">
        <f>participation!V20</f>
        <v>90.47173542965399</v>
      </c>
      <c r="K20" s="5">
        <f t="shared" si="9"/>
        <v>95.401923542965392</v>
      </c>
      <c r="L20" s="18" t="str" cm="1">
        <f t="array" ref="L20">_xlfn.IFS(K20&gt;$P$33,$Q$33,K20&gt;$P$34,$Q$34,K20&gt;$P$35,$Q$35,K20&gt;$P$36,$Q$36,K20&gt;$P$37,$Q$37,K20&gt;$P$38,$Q$38,K20&gt;$P$39,$Q$39,K20&gt;$P$40,$Q$40,K20&lt;$P$40,$Q$41)</f>
        <v>A</v>
      </c>
      <c r="M20" s="1">
        <f t="shared" si="10"/>
        <v>4</v>
      </c>
      <c r="N20" s="46" t="s">
        <v>0</v>
      </c>
      <c r="O20" s="1">
        <f t="shared" si="11"/>
        <v>4</v>
      </c>
      <c r="P20" s="16"/>
      <c r="Q20" s="1"/>
      <c r="X20" s="1"/>
      <c r="Y20" s="1"/>
      <c r="Z20" s="1"/>
      <c r="AA20" s="1"/>
      <c r="AB20" s="1"/>
      <c r="AC20" s="1"/>
      <c r="AD20" s="1"/>
    </row>
    <row r="21" spans="1:30" ht="15.6">
      <c r="A21" s="2" t="str">
        <f t="shared" si="0"/>
        <v>Nirovro_Swadhin_z1909714</v>
      </c>
      <c r="B21">
        <f t="shared" si="1"/>
        <v>89.625</v>
      </c>
      <c r="C21">
        <f t="shared" si="2"/>
        <v>100</v>
      </c>
      <c r="D21">
        <f t="shared" si="3"/>
        <v>37.94</v>
      </c>
      <c r="E21">
        <f t="shared" si="4"/>
        <v>92.333330000000004</v>
      </c>
      <c r="F21">
        <f t="shared" si="5"/>
        <v>99.125</v>
      </c>
      <c r="G21">
        <f t="shared" si="6"/>
        <v>63.833329999999997</v>
      </c>
      <c r="H21">
        <f t="shared" si="7"/>
        <v>100</v>
      </c>
      <c r="I21" s="33">
        <f t="shared" si="8"/>
        <v>78.083330000000004</v>
      </c>
      <c r="J21" s="21">
        <f>participation!V21</f>
        <v>82.627932342949322</v>
      </c>
      <c r="K21" s="5">
        <f t="shared" si="9"/>
        <v>81.204291734294927</v>
      </c>
      <c r="L21" s="18" t="str" cm="1">
        <f t="array" ref="L21">_xlfn.IFS(K21&gt;$P$33,$Q$33,K21&gt;$P$34,$Q$34,K21&gt;$P$35,$Q$35,K21&gt;$P$36,$Q$36,K21&gt;$P$37,$Q$37,K21&gt;$P$38,$Q$38,K21&gt;$P$39,$Q$39,K21&gt;$P$40,$Q$40,K21&lt;$P$40,$Q$41)</f>
        <v>B-</v>
      </c>
      <c r="M21" s="1">
        <f t="shared" si="10"/>
        <v>2.67</v>
      </c>
      <c r="N21" s="48" t="s">
        <v>6</v>
      </c>
      <c r="O21" s="1">
        <f t="shared" si="11"/>
        <v>2.67</v>
      </c>
      <c r="P21" s="16"/>
      <c r="Q21" s="1"/>
      <c r="X21" s="1"/>
      <c r="Y21" s="1"/>
      <c r="Z21" s="1"/>
      <c r="AA21" s="1"/>
      <c r="AB21" s="1"/>
      <c r="AC21" s="1"/>
      <c r="AD21" s="1"/>
    </row>
    <row r="22" spans="1:30" ht="15.6">
      <c r="A22" s="2" t="str">
        <f t="shared" si="0"/>
        <v>Zahra_Syed_z1892255</v>
      </c>
      <c r="B22">
        <f t="shared" si="1"/>
        <v>95</v>
      </c>
      <c r="C22">
        <f t="shared" si="2"/>
        <v>65.3</v>
      </c>
      <c r="D22">
        <f t="shared" si="3"/>
        <v>81.760000000000005</v>
      </c>
      <c r="E22">
        <f t="shared" si="4"/>
        <v>72.916659999999993</v>
      </c>
      <c r="F22">
        <f t="shared" si="5"/>
        <v>81.875</v>
      </c>
      <c r="G22">
        <f t="shared" si="6"/>
        <v>72.5</v>
      </c>
      <c r="H22">
        <f t="shared" si="7"/>
        <v>71.319999999999993</v>
      </c>
      <c r="I22" s="33">
        <f t="shared" si="8"/>
        <v>72.708329999999989</v>
      </c>
      <c r="J22" s="21">
        <f>participation!V22</f>
        <v>96.038480588842845</v>
      </c>
      <c r="K22" s="5">
        <f t="shared" si="9"/>
        <v>76.564096658884282</v>
      </c>
      <c r="L22" s="18" t="str" cm="1">
        <f t="array" ref="L22">_xlfn.IFS(K22&gt;$P$33,$Q$33,K22&gt;$P$34,$Q$34,K22&gt;$P$35,$Q$35,K22&gt;$P$36,$Q$36,K22&gt;$P$37,$Q$37,K22&gt;$P$38,$Q$38,K22&gt;$P$39,$Q$39,K22&gt;$P$40,$Q$40,K22&lt;$P$40,$Q$41)</f>
        <v>C</v>
      </c>
      <c r="M22" s="1">
        <f t="shared" si="10"/>
        <v>2</v>
      </c>
      <c r="N22" s="46" t="s">
        <v>3</v>
      </c>
      <c r="O22" s="1">
        <f t="shared" si="11"/>
        <v>2</v>
      </c>
      <c r="P22" s="16"/>
      <c r="Q22" s="1"/>
      <c r="X22" s="1"/>
      <c r="Y22" s="1"/>
      <c r="Z22" s="1"/>
      <c r="AA22" s="1"/>
      <c r="AB22" s="1"/>
      <c r="AC22" s="1"/>
      <c r="AD22" s="1"/>
    </row>
    <row r="23" spans="1:30" ht="15.6">
      <c r="A23" s="2" t="str">
        <f t="shared" si="0"/>
        <v>Jacob_Vazquez_z1865860</v>
      </c>
      <c r="B23">
        <f t="shared" si="1"/>
        <v>89.75</v>
      </c>
      <c r="C23">
        <f t="shared" si="2"/>
        <v>94.2</v>
      </c>
      <c r="D23">
        <f t="shared" si="3"/>
        <v>76.47</v>
      </c>
      <c r="E23">
        <f t="shared" si="4"/>
        <v>86.333330000000004</v>
      </c>
      <c r="F23">
        <f t="shared" si="5"/>
        <v>79.125</v>
      </c>
      <c r="G23">
        <f t="shared" si="6"/>
        <v>63.333329999999997</v>
      </c>
      <c r="H23">
        <f t="shared" si="7"/>
        <v>59.85</v>
      </c>
      <c r="I23" s="33">
        <f t="shared" si="8"/>
        <v>74.833330000000004</v>
      </c>
      <c r="J23" s="21">
        <f>participation!V23</f>
        <v>89.421178000197131</v>
      </c>
      <c r="K23" s="5">
        <f t="shared" si="9"/>
        <v>76.760366300019712</v>
      </c>
      <c r="L23" s="18" t="str" cm="1">
        <f t="array" ref="L23">_xlfn.IFS(K23&gt;$P$33,$Q$33,K23&gt;$P$34,$Q$34,K23&gt;$P$35,$Q$35,K23&gt;$P$36,$Q$36,K23&gt;$P$37,$Q$37,K23&gt;$P$38,$Q$38,K23&gt;$P$39,$Q$39,K23&gt;$P$40,$Q$40,K23&lt;$P$40,$Q$41)</f>
        <v>C</v>
      </c>
      <c r="M23" s="1">
        <f t="shared" si="10"/>
        <v>2</v>
      </c>
      <c r="N23" s="43" t="s">
        <v>7</v>
      </c>
      <c r="O23" s="1">
        <f t="shared" si="11"/>
        <v>2.33</v>
      </c>
      <c r="P23" s="16"/>
      <c r="Q23" s="1"/>
      <c r="X23" s="1"/>
      <c r="Y23" s="1"/>
      <c r="Z23" s="1"/>
      <c r="AA23" s="1"/>
      <c r="AB23" s="1"/>
      <c r="AC23" s="1"/>
      <c r="AD23" s="1"/>
    </row>
    <row r="24" spans="1:30" ht="15.6">
      <c r="A24" s="2" t="str">
        <f t="shared" si="0"/>
        <v>Skylar_Weiland_z1895435</v>
      </c>
      <c r="B24">
        <f t="shared" si="1"/>
        <v>85</v>
      </c>
      <c r="C24">
        <f t="shared" si="2"/>
        <v>100</v>
      </c>
      <c r="D24">
        <f t="shared" si="3"/>
        <v>98.53</v>
      </c>
      <c r="E24">
        <f t="shared" si="4"/>
        <v>89.583330000000004</v>
      </c>
      <c r="F24">
        <f t="shared" si="5"/>
        <v>69.375</v>
      </c>
      <c r="G24">
        <f t="shared" si="6"/>
        <v>57.5</v>
      </c>
      <c r="H24">
        <f t="shared" si="7"/>
        <v>98.82</v>
      </c>
      <c r="I24" s="33">
        <f t="shared" si="8"/>
        <v>73.541664999999995</v>
      </c>
      <c r="J24" s="21">
        <f>participation!V24</f>
        <v>97.626064052403024</v>
      </c>
      <c r="K24" s="5">
        <f t="shared" si="9"/>
        <v>84.769855705240303</v>
      </c>
      <c r="L24" s="18" t="str" cm="1">
        <f t="array" ref="L24">_xlfn.IFS(K24&gt;$P$33,$Q$33,K24&gt;$P$34,$Q$34,K24&gt;$P$35,$Q$35,K24&gt;$P$36,$Q$36,K24&gt;$P$37,$Q$37,K24&gt;$P$38,$Q$38,K24&gt;$P$39,$Q$39,K24&gt;$P$40,$Q$40,K24&lt;$P$40,$Q$41)</f>
        <v>B</v>
      </c>
      <c r="M24" s="1">
        <f t="shared" si="10"/>
        <v>3</v>
      </c>
      <c r="N24" s="46" t="s">
        <v>1</v>
      </c>
      <c r="O24" s="1">
        <f t="shared" si="11"/>
        <v>3</v>
      </c>
      <c r="P24" s="16"/>
      <c r="Q24" s="1"/>
      <c r="X24" s="1"/>
      <c r="Y24" s="1"/>
      <c r="Z24" s="1"/>
      <c r="AA24" s="1"/>
      <c r="AB24" s="1"/>
      <c r="AC24" s="1"/>
      <c r="AD24" s="1"/>
    </row>
    <row r="25" spans="1:30" ht="15.6">
      <c r="A25" s="2" t="str">
        <f t="shared" si="0"/>
        <v>Joseph_Wilson_z1935473</v>
      </c>
      <c r="B25">
        <f t="shared" si="1"/>
        <v>95</v>
      </c>
      <c r="C25">
        <f t="shared" si="2"/>
        <v>100</v>
      </c>
      <c r="D25">
        <f t="shared" si="3"/>
        <v>97.06</v>
      </c>
      <c r="E25">
        <f t="shared" si="4"/>
        <v>99.166659999999993</v>
      </c>
      <c r="F25">
        <f t="shared" si="5"/>
        <v>94</v>
      </c>
      <c r="G25">
        <f t="shared" si="6"/>
        <v>84.333330000000004</v>
      </c>
      <c r="H25">
        <f t="shared" si="7"/>
        <v>99.56</v>
      </c>
      <c r="I25" s="33">
        <f t="shared" si="8"/>
        <v>91.749994999999998</v>
      </c>
      <c r="J25" s="21">
        <f>participation!V25</f>
        <v>97.231255975395754</v>
      </c>
      <c r="K25" s="5">
        <f t="shared" si="9"/>
        <v>94.878123397539582</v>
      </c>
      <c r="L25" s="18" t="str" cm="1">
        <f t="array" ref="L25">_xlfn.IFS(K25&gt;$P$33,$Q$33,K25&gt;$P$34,$Q$34,K25&gt;$P$35,$Q$35,K25&gt;$P$36,$Q$36,K25&gt;$P$37,$Q$37,K25&gt;$P$38,$Q$38,K25&gt;$P$39,$Q$39,K25&gt;$P$40,$Q$40,K25&lt;$P$40,$Q$41)</f>
        <v>A</v>
      </c>
      <c r="M25" s="1">
        <f t="shared" si="10"/>
        <v>4</v>
      </c>
      <c r="N25" s="46" t="s">
        <v>0</v>
      </c>
      <c r="O25" s="1">
        <f t="shared" si="11"/>
        <v>4</v>
      </c>
      <c r="P25" s="16"/>
      <c r="Q25" s="1"/>
      <c r="X25" s="1"/>
      <c r="Y25" s="1"/>
      <c r="Z25" s="1"/>
      <c r="AA25" s="1"/>
      <c r="AB25" s="1"/>
      <c r="AC25" s="1"/>
      <c r="AD25" s="1"/>
    </row>
    <row r="26" spans="1:30" ht="15.6">
      <c r="A26" s="2" t="str">
        <f t="shared" si="0"/>
        <v>Lydia_Zirk_z1971080</v>
      </c>
      <c r="B26">
        <f t="shared" si="1"/>
        <v>88.75</v>
      </c>
      <c r="C26">
        <f t="shared" si="2"/>
        <v>32.6</v>
      </c>
      <c r="D26">
        <f t="shared" si="3"/>
        <v>48.53</v>
      </c>
      <c r="E26">
        <f t="shared" si="4"/>
        <v>55.833329999999997</v>
      </c>
      <c r="F26">
        <f t="shared" si="5"/>
        <v>97.5</v>
      </c>
      <c r="G26">
        <f t="shared" si="6"/>
        <v>55</v>
      </c>
      <c r="H26">
        <f t="shared" si="7"/>
        <v>67.5</v>
      </c>
      <c r="I26" s="34">
        <f>final_grade_BB!B26</f>
        <v>70</v>
      </c>
      <c r="J26" s="21">
        <f>participation!V26</f>
        <v>85.168570326247931</v>
      </c>
      <c r="K26" s="5">
        <f t="shared" si="9"/>
        <v>63.617356632624791</v>
      </c>
      <c r="L26" s="18" t="str" cm="1">
        <f t="array" ref="L26">_xlfn.IFS(K26&gt;$P$33,$Q$33,K26&gt;$P$34,$Q$34,K26&gt;$P$35,$Q$35,K26&gt;$P$36,$Q$36,K26&gt;$P$37,$Q$37,K26&gt;$P$38,$Q$38,K26&gt;$P$39,$Q$39,K26&gt;$P$40,$Q$40,K26&lt;$P$40,$Q$41)</f>
        <v>D</v>
      </c>
      <c r="M26" s="1">
        <f t="shared" si="10"/>
        <v>1</v>
      </c>
      <c r="N26" s="42" t="s">
        <v>3</v>
      </c>
      <c r="O26" s="1">
        <f t="shared" si="11"/>
        <v>2</v>
      </c>
      <c r="P26" s="44" t="s">
        <v>199</v>
      </c>
      <c r="Q26" s="44" t="s">
        <v>200</v>
      </c>
      <c r="X26" s="1"/>
      <c r="Y26" s="1"/>
      <c r="Z26" s="1"/>
      <c r="AA26" s="1"/>
      <c r="AB26" s="1"/>
      <c r="AC26" s="1"/>
      <c r="AD26" s="1"/>
    </row>
    <row r="27" spans="1:30" ht="15.6">
      <c r="A27" s="4" t="s">
        <v>8</v>
      </c>
      <c r="B27" s="6">
        <v>0.05</v>
      </c>
      <c r="C27" s="6">
        <v>0.1</v>
      </c>
      <c r="D27" s="6">
        <v>0.1</v>
      </c>
      <c r="E27" s="6">
        <v>0.12</v>
      </c>
      <c r="F27" s="6">
        <v>0.05</v>
      </c>
      <c r="G27" s="6">
        <v>0.15</v>
      </c>
      <c r="H27" s="6">
        <v>0.15</v>
      </c>
      <c r="I27" s="7">
        <v>0.18</v>
      </c>
      <c r="J27" s="7">
        <v>0.1</v>
      </c>
      <c r="K27" s="8">
        <f>SUM(B27:J27)</f>
        <v>0.99999999999999989</v>
      </c>
      <c r="L27" s="4" t="s">
        <v>27</v>
      </c>
      <c r="M27" s="4">
        <f>AVERAGE(M2:M26)</f>
        <v>3.1468000000000003</v>
      </c>
      <c r="N27" s="30"/>
      <c r="O27" s="30">
        <f>AVERAGE(O2:O26)</f>
        <v>3.2667999999999999</v>
      </c>
      <c r="P27" s="31" t="s">
        <v>56</v>
      </c>
    </row>
    <row r="28" spans="1:30" ht="15.6">
      <c r="A28" s="2"/>
      <c r="B28" s="1"/>
      <c r="C28" s="1"/>
      <c r="D28" s="1"/>
      <c r="E28" s="1"/>
      <c r="F28" s="1"/>
      <c r="G28" s="1"/>
      <c r="H28" s="1"/>
      <c r="I28" s="34" t="s">
        <v>29</v>
      </c>
      <c r="K28" s="5"/>
      <c r="L28" s="1"/>
      <c r="M28" s="1"/>
      <c r="N28" s="44" t="s">
        <v>156</v>
      </c>
      <c r="O28" s="1"/>
    </row>
    <row r="29" spans="1:30">
      <c r="C29" s="1"/>
      <c r="D29" s="1"/>
      <c r="E29" s="1"/>
      <c r="F29" s="1"/>
      <c r="G29" s="1"/>
      <c r="H29" s="1"/>
      <c r="I29" s="1"/>
      <c r="K29" s="5"/>
      <c r="L29" s="1"/>
      <c r="M29" s="1"/>
      <c r="N29" s="45" t="s">
        <v>157</v>
      </c>
      <c r="O29" s="1"/>
    </row>
    <row r="30" spans="1:30" ht="15.6">
      <c r="A30" s="15"/>
      <c r="B30" s="1"/>
      <c r="C30" s="1"/>
      <c r="D30" s="1"/>
      <c r="E30" s="1"/>
      <c r="F30" s="1"/>
      <c r="G30" s="1"/>
      <c r="H30" s="1"/>
      <c r="I30" s="1"/>
      <c r="K30" s="5"/>
      <c r="L30" s="1"/>
      <c r="M30" s="1"/>
      <c r="N30" s="1"/>
      <c r="O30" s="1"/>
    </row>
    <row r="31" spans="1:30" ht="16.2" thickBot="1">
      <c r="A31" s="13"/>
      <c r="B31" s="1"/>
      <c r="C31" s="1"/>
      <c r="D31" s="1"/>
      <c r="E31" s="1"/>
      <c r="F31" s="1"/>
      <c r="G31" s="1"/>
      <c r="H31" s="1"/>
      <c r="I31" s="1"/>
      <c r="K31" s="5"/>
      <c r="L31" s="1"/>
      <c r="M31" s="1"/>
      <c r="N31" s="1"/>
      <c r="O31" s="1"/>
    </row>
    <row r="32" spans="1:30" ht="28.2" thickBot="1">
      <c r="A32" s="14"/>
      <c r="B32" s="1"/>
      <c r="C32" s="1"/>
      <c r="D32" s="1"/>
      <c r="E32" s="1"/>
      <c r="F32" s="1"/>
      <c r="G32" s="1"/>
      <c r="H32" s="1"/>
      <c r="I32" s="1"/>
      <c r="K32" s="5"/>
      <c r="L32" s="1"/>
      <c r="M32" s="1"/>
      <c r="N32" s="1"/>
      <c r="O32" s="1"/>
      <c r="P32" s="9" t="s">
        <v>11</v>
      </c>
      <c r="Q32" s="10" t="s">
        <v>10</v>
      </c>
    </row>
    <row r="33" spans="1:22" ht="16.2" thickBot="1">
      <c r="A33" s="2"/>
      <c r="B33" s="1"/>
      <c r="C33" s="1"/>
      <c r="D33" s="1"/>
      <c r="E33" s="1"/>
      <c r="F33" s="1"/>
      <c r="G33" s="1"/>
      <c r="H33" s="1"/>
      <c r="I33" s="1"/>
      <c r="K33" s="5"/>
      <c r="L33" s="1"/>
      <c r="M33" s="1"/>
      <c r="N33" s="1"/>
      <c r="O33" s="1"/>
      <c r="P33" s="11">
        <v>92</v>
      </c>
      <c r="Q33" s="12" t="s">
        <v>0</v>
      </c>
    </row>
    <row r="34" spans="1:22" ht="16.2" thickBot="1">
      <c r="A34" s="2"/>
      <c r="B34" s="1"/>
      <c r="C34" s="1"/>
      <c r="D34" s="1"/>
      <c r="E34" s="1"/>
      <c r="F34" s="1"/>
      <c r="G34" s="1"/>
      <c r="H34" s="1"/>
      <c r="I34" s="1"/>
      <c r="K34" s="5"/>
      <c r="L34" s="1"/>
      <c r="M34" s="1"/>
      <c r="N34" s="1"/>
      <c r="O34" s="1"/>
      <c r="P34" s="11">
        <v>89.5</v>
      </c>
      <c r="Q34" s="12" t="s">
        <v>4</v>
      </c>
    </row>
    <row r="35" spans="1:22" ht="16.2" thickBot="1">
      <c r="A35" s="2"/>
      <c r="B35" s="1"/>
      <c r="C35" s="1"/>
      <c r="D35" s="1"/>
      <c r="E35" s="1"/>
      <c r="F35" s="1"/>
      <c r="G35" s="1"/>
      <c r="H35" s="1"/>
      <c r="I35" s="1"/>
      <c r="K35" s="5"/>
      <c r="L35" s="1"/>
      <c r="M35" s="1"/>
      <c r="N35" s="1"/>
      <c r="O35" s="1"/>
      <c r="P35" s="11">
        <v>87</v>
      </c>
      <c r="Q35" s="12" t="s">
        <v>2</v>
      </c>
    </row>
    <row r="36" spans="1:22" ht="16.2" thickBot="1">
      <c r="A36" s="2"/>
      <c r="B36" s="1"/>
      <c r="C36" s="1"/>
      <c r="D36" s="1"/>
      <c r="E36" s="1"/>
      <c r="F36" s="1"/>
      <c r="G36" s="1"/>
      <c r="H36" s="1"/>
      <c r="I36" s="1"/>
      <c r="K36" s="5"/>
      <c r="L36" s="1"/>
      <c r="M36" s="1"/>
      <c r="N36" s="1"/>
      <c r="O36" s="1"/>
      <c r="P36" s="11">
        <v>82</v>
      </c>
      <c r="Q36" s="12" t="s">
        <v>1</v>
      </c>
    </row>
    <row r="37" spans="1:22" ht="16.2" thickBot="1">
      <c r="A37" s="2"/>
      <c r="B37" s="1"/>
      <c r="C37" s="1"/>
      <c r="D37" s="1"/>
      <c r="E37" s="1"/>
      <c r="F37" s="1"/>
      <c r="G37" s="1"/>
      <c r="H37" s="1"/>
      <c r="I37" s="1"/>
      <c r="K37" s="5"/>
      <c r="L37" s="1"/>
      <c r="M37" s="1"/>
      <c r="N37" s="1"/>
      <c r="O37" s="1"/>
      <c r="P37" s="11">
        <v>79.5</v>
      </c>
      <c r="Q37" s="12" t="s">
        <v>6</v>
      </c>
    </row>
    <row r="38" spans="1:22" ht="16.2" thickBot="1">
      <c r="A38" s="2"/>
      <c r="B38" s="1"/>
      <c r="C38" s="1"/>
      <c r="D38" s="1"/>
      <c r="E38" s="1"/>
      <c r="F38" s="1"/>
      <c r="G38" s="1"/>
      <c r="H38" s="1"/>
      <c r="I38" s="1"/>
      <c r="K38" s="5"/>
      <c r="L38" s="1"/>
      <c r="M38" s="1"/>
      <c r="N38" s="1"/>
      <c r="O38" s="1"/>
      <c r="P38" s="11">
        <v>77</v>
      </c>
      <c r="Q38" s="12" t="s">
        <v>7</v>
      </c>
    </row>
    <row r="39" spans="1:22" ht="16.2" thickBot="1">
      <c r="A39" s="2"/>
      <c r="B39" s="1"/>
      <c r="C39" s="1"/>
      <c r="D39" s="1"/>
      <c r="E39" s="1"/>
      <c r="F39" s="1"/>
      <c r="G39" s="1"/>
      <c r="H39" s="1"/>
      <c r="I39" s="1"/>
      <c r="K39" s="5"/>
      <c r="L39" s="1"/>
      <c r="M39" s="1"/>
      <c r="N39" s="1"/>
      <c r="O39" s="1"/>
      <c r="P39" s="11">
        <v>69.5</v>
      </c>
      <c r="Q39" s="12" t="s">
        <v>3</v>
      </c>
    </row>
    <row r="40" spans="1:22" ht="16.2" thickBot="1">
      <c r="A40" s="2"/>
      <c r="B40" s="1"/>
      <c r="C40" s="1"/>
      <c r="D40" s="1"/>
      <c r="E40" s="1"/>
      <c r="F40" s="1"/>
      <c r="G40" s="1"/>
      <c r="H40" s="1"/>
      <c r="I40" s="1"/>
      <c r="K40" s="5"/>
      <c r="L40" s="1"/>
      <c r="M40" s="1"/>
      <c r="N40" s="1"/>
      <c r="O40" s="1"/>
      <c r="P40" s="11">
        <v>59.5</v>
      </c>
      <c r="Q40" s="12" t="s">
        <v>9</v>
      </c>
    </row>
    <row r="41" spans="1:22" ht="16.2" thickBot="1">
      <c r="A41" s="2"/>
      <c r="B41" s="1"/>
      <c r="C41" s="1"/>
      <c r="D41" s="1"/>
      <c r="E41" s="1"/>
      <c r="F41" s="1"/>
      <c r="G41" s="1"/>
      <c r="H41" s="1"/>
      <c r="I41" s="1"/>
      <c r="K41" s="5"/>
      <c r="L41" s="1"/>
      <c r="M41" s="1"/>
      <c r="N41" s="1"/>
      <c r="O41" s="1"/>
      <c r="P41" s="11">
        <v>0</v>
      </c>
      <c r="Q41" s="12" t="s">
        <v>5</v>
      </c>
    </row>
    <row r="42" spans="1:22">
      <c r="B42" t="s">
        <v>20</v>
      </c>
      <c r="C42" t="s">
        <v>21</v>
      </c>
      <c r="D42" t="s">
        <v>22</v>
      </c>
      <c r="E42" t="s">
        <v>57</v>
      </c>
      <c r="F42" t="s">
        <v>58</v>
      </c>
      <c r="G42" t="s">
        <v>59</v>
      </c>
      <c r="I42" t="s">
        <v>60</v>
      </c>
      <c r="J42" t="s">
        <v>61</v>
      </c>
      <c r="K42" t="s">
        <v>62</v>
      </c>
      <c r="L42" t="s">
        <v>63</v>
      </c>
      <c r="M42" t="s">
        <v>64</v>
      </c>
      <c r="N42" t="s">
        <v>65</v>
      </c>
      <c r="P42" t="s">
        <v>66</v>
      </c>
      <c r="Q42" t="s">
        <v>67</v>
      </c>
      <c r="V42">
        <v>100</v>
      </c>
    </row>
    <row r="43" spans="1:22" ht="15.6">
      <c r="A43" s="2" t="str">
        <f t="shared" ref="A43:A67" si="12">CONCATENATE(C43,"_",B43, "_",D43)</f>
        <v>Ryan_Arens_z1863065</v>
      </c>
      <c r="B43" t="s">
        <v>68</v>
      </c>
      <c r="C43" t="s">
        <v>69</v>
      </c>
      <c r="D43" t="s">
        <v>70</v>
      </c>
      <c r="E43">
        <v>100</v>
      </c>
      <c r="F43">
        <v>84.625</v>
      </c>
      <c r="G43">
        <v>86.18</v>
      </c>
      <c r="I43">
        <v>88.75</v>
      </c>
      <c r="J43">
        <v>73</v>
      </c>
      <c r="K43">
        <v>80.88</v>
      </c>
      <c r="L43">
        <v>56.25</v>
      </c>
      <c r="M43" s="23">
        <v>85</v>
      </c>
      <c r="N43" s="23">
        <v>90</v>
      </c>
      <c r="O43" s="23"/>
      <c r="P43" t="s">
        <v>6</v>
      </c>
      <c r="Q43">
        <v>96.296289999999999</v>
      </c>
      <c r="V43">
        <v>50</v>
      </c>
    </row>
    <row r="44" spans="1:22" ht="15.6">
      <c r="A44" s="2" t="str">
        <f t="shared" si="12"/>
        <v>Monica_Bertrand_z1950237</v>
      </c>
      <c r="B44" t="s">
        <v>71</v>
      </c>
      <c r="C44" t="s">
        <v>72</v>
      </c>
      <c r="D44" t="s">
        <v>73</v>
      </c>
      <c r="E44">
        <v>100</v>
      </c>
      <c r="F44">
        <v>96.25</v>
      </c>
      <c r="G44">
        <v>85.29</v>
      </c>
      <c r="I44">
        <v>92.5</v>
      </c>
      <c r="J44">
        <v>64.375</v>
      </c>
      <c r="K44">
        <v>81.760000000000005</v>
      </c>
      <c r="L44">
        <v>63.16666</v>
      </c>
      <c r="M44" s="23">
        <v>85</v>
      </c>
      <c r="N44" s="23">
        <v>100</v>
      </c>
      <c r="O44" s="23"/>
      <c r="P44" t="s">
        <v>1</v>
      </c>
      <c r="Q44">
        <v>100</v>
      </c>
    </row>
    <row r="45" spans="1:22" ht="15.6">
      <c r="A45" s="2" t="str">
        <f t="shared" si="12"/>
        <v>Camilo_Estrada_z1888498</v>
      </c>
      <c r="B45" t="s">
        <v>74</v>
      </c>
      <c r="C45" t="s">
        <v>75</v>
      </c>
      <c r="D45" t="s">
        <v>76</v>
      </c>
      <c r="E45">
        <v>100</v>
      </c>
      <c r="F45">
        <v>95</v>
      </c>
      <c r="G45">
        <v>100</v>
      </c>
      <c r="I45">
        <v>82.083330000000004</v>
      </c>
      <c r="J45">
        <v>100</v>
      </c>
      <c r="K45">
        <v>92.65</v>
      </c>
      <c r="L45">
        <v>96.5</v>
      </c>
      <c r="M45" s="23">
        <v>85</v>
      </c>
      <c r="N45" s="23">
        <v>100</v>
      </c>
      <c r="O45" s="23"/>
      <c r="P45" t="s">
        <v>0</v>
      </c>
      <c r="Q45">
        <v>96.296289999999999</v>
      </c>
    </row>
    <row r="46" spans="1:22" ht="15.6">
      <c r="A46" s="2" t="str">
        <f t="shared" si="12"/>
        <v>Jordan_Fitch_z1980589</v>
      </c>
      <c r="B46" t="s">
        <v>77</v>
      </c>
      <c r="C46" t="s">
        <v>78</v>
      </c>
      <c r="D46" t="s">
        <v>79</v>
      </c>
      <c r="E46">
        <v>100</v>
      </c>
      <c r="F46">
        <v>75</v>
      </c>
      <c r="G46">
        <v>78.239999999999995</v>
      </c>
      <c r="I46">
        <v>81.916659999999993</v>
      </c>
      <c r="J46">
        <v>74.75</v>
      </c>
      <c r="K46">
        <v>67.790000000000006</v>
      </c>
      <c r="L46">
        <v>94</v>
      </c>
      <c r="M46" s="23">
        <v>85</v>
      </c>
      <c r="N46" s="23">
        <v>100</v>
      </c>
      <c r="O46" s="23"/>
      <c r="P46" t="s">
        <v>1</v>
      </c>
      <c r="Q46">
        <v>96.296289999999999</v>
      </c>
    </row>
    <row r="47" spans="1:22" ht="15.6">
      <c r="A47" s="2" t="str">
        <f t="shared" si="12"/>
        <v>Rj_Frew_z1891547</v>
      </c>
      <c r="B47" t="s">
        <v>80</v>
      </c>
      <c r="C47" t="s">
        <v>81</v>
      </c>
      <c r="D47" t="s">
        <v>82</v>
      </c>
      <c r="E47">
        <v>100</v>
      </c>
      <c r="F47">
        <v>95</v>
      </c>
      <c r="G47">
        <v>98.53</v>
      </c>
      <c r="I47">
        <v>99</v>
      </c>
      <c r="J47">
        <v>93.75</v>
      </c>
      <c r="K47">
        <v>92.21</v>
      </c>
      <c r="L47">
        <v>71.666659999999993</v>
      </c>
      <c r="M47" s="23">
        <v>85</v>
      </c>
      <c r="N47" s="23">
        <v>90</v>
      </c>
      <c r="O47" s="23"/>
      <c r="P47" t="s">
        <v>4</v>
      </c>
      <c r="Q47">
        <v>100</v>
      </c>
    </row>
    <row r="48" spans="1:22" ht="15.6">
      <c r="A48" s="2" t="str">
        <f t="shared" si="12"/>
        <v>Ubonobong_Ikpidungise_z1912443</v>
      </c>
      <c r="B48" t="s">
        <v>83</v>
      </c>
      <c r="C48" t="s">
        <v>84</v>
      </c>
      <c r="D48" t="s">
        <v>85</v>
      </c>
      <c r="E48">
        <v>91.5</v>
      </c>
      <c r="F48">
        <v>75</v>
      </c>
      <c r="G48">
        <v>37.06</v>
      </c>
      <c r="I48">
        <v>62.5</v>
      </c>
      <c r="J48">
        <v>64.125</v>
      </c>
      <c r="K48">
        <v>59.41</v>
      </c>
      <c r="L48">
        <v>56.25</v>
      </c>
      <c r="M48" s="23">
        <v>85</v>
      </c>
      <c r="N48" s="23">
        <v>90</v>
      </c>
      <c r="O48" s="23"/>
      <c r="P48" t="s">
        <v>9</v>
      </c>
      <c r="Q48">
        <v>80.769229999999993</v>
      </c>
    </row>
    <row r="49" spans="1:36" ht="15.6">
      <c r="A49" s="2" t="str">
        <f t="shared" si="12"/>
        <v>Jacob_Johnson_z1863845</v>
      </c>
      <c r="B49" t="s">
        <v>86</v>
      </c>
      <c r="C49" t="s">
        <v>87</v>
      </c>
      <c r="D49" t="s">
        <v>88</v>
      </c>
      <c r="E49">
        <v>100</v>
      </c>
      <c r="F49">
        <v>90</v>
      </c>
      <c r="G49">
        <v>95.59</v>
      </c>
      <c r="I49">
        <v>93.083330000000004</v>
      </c>
      <c r="J49">
        <v>84.375</v>
      </c>
      <c r="K49">
        <v>100</v>
      </c>
      <c r="L49">
        <v>99.666659999999993</v>
      </c>
      <c r="M49" s="23">
        <v>85</v>
      </c>
      <c r="N49" s="23">
        <v>100</v>
      </c>
      <c r="O49" s="23"/>
      <c r="P49" t="s">
        <v>0</v>
      </c>
      <c r="Q49">
        <v>100</v>
      </c>
    </row>
    <row r="50" spans="1:36" ht="15.6">
      <c r="A50" s="2" t="str">
        <f t="shared" si="12"/>
        <v>Armin_Koschtojan_z1922486</v>
      </c>
      <c r="B50" t="s">
        <v>89</v>
      </c>
      <c r="C50" t="s">
        <v>90</v>
      </c>
      <c r="D50" t="s">
        <v>91</v>
      </c>
      <c r="E50">
        <v>100</v>
      </c>
      <c r="F50">
        <v>100</v>
      </c>
      <c r="G50">
        <v>100</v>
      </c>
      <c r="I50">
        <v>96.416659999999993</v>
      </c>
      <c r="J50">
        <v>81</v>
      </c>
      <c r="K50">
        <v>100</v>
      </c>
      <c r="L50">
        <v>93.166659999999993</v>
      </c>
      <c r="M50" s="23">
        <v>85</v>
      </c>
      <c r="N50" s="23">
        <v>100</v>
      </c>
      <c r="O50" s="23"/>
      <c r="P50" t="s">
        <v>0</v>
      </c>
      <c r="Q50">
        <v>100</v>
      </c>
    </row>
    <row r="51" spans="1:36" ht="15.6">
      <c r="A51" s="2" t="str">
        <f t="shared" si="12"/>
        <v>Ryan_Linkletter_z1974295</v>
      </c>
      <c r="B51" t="s">
        <v>92</v>
      </c>
      <c r="C51" t="s">
        <v>69</v>
      </c>
      <c r="D51" t="s">
        <v>93</v>
      </c>
      <c r="E51">
        <v>100</v>
      </c>
      <c r="F51">
        <v>94.625</v>
      </c>
      <c r="G51">
        <v>89.71</v>
      </c>
      <c r="I51">
        <v>90.416659999999993</v>
      </c>
      <c r="J51">
        <v>97.25</v>
      </c>
      <c r="K51">
        <v>94.56</v>
      </c>
      <c r="L51">
        <v>71.416659999999993</v>
      </c>
      <c r="M51" s="23">
        <v>85</v>
      </c>
      <c r="N51" s="23">
        <v>90</v>
      </c>
      <c r="O51" s="23"/>
      <c r="P51" t="s">
        <v>2</v>
      </c>
      <c r="Q51">
        <v>100</v>
      </c>
    </row>
    <row r="52" spans="1:36" ht="15.6">
      <c r="A52" s="2" t="str">
        <f t="shared" si="12"/>
        <v>Brandon_Loth_z1941906</v>
      </c>
      <c r="B52" t="s">
        <v>94</v>
      </c>
      <c r="C52" t="s">
        <v>95</v>
      </c>
      <c r="D52" t="s">
        <v>96</v>
      </c>
      <c r="E52">
        <v>100</v>
      </c>
      <c r="F52">
        <v>90</v>
      </c>
      <c r="G52">
        <v>100</v>
      </c>
      <c r="I52">
        <v>97.916659999999993</v>
      </c>
      <c r="J52">
        <v>73.75</v>
      </c>
      <c r="K52">
        <v>64.709999999999994</v>
      </c>
      <c r="L52">
        <v>91.416659999999993</v>
      </c>
      <c r="M52" s="23">
        <v>85</v>
      </c>
      <c r="N52" s="23">
        <v>100</v>
      </c>
      <c r="O52" s="23"/>
      <c r="P52" t="s">
        <v>2</v>
      </c>
      <c r="Q52">
        <v>85.185180000000003</v>
      </c>
    </row>
    <row r="53" spans="1:36" ht="15.6">
      <c r="A53" s="2" t="str">
        <f t="shared" si="12"/>
        <v>Francisco_Mejia Garcia_z1860099</v>
      </c>
      <c r="B53" t="s">
        <v>97</v>
      </c>
      <c r="C53" t="s">
        <v>98</v>
      </c>
      <c r="D53" t="s">
        <v>99</v>
      </c>
      <c r="E53">
        <v>100</v>
      </c>
      <c r="F53">
        <v>94.625</v>
      </c>
      <c r="G53">
        <v>99.41</v>
      </c>
      <c r="I53">
        <v>90.416659999999993</v>
      </c>
      <c r="J53">
        <v>83.75</v>
      </c>
      <c r="K53">
        <v>94.12</v>
      </c>
      <c r="L53">
        <v>96.583330000000004</v>
      </c>
      <c r="M53" s="23">
        <v>85</v>
      </c>
      <c r="N53" s="23">
        <v>90</v>
      </c>
      <c r="O53" s="23"/>
      <c r="P53" t="s">
        <v>0</v>
      </c>
      <c r="Q53">
        <v>96.296289999999999</v>
      </c>
    </row>
    <row r="54" spans="1:36" ht="15.6">
      <c r="A54" s="2" t="str">
        <f t="shared" si="12"/>
        <v>Yary_Mendez_z1892180</v>
      </c>
      <c r="B54" t="s">
        <v>100</v>
      </c>
      <c r="C54" t="s">
        <v>101</v>
      </c>
      <c r="D54" t="s">
        <v>102</v>
      </c>
      <c r="E54">
        <v>96.1</v>
      </c>
      <c r="F54">
        <v>94.75</v>
      </c>
      <c r="G54">
        <v>91.18</v>
      </c>
      <c r="I54">
        <v>86.75</v>
      </c>
      <c r="J54">
        <v>78.5</v>
      </c>
      <c r="K54">
        <v>74.709999999999994</v>
      </c>
      <c r="L54">
        <v>63.333329999999997</v>
      </c>
      <c r="M54" s="23">
        <v>85</v>
      </c>
      <c r="N54" s="23">
        <v>100</v>
      </c>
      <c r="O54" s="23"/>
      <c r="P54" t="s">
        <v>6</v>
      </c>
      <c r="Q54">
        <v>96.296289999999999</v>
      </c>
      <c r="AD54" t="s">
        <v>45</v>
      </c>
      <c r="AE54" t="s">
        <v>46</v>
      </c>
      <c r="AF54" t="s">
        <v>47</v>
      </c>
      <c r="AG54" t="s">
        <v>48</v>
      </c>
      <c r="AH54" t="s">
        <v>49</v>
      </c>
      <c r="AI54" t="s">
        <v>50</v>
      </c>
      <c r="AJ54" t="s">
        <v>51</v>
      </c>
    </row>
    <row r="55" spans="1:36" ht="15.6">
      <c r="A55" s="2" t="str">
        <f t="shared" si="12"/>
        <v>Mizo_Murtaza_z1913466</v>
      </c>
      <c r="B55" t="s">
        <v>103</v>
      </c>
      <c r="C55" t="s">
        <v>104</v>
      </c>
      <c r="D55" t="s">
        <v>105</v>
      </c>
      <c r="E55">
        <v>100</v>
      </c>
      <c r="F55">
        <v>85</v>
      </c>
      <c r="G55">
        <v>62.65</v>
      </c>
      <c r="I55">
        <v>87.083330000000004</v>
      </c>
      <c r="J55">
        <v>73.75</v>
      </c>
      <c r="K55">
        <v>66.91</v>
      </c>
      <c r="L55">
        <v>73.25</v>
      </c>
      <c r="M55" s="23">
        <v>85</v>
      </c>
      <c r="N55" s="23">
        <v>90</v>
      </c>
      <c r="O55" s="23"/>
      <c r="P55" t="s">
        <v>7</v>
      </c>
      <c r="Q55">
        <v>100</v>
      </c>
      <c r="AF55" t="s">
        <v>4</v>
      </c>
      <c r="AH55">
        <v>89.285709999999995</v>
      </c>
      <c r="AI55" t="s">
        <v>52</v>
      </c>
      <c r="AJ55" t="s">
        <v>53</v>
      </c>
    </row>
    <row r="56" spans="1:36" ht="15.6">
      <c r="A56" s="2" t="str">
        <f t="shared" si="12"/>
        <v>Alex_Newman_z1961535</v>
      </c>
      <c r="B56" t="s">
        <v>106</v>
      </c>
      <c r="C56" t="s">
        <v>107</v>
      </c>
      <c r="D56" t="s">
        <v>108</v>
      </c>
      <c r="E56">
        <v>100</v>
      </c>
      <c r="F56">
        <v>100</v>
      </c>
      <c r="G56">
        <v>100</v>
      </c>
      <c r="I56">
        <v>99</v>
      </c>
      <c r="J56">
        <v>99.75</v>
      </c>
      <c r="K56">
        <v>98.53</v>
      </c>
      <c r="L56">
        <v>99.666659999999993</v>
      </c>
      <c r="M56" s="23">
        <v>85</v>
      </c>
      <c r="N56" s="23">
        <v>100</v>
      </c>
      <c r="O56" s="23"/>
      <c r="P56" t="s">
        <v>0</v>
      </c>
      <c r="Q56">
        <v>100</v>
      </c>
      <c r="AF56" t="s">
        <v>9</v>
      </c>
      <c r="AH56">
        <v>96.428569999999993</v>
      </c>
      <c r="AI56" t="s">
        <v>52</v>
      </c>
      <c r="AJ56" t="s">
        <v>53</v>
      </c>
    </row>
    <row r="57" spans="1:36" ht="15.6">
      <c r="A57" s="2" t="str">
        <f t="shared" si="12"/>
        <v>Erik_Olson_z1938070</v>
      </c>
      <c r="B57" t="s">
        <v>109</v>
      </c>
      <c r="C57" t="s">
        <v>110</v>
      </c>
      <c r="D57" t="s">
        <v>111</v>
      </c>
      <c r="E57">
        <v>100</v>
      </c>
      <c r="F57">
        <v>99.375</v>
      </c>
      <c r="G57">
        <v>83.24</v>
      </c>
      <c r="I57">
        <v>92.916659999999993</v>
      </c>
      <c r="J57">
        <v>79.375</v>
      </c>
      <c r="K57">
        <v>91.62</v>
      </c>
      <c r="L57">
        <v>96.583330000000004</v>
      </c>
      <c r="M57" s="23">
        <v>85</v>
      </c>
      <c r="N57" s="23">
        <v>90</v>
      </c>
      <c r="O57" s="23"/>
      <c r="P57" t="s">
        <v>0</v>
      </c>
      <c r="Q57">
        <v>88.88888</v>
      </c>
      <c r="AF57" t="s">
        <v>1</v>
      </c>
      <c r="AH57">
        <v>96.428569999999993</v>
      </c>
      <c r="AJ57" t="s">
        <v>52</v>
      </c>
    </row>
    <row r="58" spans="1:36" ht="15.6">
      <c r="A58" s="2" t="str">
        <f t="shared" si="12"/>
        <v>Jason_Predki_z1870381</v>
      </c>
      <c r="B58" t="s">
        <v>112</v>
      </c>
      <c r="C58" t="s">
        <v>42</v>
      </c>
      <c r="D58" t="s">
        <v>113</v>
      </c>
      <c r="E58">
        <v>100</v>
      </c>
      <c r="F58">
        <v>89.625</v>
      </c>
      <c r="G58">
        <v>100</v>
      </c>
      <c r="I58">
        <v>95.833330000000004</v>
      </c>
      <c r="J58">
        <v>79.75</v>
      </c>
      <c r="K58">
        <v>99.41</v>
      </c>
      <c r="L58">
        <v>79.583330000000004</v>
      </c>
      <c r="M58" s="23">
        <v>85</v>
      </c>
      <c r="N58" s="23">
        <v>100</v>
      </c>
      <c r="O58" s="23"/>
      <c r="P58" t="s">
        <v>0</v>
      </c>
      <c r="Q58">
        <v>100</v>
      </c>
      <c r="AF58" t="s">
        <v>1</v>
      </c>
      <c r="AH58">
        <v>85.714280000000002</v>
      </c>
      <c r="AI58" t="s">
        <v>52</v>
      </c>
      <c r="AJ58" t="s">
        <v>52</v>
      </c>
    </row>
    <row r="59" spans="1:36" ht="15.6">
      <c r="A59" s="2" t="str">
        <f t="shared" si="12"/>
        <v>Ines_Ramirez_z1911192</v>
      </c>
      <c r="B59" t="s">
        <v>114</v>
      </c>
      <c r="C59" t="s">
        <v>115</v>
      </c>
      <c r="D59" t="s">
        <v>116</v>
      </c>
      <c r="E59">
        <v>100</v>
      </c>
      <c r="F59">
        <v>100</v>
      </c>
      <c r="G59">
        <v>99.41</v>
      </c>
      <c r="I59">
        <v>99.166659999999993</v>
      </c>
      <c r="J59">
        <v>94.125</v>
      </c>
      <c r="K59">
        <v>100</v>
      </c>
      <c r="L59">
        <v>93</v>
      </c>
      <c r="M59" s="23">
        <v>85</v>
      </c>
      <c r="N59" s="23">
        <v>100</v>
      </c>
      <c r="O59" s="23"/>
      <c r="P59" t="s">
        <v>0</v>
      </c>
      <c r="Q59">
        <v>100</v>
      </c>
      <c r="AF59" t="s">
        <v>9</v>
      </c>
      <c r="AH59">
        <v>89.285709999999995</v>
      </c>
      <c r="AI59" t="s">
        <v>52</v>
      </c>
      <c r="AJ59" t="s">
        <v>52</v>
      </c>
    </row>
    <row r="60" spans="1:36" ht="15.6">
      <c r="A60" s="2" t="str">
        <f t="shared" si="12"/>
        <v>Manuel_Rodriguez_z1764530</v>
      </c>
      <c r="B60" t="s">
        <v>117</v>
      </c>
      <c r="C60" t="s">
        <v>118</v>
      </c>
      <c r="D60" t="s">
        <v>119</v>
      </c>
      <c r="E60">
        <v>100</v>
      </c>
      <c r="F60">
        <v>79.625</v>
      </c>
      <c r="G60">
        <v>100</v>
      </c>
      <c r="I60">
        <v>89.166659999999993</v>
      </c>
      <c r="J60">
        <v>94.75</v>
      </c>
      <c r="K60">
        <v>100</v>
      </c>
      <c r="L60">
        <v>96.666659999999993</v>
      </c>
      <c r="M60" s="23">
        <v>85</v>
      </c>
      <c r="N60" s="23">
        <v>100</v>
      </c>
      <c r="O60" s="23"/>
      <c r="P60" t="s">
        <v>0</v>
      </c>
      <c r="Q60">
        <v>100</v>
      </c>
      <c r="AF60" t="s">
        <v>6</v>
      </c>
      <c r="AH60">
        <v>96.428569999999993</v>
      </c>
      <c r="AI60" t="s">
        <v>52</v>
      </c>
      <c r="AJ60" t="s">
        <v>52</v>
      </c>
    </row>
    <row r="61" spans="1:36" ht="15.6">
      <c r="A61" s="2" t="str">
        <f t="shared" si="12"/>
        <v>Aalap_Shah_z1921483</v>
      </c>
      <c r="B61" t="s">
        <v>120</v>
      </c>
      <c r="C61" t="s">
        <v>121</v>
      </c>
      <c r="D61" t="s">
        <v>122</v>
      </c>
      <c r="E61">
        <v>100</v>
      </c>
      <c r="F61">
        <v>100</v>
      </c>
      <c r="G61">
        <v>100</v>
      </c>
      <c r="I61">
        <v>92.5</v>
      </c>
      <c r="J61">
        <v>98.375</v>
      </c>
      <c r="K61">
        <v>97.94</v>
      </c>
      <c r="L61">
        <v>93</v>
      </c>
      <c r="M61" s="23">
        <v>85</v>
      </c>
      <c r="N61" s="23">
        <v>95</v>
      </c>
      <c r="O61" s="23"/>
      <c r="P61" t="s">
        <v>0</v>
      </c>
      <c r="Q61">
        <v>100</v>
      </c>
      <c r="AF61" t="s">
        <v>7</v>
      </c>
      <c r="AH61">
        <v>96.428569999999993</v>
      </c>
      <c r="AI61" t="s">
        <v>52</v>
      </c>
      <c r="AJ61" t="s">
        <v>52</v>
      </c>
    </row>
    <row r="62" spans="1:36" ht="15.6">
      <c r="A62" s="2" t="str">
        <f t="shared" si="12"/>
        <v>Nirovro_Swadhin_z1909714</v>
      </c>
      <c r="B62" t="s">
        <v>123</v>
      </c>
      <c r="C62" t="s">
        <v>124</v>
      </c>
      <c r="D62" t="s">
        <v>125</v>
      </c>
      <c r="E62">
        <v>100</v>
      </c>
      <c r="F62">
        <v>89.625</v>
      </c>
      <c r="G62">
        <v>37.94</v>
      </c>
      <c r="I62">
        <v>92.333330000000004</v>
      </c>
      <c r="J62">
        <v>99.125</v>
      </c>
      <c r="K62">
        <v>100</v>
      </c>
      <c r="L62">
        <v>63.833329999999997</v>
      </c>
      <c r="M62" s="23">
        <v>85</v>
      </c>
      <c r="N62" s="23">
        <v>90</v>
      </c>
      <c r="O62" s="23"/>
      <c r="P62" t="s">
        <v>6</v>
      </c>
      <c r="Q62">
        <v>92.592590000000001</v>
      </c>
      <c r="AF62" t="s">
        <v>0</v>
      </c>
      <c r="AH62">
        <v>100</v>
      </c>
      <c r="AI62" t="s">
        <v>52</v>
      </c>
      <c r="AJ62" t="s">
        <v>52</v>
      </c>
    </row>
    <row r="63" spans="1:36" ht="15.6">
      <c r="A63" s="2" t="str">
        <f t="shared" si="12"/>
        <v>Zahra_Syed_z1892255</v>
      </c>
      <c r="B63" t="s">
        <v>126</v>
      </c>
      <c r="C63" t="s">
        <v>127</v>
      </c>
      <c r="D63" t="s">
        <v>128</v>
      </c>
      <c r="E63">
        <v>65.3</v>
      </c>
      <c r="F63">
        <v>95</v>
      </c>
      <c r="G63">
        <v>81.760000000000005</v>
      </c>
      <c r="I63">
        <v>72.916659999999993</v>
      </c>
      <c r="J63">
        <v>81.875</v>
      </c>
      <c r="K63">
        <v>71.319999999999993</v>
      </c>
      <c r="L63">
        <v>72.5</v>
      </c>
      <c r="M63" s="23">
        <v>85</v>
      </c>
      <c r="N63" s="23">
        <v>90</v>
      </c>
      <c r="O63" s="23"/>
      <c r="P63" t="s">
        <v>3</v>
      </c>
      <c r="Q63">
        <v>100</v>
      </c>
      <c r="AF63" t="s">
        <v>0</v>
      </c>
      <c r="AH63">
        <v>100</v>
      </c>
      <c r="AI63" t="s">
        <v>52</v>
      </c>
      <c r="AJ63" t="s">
        <v>52</v>
      </c>
    </row>
    <row r="64" spans="1:36" ht="15.6">
      <c r="A64" s="2" t="str">
        <f t="shared" si="12"/>
        <v>Jacob_Vazquez_z1865860</v>
      </c>
      <c r="B64" t="s">
        <v>129</v>
      </c>
      <c r="C64" t="s">
        <v>87</v>
      </c>
      <c r="D64" t="s">
        <v>130</v>
      </c>
      <c r="E64">
        <v>94.2</v>
      </c>
      <c r="F64">
        <v>89.75</v>
      </c>
      <c r="G64">
        <v>76.47</v>
      </c>
      <c r="I64">
        <v>86.333330000000004</v>
      </c>
      <c r="J64">
        <v>79.125</v>
      </c>
      <c r="K64">
        <v>59.85</v>
      </c>
      <c r="L64">
        <v>63.333329999999997</v>
      </c>
      <c r="M64" s="23">
        <v>85</v>
      </c>
      <c r="N64" s="23">
        <v>100</v>
      </c>
      <c r="O64" s="23"/>
      <c r="P64" t="s">
        <v>3</v>
      </c>
      <c r="Q64">
        <v>100</v>
      </c>
      <c r="AF64" t="s">
        <v>0</v>
      </c>
      <c r="AH64">
        <v>100</v>
      </c>
      <c r="AI64" t="s">
        <v>52</v>
      </c>
      <c r="AJ64" t="s">
        <v>52</v>
      </c>
    </row>
    <row r="65" spans="1:36" ht="15.6">
      <c r="A65" s="2" t="str">
        <f t="shared" si="12"/>
        <v>Skylar_Weiland_z1895435</v>
      </c>
      <c r="B65" t="s">
        <v>131</v>
      </c>
      <c r="C65" t="s">
        <v>132</v>
      </c>
      <c r="D65" t="s">
        <v>133</v>
      </c>
      <c r="E65">
        <v>100</v>
      </c>
      <c r="F65">
        <v>85</v>
      </c>
      <c r="G65">
        <v>98.53</v>
      </c>
      <c r="I65">
        <v>89.583330000000004</v>
      </c>
      <c r="J65">
        <v>69.375</v>
      </c>
      <c r="K65">
        <v>98.82</v>
      </c>
      <c r="L65">
        <v>57.5</v>
      </c>
      <c r="M65" s="23">
        <v>85</v>
      </c>
      <c r="N65" s="23">
        <v>100</v>
      </c>
      <c r="O65" s="23"/>
      <c r="P65" t="s">
        <v>1</v>
      </c>
      <c r="Q65">
        <v>96.296289999999999</v>
      </c>
      <c r="AF65" t="s">
        <v>4</v>
      </c>
      <c r="AH65">
        <v>100</v>
      </c>
      <c r="AI65" t="s">
        <v>52</v>
      </c>
      <c r="AJ65" t="s">
        <v>52</v>
      </c>
    </row>
    <row r="66" spans="1:36" ht="15.6">
      <c r="A66" s="2" t="str">
        <f t="shared" si="12"/>
        <v>Joseph_Wilson_z1935473</v>
      </c>
      <c r="B66" t="s">
        <v>134</v>
      </c>
      <c r="C66" t="s">
        <v>135</v>
      </c>
      <c r="D66" t="s">
        <v>136</v>
      </c>
      <c r="E66">
        <v>100</v>
      </c>
      <c r="F66">
        <v>95</v>
      </c>
      <c r="G66">
        <v>97.06</v>
      </c>
      <c r="I66">
        <v>99.166659999999993</v>
      </c>
      <c r="J66">
        <v>94</v>
      </c>
      <c r="K66">
        <v>99.56</v>
      </c>
      <c r="L66">
        <v>84.333330000000004</v>
      </c>
      <c r="M66" s="23">
        <v>85</v>
      </c>
      <c r="N66" s="23">
        <v>95</v>
      </c>
      <c r="O66" s="23"/>
      <c r="P66" t="s">
        <v>0</v>
      </c>
      <c r="Q66">
        <v>96.296289999999999</v>
      </c>
      <c r="AF66" t="s">
        <v>2</v>
      </c>
      <c r="AH66">
        <v>92.857140000000001</v>
      </c>
      <c r="AI66" t="s">
        <v>52</v>
      </c>
      <c r="AJ66" t="s">
        <v>52</v>
      </c>
    </row>
    <row r="67" spans="1:36" ht="15.6">
      <c r="A67" s="2" t="str">
        <f t="shared" si="12"/>
        <v>Lydia_Zirk_z1971080</v>
      </c>
      <c r="B67" t="s">
        <v>137</v>
      </c>
      <c r="C67" t="s">
        <v>138</v>
      </c>
      <c r="D67" t="s">
        <v>139</v>
      </c>
      <c r="E67">
        <v>32.6</v>
      </c>
      <c r="F67">
        <v>88.75</v>
      </c>
      <c r="G67">
        <v>48.53</v>
      </c>
      <c r="I67">
        <v>55.833329999999997</v>
      </c>
      <c r="J67">
        <v>97.5</v>
      </c>
      <c r="K67">
        <v>67.5</v>
      </c>
      <c r="L67">
        <v>55</v>
      </c>
      <c r="M67" s="23">
        <v>85</v>
      </c>
      <c r="N67" s="23">
        <v>90</v>
      </c>
      <c r="O67" s="23"/>
      <c r="P67" t="s">
        <v>5</v>
      </c>
      <c r="Q67">
        <v>100</v>
      </c>
      <c r="AF67" t="s">
        <v>3</v>
      </c>
      <c r="AH67">
        <v>85.714280000000002</v>
      </c>
      <c r="AI67" t="s">
        <v>52</v>
      </c>
      <c r="AJ67" t="s">
        <v>53</v>
      </c>
    </row>
    <row r="68" spans="1:36">
      <c r="AF68" t="s">
        <v>1</v>
      </c>
      <c r="AH68">
        <v>96.428569999999993</v>
      </c>
      <c r="AI68" t="s">
        <v>52</v>
      </c>
      <c r="AJ68" t="s">
        <v>52</v>
      </c>
    </row>
    <row r="69" spans="1:36">
      <c r="AF69" t="s">
        <v>0</v>
      </c>
      <c r="AH69">
        <v>92.857140000000001</v>
      </c>
      <c r="AI69" t="s">
        <v>52</v>
      </c>
      <c r="AJ69" t="s">
        <v>52</v>
      </c>
    </row>
    <row r="70" spans="1:36">
      <c r="AF70" t="s">
        <v>2</v>
      </c>
      <c r="AH70">
        <v>89.285709999999995</v>
      </c>
      <c r="AI70" t="s">
        <v>53</v>
      </c>
      <c r="AJ70" t="s">
        <v>53</v>
      </c>
    </row>
    <row r="71" spans="1:36">
      <c r="AF71" t="s">
        <v>0</v>
      </c>
      <c r="AH71">
        <v>96.428569999999993</v>
      </c>
      <c r="AI71" t="s">
        <v>52</v>
      </c>
      <c r="AJ71" t="s">
        <v>52</v>
      </c>
    </row>
  </sheetData>
  <conditionalFormatting sqref="L2:M41">
    <cfRule type="cellIs" dxfId="5" priority="7" operator="equal">
      <formula>"F"</formula>
    </cfRule>
    <cfRule type="cellIs" dxfId="4" priority="8" operator="equal">
      <formula>"D"</formula>
    </cfRule>
    <cfRule type="cellIs" dxfId="3" priority="9" operator="equal">
      <formula>"C"</formula>
    </cfRule>
  </conditionalFormatting>
  <conditionalFormatting sqref="O2:O26">
    <cfRule type="cellIs" dxfId="2" priority="1" operator="equal">
      <formula>"F"</formula>
    </cfRule>
    <cfRule type="cellIs" dxfId="1" priority="2" operator="equal">
      <formula>"D"</formula>
    </cfRule>
    <cfRule type="cellIs" dxfId="0" priority="3" operator="equal">
      <formula>"C"</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CA462-37D7-474E-ADB4-4784C062F863}">
  <dimension ref="A1:W62"/>
  <sheetViews>
    <sheetView tabSelected="1" zoomScale="120" zoomScaleNormal="120" workbookViewId="0">
      <pane xSplit="1" topLeftCell="B1" activePane="topRight" state="frozen"/>
      <selection activeCell="A19" sqref="A19"/>
      <selection pane="topRight" sqref="A1:V27"/>
    </sheetView>
  </sheetViews>
  <sheetFormatPr defaultColWidth="10.6640625" defaultRowHeight="15.6"/>
  <cols>
    <col min="1" max="1" width="12.44140625" style="21" bestFit="1" customWidth="1"/>
    <col min="2" max="2" width="13.6640625" style="21" bestFit="1" customWidth="1"/>
    <col min="3" max="3" width="9.6640625" style="21" bestFit="1" customWidth="1"/>
    <col min="4" max="4" width="14.88671875" style="21" bestFit="1" customWidth="1"/>
    <col min="5" max="7" width="42.6640625" style="21" bestFit="1" customWidth="1"/>
    <col min="8" max="8" width="39.33203125" style="21" bestFit="1" customWidth="1"/>
    <col min="9" max="10" width="42.6640625" style="21" bestFit="1" customWidth="1"/>
    <col min="11" max="15" width="42.6640625" style="21" customWidth="1"/>
    <col min="16" max="16" width="42.44140625" style="21" bestFit="1" customWidth="1"/>
    <col min="17" max="17" width="17.6640625" style="21" bestFit="1" customWidth="1"/>
    <col min="18" max="18" width="14.109375" style="21" bestFit="1" customWidth="1"/>
    <col min="19" max="19" width="10.109375" style="21" bestFit="1" customWidth="1"/>
    <col min="20" max="20" width="22.44140625" style="21" bestFit="1" customWidth="1"/>
    <col min="21" max="21" width="106" style="21" bestFit="1" customWidth="1"/>
    <col min="22" max="22" width="22.6640625" style="21" bestFit="1" customWidth="1"/>
    <col min="23" max="16384" width="10.6640625" style="21"/>
  </cols>
  <sheetData>
    <row r="1" spans="1:22">
      <c r="A1" t="s">
        <v>20</v>
      </c>
      <c r="B1" t="s">
        <v>21</v>
      </c>
      <c r="C1" t="s">
        <v>22</v>
      </c>
      <c r="D1" t="s">
        <v>201</v>
      </c>
      <c r="E1" s="24" t="s">
        <v>41</v>
      </c>
      <c r="F1" s="24" t="s">
        <v>40</v>
      </c>
      <c r="G1" s="24" t="s">
        <v>39</v>
      </c>
      <c r="H1" s="24" t="s">
        <v>38</v>
      </c>
      <c r="I1" s="24" t="s">
        <v>146</v>
      </c>
      <c r="J1" s="24" t="s">
        <v>152</v>
      </c>
      <c r="K1" s="24" t="s">
        <v>37</v>
      </c>
      <c r="L1" s="24" t="s">
        <v>154</v>
      </c>
      <c r="M1" s="24" t="s">
        <v>155</v>
      </c>
      <c r="N1" s="24" t="s">
        <v>43</v>
      </c>
      <c r="O1" s="24" t="s">
        <v>44</v>
      </c>
      <c r="P1" s="22" t="s">
        <v>36</v>
      </c>
      <c r="Q1" s="22" t="s">
        <v>54</v>
      </c>
      <c r="R1" s="22" t="s">
        <v>35</v>
      </c>
      <c r="S1" s="29" t="s">
        <v>34</v>
      </c>
      <c r="T1" s="25" t="s">
        <v>159</v>
      </c>
      <c r="U1" s="24" t="s">
        <v>161</v>
      </c>
      <c r="V1" s="24" t="s">
        <v>198</v>
      </c>
    </row>
    <row r="2" spans="1:22">
      <c r="A2" t="s">
        <v>68</v>
      </c>
      <c r="B2" t="s">
        <v>69</v>
      </c>
      <c r="C2" t="s">
        <v>70</v>
      </c>
      <c r="D2" t="s">
        <v>202</v>
      </c>
      <c r="E2" s="21">
        <f t="shared" ref="E2:J2" si="0">E37</f>
        <v>100</v>
      </c>
      <c r="F2" s="21">
        <f t="shared" si="0"/>
        <v>100</v>
      </c>
      <c r="G2" s="21">
        <f t="shared" si="0"/>
        <v>100</v>
      </c>
      <c r="H2">
        <f t="shared" si="0"/>
        <v>0</v>
      </c>
      <c r="I2" s="21">
        <f t="shared" si="0"/>
        <v>98.08</v>
      </c>
      <c r="J2" s="21">
        <f t="shared" si="0"/>
        <v>100</v>
      </c>
      <c r="K2" s="21">
        <f>M37</f>
        <v>100</v>
      </c>
      <c r="L2" s="21">
        <f>N37</f>
        <v>100</v>
      </c>
      <c r="M2" s="21">
        <f>O37</f>
        <v>100</v>
      </c>
      <c r="N2">
        <f>L37</f>
        <v>100</v>
      </c>
      <c r="O2">
        <f>K37</f>
        <v>100</v>
      </c>
      <c r="P2" s="21">
        <v>85</v>
      </c>
      <c r="Q2" s="27">
        <f>OMIS482_teams!I2</f>
        <v>76.392572944297072</v>
      </c>
      <c r="R2" s="21">
        <v>100</v>
      </c>
      <c r="S2" s="21">
        <f>E2*$E$27+F2*$F$27+G2*$G$27+H2*$H$27+I2*$I$27+J2*$J$27+K2*$K$27+L2*$L$27+M2*$M$27+N2*$N$27+O2*$O$27+P2*$P$27+Q2*$Q$27+R2*$R$27</f>
        <v>9309.3685941644544</v>
      </c>
      <c r="T2" s="27">
        <f>(S2/$S$28)*100</f>
        <v>89.360902329535179</v>
      </c>
      <c r="U2" s="28">
        <f t="shared" ref="U2:U26" si="1">(S2/$S$29)*100</f>
        <v>97.993353622783729</v>
      </c>
      <c r="V2" s="27">
        <f>AVERAGE(T2, IF(U2&gt;100,100,U2))</f>
        <v>93.677127976159454</v>
      </c>
    </row>
    <row r="3" spans="1:22">
      <c r="A3" t="s">
        <v>71</v>
      </c>
      <c r="B3" t="s">
        <v>72</v>
      </c>
      <c r="C3" t="s">
        <v>73</v>
      </c>
      <c r="D3" t="s">
        <v>203</v>
      </c>
      <c r="E3" s="21">
        <f t="shared" ref="E3:J26" si="2">E38</f>
        <v>100</v>
      </c>
      <c r="F3" s="21">
        <f t="shared" si="2"/>
        <v>85</v>
      </c>
      <c r="G3" s="21">
        <f t="shared" si="2"/>
        <v>100</v>
      </c>
      <c r="H3">
        <f t="shared" si="2"/>
        <v>0</v>
      </c>
      <c r="I3" s="21">
        <f t="shared" si="2"/>
        <v>96.15</v>
      </c>
      <c r="J3" s="21">
        <f t="shared" si="2"/>
        <v>98.53</v>
      </c>
      <c r="K3" s="21">
        <f t="shared" ref="K3:K26" si="3">M38</f>
        <v>100</v>
      </c>
      <c r="L3" s="21">
        <f t="shared" ref="L3:L26" si="4">N38</f>
        <v>100</v>
      </c>
      <c r="M3" s="21">
        <f t="shared" ref="M3:M26" si="5">O38</f>
        <v>100</v>
      </c>
      <c r="N3">
        <f t="shared" ref="N3:N26" si="6">L38</f>
        <v>100</v>
      </c>
      <c r="O3">
        <f t="shared" ref="O3:O26" si="7">K38</f>
        <v>100</v>
      </c>
      <c r="P3" s="21">
        <v>95</v>
      </c>
      <c r="Q3" s="27">
        <f>OMIS482_teams!I3</f>
        <v>89.124668435013248</v>
      </c>
      <c r="R3" s="21">
        <v>100</v>
      </c>
      <c r="S3" s="21">
        <f t="shared" ref="S3:S26" si="8">E3*$E$27+F3*$F$27+G3*$G$27+H3*$H$27+I3*$I$27+J3*$J$27+K3*$K$27+L3*$L$27+M3*$M$27+N3*$N$27+O3*$O$27+P3*$P$27+Q3*$Q$27+R3*$R$27</f>
        <v>9539.9500265251991</v>
      </c>
      <c r="T3" s="27">
        <f t="shared" ref="T3:T26" si="9">(S3/$S$28)*100</f>
        <v>91.574260265443868</v>
      </c>
      <c r="U3" s="28">
        <f t="shared" si="1"/>
        <v>100.42052659500209</v>
      </c>
      <c r="V3" s="27">
        <f t="shared" ref="V3:V26" si="10">AVERAGE(T3, IF(U3&gt;100,100,U3))</f>
        <v>95.787130132721927</v>
      </c>
    </row>
    <row r="4" spans="1:22">
      <c r="A4" t="s">
        <v>74</v>
      </c>
      <c r="B4" t="s">
        <v>75</v>
      </c>
      <c r="C4" t="s">
        <v>76</v>
      </c>
      <c r="D4" t="s">
        <v>204</v>
      </c>
      <c r="E4" s="21">
        <f t="shared" si="2"/>
        <v>100</v>
      </c>
      <c r="F4" s="21">
        <f t="shared" si="2"/>
        <v>90</v>
      </c>
      <c r="G4" s="21">
        <f t="shared" si="2"/>
        <v>90.77</v>
      </c>
      <c r="H4">
        <f t="shared" si="2"/>
        <v>0</v>
      </c>
      <c r="I4" s="21">
        <f t="shared" si="2"/>
        <v>98.08</v>
      </c>
      <c r="J4" s="21">
        <f t="shared" si="2"/>
        <v>100</v>
      </c>
      <c r="K4" s="21">
        <f t="shared" si="3"/>
        <v>100</v>
      </c>
      <c r="L4" s="21">
        <f t="shared" si="4"/>
        <v>100</v>
      </c>
      <c r="M4" s="21">
        <f t="shared" si="5"/>
        <v>100</v>
      </c>
      <c r="N4">
        <f t="shared" si="6"/>
        <v>100</v>
      </c>
      <c r="O4">
        <f t="shared" si="7"/>
        <v>100</v>
      </c>
      <c r="P4" s="21">
        <v>100</v>
      </c>
      <c r="Q4" s="27">
        <f>OMIS482_teams!I4</f>
        <v>89.124668435013248</v>
      </c>
      <c r="R4" s="21">
        <v>100</v>
      </c>
      <c r="S4" s="21">
        <f t="shared" si="8"/>
        <v>9609.9700265251995</v>
      </c>
      <c r="T4" s="27">
        <f t="shared" si="9"/>
        <v>92.246384300261468</v>
      </c>
      <c r="U4" s="28">
        <f t="shared" si="1"/>
        <v>101.15757922658103</v>
      </c>
      <c r="V4" s="27">
        <f t="shared" si="10"/>
        <v>96.123192150130734</v>
      </c>
    </row>
    <row r="5" spans="1:22">
      <c r="A5" t="s">
        <v>77</v>
      </c>
      <c r="B5" t="s">
        <v>78</v>
      </c>
      <c r="C5" t="s">
        <v>79</v>
      </c>
      <c r="D5" t="s">
        <v>205</v>
      </c>
      <c r="E5" s="21">
        <f t="shared" si="2"/>
        <v>100</v>
      </c>
      <c r="F5" s="21">
        <f t="shared" si="2"/>
        <v>90</v>
      </c>
      <c r="G5" s="21">
        <f t="shared" si="2"/>
        <v>100</v>
      </c>
      <c r="H5">
        <f t="shared" si="2"/>
        <v>100</v>
      </c>
      <c r="I5" s="21">
        <f t="shared" si="2"/>
        <v>98.08</v>
      </c>
      <c r="J5" s="21">
        <f t="shared" si="2"/>
        <v>85.29</v>
      </c>
      <c r="K5" s="21">
        <f t="shared" si="3"/>
        <v>100</v>
      </c>
      <c r="L5" s="21">
        <f t="shared" si="4"/>
        <v>100</v>
      </c>
      <c r="M5" s="21">
        <f t="shared" si="5"/>
        <v>100</v>
      </c>
      <c r="N5">
        <f t="shared" si="6"/>
        <v>100</v>
      </c>
      <c r="O5">
        <f t="shared" si="7"/>
        <v>100</v>
      </c>
      <c r="P5" s="21">
        <v>95</v>
      </c>
      <c r="Q5" s="27">
        <f>OMIS482_teams!I5</f>
        <v>95.490716180371351</v>
      </c>
      <c r="R5" s="21">
        <v>100</v>
      </c>
      <c r="S5" s="21">
        <f t="shared" si="8"/>
        <v>9697.5807427055697</v>
      </c>
      <c r="T5" s="27">
        <f t="shared" si="9"/>
        <v>93.087362135914276</v>
      </c>
      <c r="U5" s="28">
        <f t="shared" si="1"/>
        <v>102.07979729163759</v>
      </c>
      <c r="V5" s="27">
        <f t="shared" si="10"/>
        <v>96.543681067957138</v>
      </c>
    </row>
    <row r="6" spans="1:22">
      <c r="A6" t="s">
        <v>80</v>
      </c>
      <c r="B6" t="s">
        <v>81</v>
      </c>
      <c r="C6" t="s">
        <v>82</v>
      </c>
      <c r="D6" t="s">
        <v>206</v>
      </c>
      <c r="E6" s="21">
        <f t="shared" si="2"/>
        <v>100</v>
      </c>
      <c r="F6" s="21">
        <f t="shared" si="2"/>
        <v>100</v>
      </c>
      <c r="G6" s="21">
        <f t="shared" si="2"/>
        <v>100</v>
      </c>
      <c r="H6">
        <f t="shared" si="2"/>
        <v>0</v>
      </c>
      <c r="I6" s="21">
        <f t="shared" si="2"/>
        <v>98.08</v>
      </c>
      <c r="J6" s="21">
        <f t="shared" si="2"/>
        <v>97.06</v>
      </c>
      <c r="K6" s="21">
        <f t="shared" si="3"/>
        <v>100</v>
      </c>
      <c r="L6" s="21">
        <f t="shared" si="4"/>
        <v>100</v>
      </c>
      <c r="M6" s="21">
        <f t="shared" si="5"/>
        <v>100</v>
      </c>
      <c r="N6">
        <f t="shared" si="6"/>
        <v>100</v>
      </c>
      <c r="O6">
        <f t="shared" si="7"/>
        <v>100</v>
      </c>
      <c r="P6" s="21">
        <v>85</v>
      </c>
      <c r="Q6" s="27">
        <f>OMIS482_teams!I6</f>
        <v>6.3660477453580899</v>
      </c>
      <c r="R6" s="21">
        <v>100</v>
      </c>
      <c r="S6" s="21">
        <f t="shared" si="8"/>
        <v>8241.3307161803714</v>
      </c>
      <c r="T6" s="27">
        <f t="shared" si="9"/>
        <v>79.108775395963519</v>
      </c>
      <c r="U6" s="28">
        <f t="shared" si="1"/>
        <v>86.750849644003907</v>
      </c>
      <c r="V6" s="27">
        <f t="shared" si="10"/>
        <v>82.929812519983713</v>
      </c>
    </row>
    <row r="7" spans="1:22">
      <c r="A7" t="s">
        <v>83</v>
      </c>
      <c r="B7" t="s">
        <v>84</v>
      </c>
      <c r="C7" t="s">
        <v>85</v>
      </c>
      <c r="D7" t="s">
        <v>207</v>
      </c>
      <c r="E7" s="21">
        <f t="shared" si="2"/>
        <v>100</v>
      </c>
      <c r="F7" s="21">
        <f t="shared" si="2"/>
        <v>95</v>
      </c>
      <c r="G7" s="21">
        <f t="shared" si="2"/>
        <v>0</v>
      </c>
      <c r="H7">
        <f t="shared" si="2"/>
        <v>100</v>
      </c>
      <c r="I7" s="21">
        <f t="shared" si="2"/>
        <v>98.08</v>
      </c>
      <c r="J7" s="21">
        <f t="shared" si="2"/>
        <v>83.82</v>
      </c>
      <c r="K7" s="21">
        <f t="shared" si="3"/>
        <v>0</v>
      </c>
      <c r="L7" s="21">
        <f t="shared" si="4"/>
        <v>100</v>
      </c>
      <c r="M7" s="21">
        <f t="shared" si="5"/>
        <v>100</v>
      </c>
      <c r="N7">
        <f t="shared" si="6"/>
        <v>100</v>
      </c>
      <c r="O7">
        <f t="shared" si="7"/>
        <v>0</v>
      </c>
      <c r="P7" s="21">
        <v>90</v>
      </c>
      <c r="Q7" s="27">
        <f>OMIS482_teams!I7</f>
        <v>31.830238726790448</v>
      </c>
      <c r="R7" s="21">
        <v>90</v>
      </c>
      <c r="S7" s="21">
        <f t="shared" si="8"/>
        <v>6938.8535809018567</v>
      </c>
      <c r="T7" s="27">
        <f t="shared" si="9"/>
        <v>66.606259151732388</v>
      </c>
      <c r="U7" s="28">
        <f t="shared" si="1"/>
        <v>73.040564009493224</v>
      </c>
      <c r="V7" s="27">
        <f t="shared" si="10"/>
        <v>69.823411580612799</v>
      </c>
    </row>
    <row r="8" spans="1:22">
      <c r="A8" t="s">
        <v>86</v>
      </c>
      <c r="B8" t="s">
        <v>87</v>
      </c>
      <c r="C8" t="s">
        <v>88</v>
      </c>
      <c r="D8" t="s">
        <v>208</v>
      </c>
      <c r="E8" s="21">
        <f t="shared" si="2"/>
        <v>100</v>
      </c>
      <c r="F8" s="21">
        <f t="shared" si="2"/>
        <v>100</v>
      </c>
      <c r="G8" s="21">
        <f t="shared" si="2"/>
        <v>100</v>
      </c>
      <c r="H8">
        <f t="shared" si="2"/>
        <v>100</v>
      </c>
      <c r="I8" s="21">
        <f t="shared" si="2"/>
        <v>98.08</v>
      </c>
      <c r="J8" s="21">
        <f t="shared" si="2"/>
        <v>98.53</v>
      </c>
      <c r="K8" s="21">
        <f t="shared" si="3"/>
        <v>100</v>
      </c>
      <c r="L8" s="21">
        <f t="shared" si="4"/>
        <v>100</v>
      </c>
      <c r="M8" s="21">
        <f t="shared" si="5"/>
        <v>100</v>
      </c>
      <c r="N8">
        <f t="shared" si="6"/>
        <v>100</v>
      </c>
      <c r="O8">
        <f t="shared" si="7"/>
        <v>100</v>
      </c>
      <c r="P8" s="21">
        <v>100</v>
      </c>
      <c r="Q8" s="27">
        <f>OMIS482_teams!I8</f>
        <v>82.758620689655174</v>
      </c>
      <c r="R8" s="21">
        <v>100</v>
      </c>
      <c r="S8" s="21">
        <f t="shared" si="8"/>
        <v>9721.0393103448278</v>
      </c>
      <c r="T8" s="27">
        <f t="shared" si="9"/>
        <v>93.312541615102219</v>
      </c>
      <c r="U8" s="28">
        <f t="shared" si="1"/>
        <v>102.32672958257713</v>
      </c>
      <c r="V8" s="27">
        <f t="shared" si="10"/>
        <v>96.65627080755111</v>
      </c>
    </row>
    <row r="9" spans="1:22">
      <c r="A9" t="s">
        <v>89</v>
      </c>
      <c r="B9" t="s">
        <v>90</v>
      </c>
      <c r="C9" t="s">
        <v>91</v>
      </c>
      <c r="D9" t="s">
        <v>209</v>
      </c>
      <c r="E9" s="21">
        <f t="shared" si="2"/>
        <v>100</v>
      </c>
      <c r="F9" s="21">
        <f t="shared" si="2"/>
        <v>100</v>
      </c>
      <c r="G9" s="21">
        <f t="shared" si="2"/>
        <v>96.54</v>
      </c>
      <c r="H9">
        <f t="shared" si="2"/>
        <v>100</v>
      </c>
      <c r="I9" s="21">
        <f t="shared" si="2"/>
        <v>98.08</v>
      </c>
      <c r="J9" s="21">
        <f t="shared" si="2"/>
        <v>100</v>
      </c>
      <c r="K9" s="21">
        <f t="shared" si="3"/>
        <v>100</v>
      </c>
      <c r="L9" s="21">
        <f t="shared" si="4"/>
        <v>100</v>
      </c>
      <c r="M9" s="21">
        <f t="shared" si="5"/>
        <v>100</v>
      </c>
      <c r="N9">
        <f t="shared" si="6"/>
        <v>100</v>
      </c>
      <c r="O9">
        <f t="shared" si="7"/>
        <v>100</v>
      </c>
      <c r="P9" s="21">
        <v>110</v>
      </c>
      <c r="Q9" s="27">
        <f>OMIS482_teams!I9</f>
        <v>120</v>
      </c>
      <c r="R9" s="21">
        <v>100</v>
      </c>
      <c r="S9" s="21">
        <f t="shared" si="8"/>
        <v>10417.720000000001</v>
      </c>
      <c r="T9" s="27">
        <f t="shared" si="9"/>
        <v>100</v>
      </c>
      <c r="U9" s="28">
        <f t="shared" si="1"/>
        <v>109.66021052631581</v>
      </c>
      <c r="V9" s="27">
        <f t="shared" si="10"/>
        <v>100</v>
      </c>
    </row>
    <row r="10" spans="1:22">
      <c r="A10" t="s">
        <v>92</v>
      </c>
      <c r="B10" t="s">
        <v>69</v>
      </c>
      <c r="C10" t="s">
        <v>93</v>
      </c>
      <c r="D10" t="s">
        <v>210</v>
      </c>
      <c r="E10" s="21">
        <f t="shared" si="2"/>
        <v>100</v>
      </c>
      <c r="F10" s="21">
        <f t="shared" si="2"/>
        <v>100</v>
      </c>
      <c r="G10" s="21">
        <f t="shared" si="2"/>
        <v>100</v>
      </c>
      <c r="H10">
        <f t="shared" si="2"/>
        <v>0</v>
      </c>
      <c r="I10" s="21">
        <f t="shared" si="2"/>
        <v>96.15</v>
      </c>
      <c r="J10" s="21">
        <f t="shared" si="2"/>
        <v>97.06</v>
      </c>
      <c r="K10" s="21">
        <f t="shared" si="3"/>
        <v>100</v>
      </c>
      <c r="L10" s="21">
        <f t="shared" si="4"/>
        <v>100</v>
      </c>
      <c r="M10" s="21">
        <f t="shared" si="5"/>
        <v>100</v>
      </c>
      <c r="N10">
        <f t="shared" si="6"/>
        <v>100</v>
      </c>
      <c r="O10">
        <f t="shared" si="7"/>
        <v>100</v>
      </c>
      <c r="P10" s="21">
        <v>85</v>
      </c>
      <c r="Q10" s="27">
        <f>OMIS482_teams!I10</f>
        <v>89.124668435013248</v>
      </c>
      <c r="R10" s="21">
        <v>100</v>
      </c>
      <c r="S10" s="21">
        <f t="shared" si="8"/>
        <v>9471.1300265251994</v>
      </c>
      <c r="T10" s="27">
        <f t="shared" si="9"/>
        <v>90.913655065841652</v>
      </c>
      <c r="U10" s="28">
        <f t="shared" si="1"/>
        <v>99.696105542370518</v>
      </c>
      <c r="V10" s="27">
        <f t="shared" si="10"/>
        <v>95.304880304106092</v>
      </c>
    </row>
    <row r="11" spans="1:22">
      <c r="A11" t="s">
        <v>94</v>
      </c>
      <c r="B11" t="s">
        <v>95</v>
      </c>
      <c r="C11" t="s">
        <v>96</v>
      </c>
      <c r="D11" t="s">
        <v>211</v>
      </c>
      <c r="E11" s="21">
        <f t="shared" si="2"/>
        <v>100</v>
      </c>
      <c r="F11" s="21">
        <f t="shared" si="2"/>
        <v>80</v>
      </c>
      <c r="G11" s="21">
        <f t="shared" si="2"/>
        <v>100</v>
      </c>
      <c r="H11">
        <f t="shared" si="2"/>
        <v>0</v>
      </c>
      <c r="I11" s="21">
        <f t="shared" si="2"/>
        <v>94.23</v>
      </c>
      <c r="J11" s="21">
        <f t="shared" si="2"/>
        <v>98.53</v>
      </c>
      <c r="K11" s="21">
        <f t="shared" si="3"/>
        <v>100</v>
      </c>
      <c r="L11" s="21">
        <f t="shared" si="4"/>
        <v>0</v>
      </c>
      <c r="M11" s="21">
        <f t="shared" si="5"/>
        <v>90</v>
      </c>
      <c r="N11">
        <f t="shared" si="6"/>
        <v>100</v>
      </c>
      <c r="O11">
        <f t="shared" si="7"/>
        <v>0</v>
      </c>
      <c r="P11" s="21">
        <v>100</v>
      </c>
      <c r="Q11" s="27">
        <f>OMIS482_teams!I11</f>
        <v>50.928381962864719</v>
      </c>
      <c r="R11" s="21">
        <v>100</v>
      </c>
      <c r="S11" s="21">
        <f t="shared" si="8"/>
        <v>7960.4857294429712</v>
      </c>
      <c r="T11" s="27">
        <f t="shared" si="9"/>
        <v>76.412936126551401</v>
      </c>
      <c r="U11" s="28">
        <f t="shared" si="1"/>
        <v>83.794586625715482</v>
      </c>
      <c r="V11" s="27">
        <f t="shared" si="10"/>
        <v>80.103761376133434</v>
      </c>
    </row>
    <row r="12" spans="1:22">
      <c r="A12" t="s">
        <v>97</v>
      </c>
      <c r="B12" t="s">
        <v>98</v>
      </c>
      <c r="C12" t="s">
        <v>99</v>
      </c>
      <c r="D12" t="s">
        <v>212</v>
      </c>
      <c r="E12" s="21">
        <f t="shared" si="2"/>
        <v>100</v>
      </c>
      <c r="F12" s="21">
        <f t="shared" si="2"/>
        <v>90</v>
      </c>
      <c r="G12" s="21">
        <f t="shared" si="2"/>
        <v>96.15</v>
      </c>
      <c r="H12">
        <f t="shared" si="2"/>
        <v>0</v>
      </c>
      <c r="I12" s="21">
        <f t="shared" si="2"/>
        <v>98.08</v>
      </c>
      <c r="J12" s="21">
        <f t="shared" si="2"/>
        <v>0</v>
      </c>
      <c r="K12" s="21">
        <f t="shared" si="3"/>
        <v>100</v>
      </c>
      <c r="L12" s="21">
        <f t="shared" si="4"/>
        <v>100</v>
      </c>
      <c r="M12" s="21">
        <f t="shared" si="5"/>
        <v>100</v>
      </c>
      <c r="N12">
        <f t="shared" si="6"/>
        <v>100</v>
      </c>
      <c r="O12">
        <f t="shared" si="7"/>
        <v>100</v>
      </c>
      <c r="P12" s="21">
        <v>85</v>
      </c>
      <c r="Q12" s="27">
        <f>OMIS482_teams!I12</f>
        <v>70.026525198938998</v>
      </c>
      <c r="R12" s="21">
        <v>100</v>
      </c>
      <c r="S12" s="21">
        <f t="shared" si="8"/>
        <v>8530.7778779840846</v>
      </c>
      <c r="T12" s="27">
        <f t="shared" si="9"/>
        <v>81.887187196277907</v>
      </c>
      <c r="U12" s="28">
        <f t="shared" si="1"/>
        <v>89.797661873516674</v>
      </c>
      <c r="V12" s="27">
        <f t="shared" si="10"/>
        <v>85.84242453489729</v>
      </c>
    </row>
    <row r="13" spans="1:22">
      <c r="A13" t="s">
        <v>100</v>
      </c>
      <c r="B13" t="s">
        <v>101</v>
      </c>
      <c r="C13" t="s">
        <v>102</v>
      </c>
      <c r="D13" t="s">
        <v>213</v>
      </c>
      <c r="E13" s="21">
        <f t="shared" si="2"/>
        <v>100</v>
      </c>
      <c r="F13" s="21">
        <f t="shared" si="2"/>
        <v>96</v>
      </c>
      <c r="G13" s="21">
        <f t="shared" si="2"/>
        <v>99.23</v>
      </c>
      <c r="H13">
        <f t="shared" si="2"/>
        <v>0</v>
      </c>
      <c r="I13" s="21">
        <f t="shared" si="2"/>
        <v>100</v>
      </c>
      <c r="J13" s="21">
        <f t="shared" si="2"/>
        <v>100</v>
      </c>
      <c r="K13" s="21">
        <f t="shared" si="3"/>
        <v>100</v>
      </c>
      <c r="L13" s="21">
        <f t="shared" si="4"/>
        <v>100</v>
      </c>
      <c r="M13" s="21">
        <f t="shared" si="5"/>
        <v>100</v>
      </c>
      <c r="N13">
        <f t="shared" si="6"/>
        <v>100</v>
      </c>
      <c r="O13">
        <f t="shared" si="7"/>
        <v>100</v>
      </c>
      <c r="P13" s="21">
        <v>90</v>
      </c>
      <c r="Q13" s="27">
        <f>OMIS482_teams!I13</f>
        <v>44.562334217506624</v>
      </c>
      <c r="R13" s="21">
        <v>100</v>
      </c>
      <c r="S13" s="21">
        <f t="shared" si="8"/>
        <v>8889.8150132625997</v>
      </c>
      <c r="T13" s="27">
        <f t="shared" si="9"/>
        <v>85.333595194174919</v>
      </c>
      <c r="U13" s="28">
        <f t="shared" si="1"/>
        <v>93.577000139606312</v>
      </c>
      <c r="V13" s="27">
        <f t="shared" si="10"/>
        <v>89.455297666890615</v>
      </c>
    </row>
    <row r="14" spans="1:22">
      <c r="A14" t="s">
        <v>103</v>
      </c>
      <c r="B14" t="s">
        <v>104</v>
      </c>
      <c r="C14" t="s">
        <v>105</v>
      </c>
      <c r="D14" t="s">
        <v>214</v>
      </c>
      <c r="E14" s="21">
        <f t="shared" si="2"/>
        <v>100</v>
      </c>
      <c r="F14" s="21">
        <f t="shared" si="2"/>
        <v>95</v>
      </c>
      <c r="G14" s="21">
        <f t="shared" si="2"/>
        <v>100</v>
      </c>
      <c r="H14">
        <f t="shared" si="2"/>
        <v>0</v>
      </c>
      <c r="I14" s="21">
        <f t="shared" si="2"/>
        <v>96.15</v>
      </c>
      <c r="J14" s="21">
        <f t="shared" si="2"/>
        <v>100</v>
      </c>
      <c r="K14" s="21">
        <f t="shared" si="3"/>
        <v>100</v>
      </c>
      <c r="L14" s="21">
        <f t="shared" si="4"/>
        <v>100</v>
      </c>
      <c r="M14" s="21">
        <f t="shared" si="5"/>
        <v>100</v>
      </c>
      <c r="N14">
        <f t="shared" si="6"/>
        <v>100</v>
      </c>
      <c r="O14">
        <f t="shared" si="7"/>
        <v>100</v>
      </c>
      <c r="P14" s="21">
        <v>100</v>
      </c>
      <c r="Q14" s="27">
        <f>OMIS482_teams!I14</f>
        <v>19.098143236074268</v>
      </c>
      <c r="R14" s="21">
        <v>75</v>
      </c>
      <c r="S14" s="21">
        <f t="shared" si="8"/>
        <v>8258.3721485411133</v>
      </c>
      <c r="T14" s="27">
        <f t="shared" si="9"/>
        <v>79.272356605294746</v>
      </c>
      <c r="U14" s="28">
        <f t="shared" si="1"/>
        <v>86.930233142538043</v>
      </c>
      <c r="V14" s="27">
        <f t="shared" si="10"/>
        <v>83.101294873916402</v>
      </c>
    </row>
    <row r="15" spans="1:22">
      <c r="A15" t="s">
        <v>106</v>
      </c>
      <c r="B15" t="s">
        <v>107</v>
      </c>
      <c r="C15" t="s">
        <v>108</v>
      </c>
      <c r="D15" t="s">
        <v>215</v>
      </c>
      <c r="E15" s="21">
        <f t="shared" si="2"/>
        <v>100</v>
      </c>
      <c r="F15" s="21">
        <f t="shared" si="2"/>
        <v>100</v>
      </c>
      <c r="G15" s="21">
        <f t="shared" si="2"/>
        <v>100</v>
      </c>
      <c r="H15">
        <f t="shared" si="2"/>
        <v>100</v>
      </c>
      <c r="I15" s="21">
        <f t="shared" si="2"/>
        <v>98.08</v>
      </c>
      <c r="J15" s="21">
        <f t="shared" si="2"/>
        <v>100</v>
      </c>
      <c r="K15" s="21">
        <f t="shared" si="3"/>
        <v>100</v>
      </c>
      <c r="L15" s="21">
        <f t="shared" si="4"/>
        <v>100</v>
      </c>
      <c r="M15" s="21">
        <f t="shared" si="5"/>
        <v>100</v>
      </c>
      <c r="N15">
        <f t="shared" si="6"/>
        <v>100</v>
      </c>
      <c r="O15">
        <f t="shared" si="7"/>
        <v>100</v>
      </c>
      <c r="P15" s="21">
        <v>100</v>
      </c>
      <c r="Q15" s="27">
        <f>OMIS482_teams!I15</f>
        <v>120</v>
      </c>
      <c r="R15" s="21">
        <v>100</v>
      </c>
      <c r="S15" s="21">
        <f t="shared" si="8"/>
        <v>10288.48</v>
      </c>
      <c r="T15" s="27">
        <f t="shared" si="9"/>
        <v>98.759421447303225</v>
      </c>
      <c r="U15" s="28">
        <f t="shared" si="1"/>
        <v>108.29978947368421</v>
      </c>
      <c r="V15" s="27">
        <f t="shared" si="10"/>
        <v>99.379710723651613</v>
      </c>
    </row>
    <row r="16" spans="1:22">
      <c r="A16" t="s">
        <v>109</v>
      </c>
      <c r="B16" t="s">
        <v>110</v>
      </c>
      <c r="C16" t="s">
        <v>111</v>
      </c>
      <c r="D16" t="s">
        <v>216</v>
      </c>
      <c r="E16" s="21">
        <f t="shared" si="2"/>
        <v>100</v>
      </c>
      <c r="F16" s="21">
        <f t="shared" si="2"/>
        <v>100</v>
      </c>
      <c r="G16" s="21">
        <f t="shared" si="2"/>
        <v>100</v>
      </c>
      <c r="H16">
        <f t="shared" si="2"/>
        <v>0</v>
      </c>
      <c r="I16" s="21">
        <f t="shared" si="2"/>
        <v>98.08</v>
      </c>
      <c r="J16" s="21">
        <f t="shared" si="2"/>
        <v>0</v>
      </c>
      <c r="K16" s="21">
        <f t="shared" si="3"/>
        <v>100</v>
      </c>
      <c r="L16" s="21">
        <f t="shared" si="4"/>
        <v>0</v>
      </c>
      <c r="M16" s="21">
        <f t="shared" si="5"/>
        <v>100</v>
      </c>
      <c r="N16">
        <f t="shared" si="6"/>
        <v>100</v>
      </c>
      <c r="O16">
        <f t="shared" si="7"/>
        <v>0</v>
      </c>
      <c r="P16" s="21">
        <v>85</v>
      </c>
      <c r="Q16" s="27">
        <f>OMIS482_teams!I16</f>
        <v>0</v>
      </c>
      <c r="R16" s="21">
        <v>100</v>
      </c>
      <c r="S16" s="21">
        <f t="shared" si="8"/>
        <v>6563.48</v>
      </c>
      <c r="T16" s="27">
        <f t="shared" si="9"/>
        <v>63.003037132885112</v>
      </c>
      <c r="U16" s="28">
        <f t="shared" si="1"/>
        <v>69.089263157894734</v>
      </c>
      <c r="V16" s="27">
        <f t="shared" si="10"/>
        <v>66.04615014538993</v>
      </c>
    </row>
    <row r="17" spans="1:23">
      <c r="A17" t="s">
        <v>112</v>
      </c>
      <c r="B17" t="s">
        <v>42</v>
      </c>
      <c r="C17" t="s">
        <v>113</v>
      </c>
      <c r="D17" t="s">
        <v>217</v>
      </c>
      <c r="E17" s="21">
        <f t="shared" si="2"/>
        <v>100</v>
      </c>
      <c r="F17" s="21">
        <f t="shared" si="2"/>
        <v>100</v>
      </c>
      <c r="G17" s="21">
        <f t="shared" si="2"/>
        <v>100</v>
      </c>
      <c r="H17">
        <f t="shared" si="2"/>
        <v>0</v>
      </c>
      <c r="I17" s="21">
        <f t="shared" si="2"/>
        <v>98.08</v>
      </c>
      <c r="J17" s="21">
        <f t="shared" si="2"/>
        <v>100</v>
      </c>
      <c r="K17" s="21">
        <f t="shared" si="3"/>
        <v>100</v>
      </c>
      <c r="L17" s="21">
        <f t="shared" si="4"/>
        <v>0</v>
      </c>
      <c r="M17" s="21">
        <f t="shared" si="5"/>
        <v>100</v>
      </c>
      <c r="N17">
        <f t="shared" si="6"/>
        <v>100</v>
      </c>
      <c r="O17">
        <f t="shared" si="7"/>
        <v>100</v>
      </c>
      <c r="P17" s="21">
        <v>110</v>
      </c>
      <c r="Q17" s="27">
        <f>OMIS482_teams!I17</f>
        <v>6.3660477453580899</v>
      </c>
      <c r="R17" s="21">
        <v>100</v>
      </c>
      <c r="S17" s="21">
        <f t="shared" si="8"/>
        <v>8233.9707161803708</v>
      </c>
      <c r="T17" s="27">
        <f t="shared" si="9"/>
        <v>79.038126539975835</v>
      </c>
      <c r="U17" s="28">
        <f t="shared" si="1"/>
        <v>86.673375959793376</v>
      </c>
      <c r="V17" s="27">
        <f t="shared" si="10"/>
        <v>82.855751249884605</v>
      </c>
    </row>
    <row r="18" spans="1:23">
      <c r="A18" t="s">
        <v>114</v>
      </c>
      <c r="B18" t="s">
        <v>115</v>
      </c>
      <c r="C18" t="s">
        <v>116</v>
      </c>
      <c r="D18" t="s">
        <v>218</v>
      </c>
      <c r="E18" s="21">
        <f t="shared" si="2"/>
        <v>100</v>
      </c>
      <c r="F18" s="21">
        <f t="shared" si="2"/>
        <v>100</v>
      </c>
      <c r="G18" s="21">
        <f t="shared" si="2"/>
        <v>100</v>
      </c>
      <c r="H18">
        <f t="shared" si="2"/>
        <v>0</v>
      </c>
      <c r="I18" s="21">
        <f t="shared" si="2"/>
        <v>98.08</v>
      </c>
      <c r="J18" s="21">
        <f t="shared" si="2"/>
        <v>95.59</v>
      </c>
      <c r="K18" s="21">
        <f t="shared" si="3"/>
        <v>100</v>
      </c>
      <c r="L18" s="21">
        <f t="shared" si="4"/>
        <v>100</v>
      </c>
      <c r="M18" s="21">
        <f t="shared" si="5"/>
        <v>100</v>
      </c>
      <c r="N18">
        <f t="shared" si="6"/>
        <v>100</v>
      </c>
      <c r="O18">
        <f t="shared" si="7"/>
        <v>100</v>
      </c>
      <c r="P18" s="21">
        <v>95</v>
      </c>
      <c r="Q18" s="27">
        <f>OMIS482_teams!I18</f>
        <v>82.758620689655174</v>
      </c>
      <c r="R18" s="21">
        <v>100</v>
      </c>
      <c r="S18" s="21">
        <f t="shared" si="8"/>
        <v>9528.3993103448283</v>
      </c>
      <c r="T18" s="27">
        <f t="shared" si="9"/>
        <v>91.463384601859403</v>
      </c>
      <c r="U18" s="28">
        <f t="shared" si="1"/>
        <v>100.29894010889294</v>
      </c>
      <c r="V18" s="27">
        <f t="shared" si="10"/>
        <v>95.731692300929694</v>
      </c>
    </row>
    <row r="19" spans="1:23">
      <c r="A19" t="s">
        <v>117</v>
      </c>
      <c r="B19" t="s">
        <v>118</v>
      </c>
      <c r="C19" t="s">
        <v>119</v>
      </c>
      <c r="D19" t="s">
        <v>219</v>
      </c>
      <c r="E19" s="21">
        <f t="shared" si="2"/>
        <v>100</v>
      </c>
      <c r="F19" s="21">
        <f t="shared" si="2"/>
        <v>100</v>
      </c>
      <c r="G19" s="21">
        <f t="shared" si="2"/>
        <v>90.77</v>
      </c>
      <c r="H19">
        <f t="shared" si="2"/>
        <v>0</v>
      </c>
      <c r="I19" s="21">
        <f t="shared" si="2"/>
        <v>98.08</v>
      </c>
      <c r="J19" s="21">
        <f t="shared" si="2"/>
        <v>100</v>
      </c>
      <c r="K19" s="21">
        <f t="shared" si="3"/>
        <v>100</v>
      </c>
      <c r="L19" s="21">
        <f t="shared" si="4"/>
        <v>100</v>
      </c>
      <c r="M19" s="21">
        <f t="shared" si="5"/>
        <v>100</v>
      </c>
      <c r="N19">
        <f>L54</f>
        <v>100</v>
      </c>
      <c r="O19">
        <f t="shared" si="7"/>
        <v>100</v>
      </c>
      <c r="P19" s="21">
        <v>110</v>
      </c>
      <c r="Q19" s="27">
        <f>OMIS482_teams!I19</f>
        <v>76.392572944297072</v>
      </c>
      <c r="R19" s="21">
        <v>100</v>
      </c>
      <c r="S19" s="21">
        <f t="shared" si="8"/>
        <v>9628.988594164457</v>
      </c>
      <c r="T19" s="27">
        <f t="shared" si="9"/>
        <v>92.428944089152481</v>
      </c>
      <c r="U19" s="28">
        <f t="shared" si="1"/>
        <v>101.35777467541533</v>
      </c>
      <c r="V19" s="27">
        <f t="shared" si="10"/>
        <v>96.21447204457624</v>
      </c>
    </row>
    <row r="20" spans="1:23">
      <c r="A20" t="s">
        <v>120</v>
      </c>
      <c r="B20" t="s">
        <v>121</v>
      </c>
      <c r="C20" t="s">
        <v>122</v>
      </c>
      <c r="D20" t="s">
        <v>220</v>
      </c>
      <c r="E20" s="21">
        <f t="shared" si="2"/>
        <v>100</v>
      </c>
      <c r="F20" s="21">
        <f t="shared" si="2"/>
        <v>100</v>
      </c>
      <c r="G20" s="21">
        <f t="shared" si="2"/>
        <v>96.15</v>
      </c>
      <c r="H20">
        <f t="shared" si="2"/>
        <v>0</v>
      </c>
      <c r="I20" s="21">
        <f t="shared" si="2"/>
        <v>100</v>
      </c>
      <c r="J20" s="21">
        <f t="shared" si="2"/>
        <v>100</v>
      </c>
      <c r="K20" s="21">
        <f t="shared" si="3"/>
        <v>100</v>
      </c>
      <c r="L20" s="21">
        <f t="shared" si="4"/>
        <v>100</v>
      </c>
      <c r="M20" s="21">
        <f t="shared" si="5"/>
        <v>100</v>
      </c>
      <c r="N20">
        <f t="shared" si="6"/>
        <v>100</v>
      </c>
      <c r="O20">
        <f t="shared" si="7"/>
        <v>100</v>
      </c>
      <c r="P20" s="21">
        <v>90</v>
      </c>
      <c r="Q20" s="27">
        <f>OMIS482_teams!I20</f>
        <v>50.928381962864719</v>
      </c>
      <c r="R20" s="21">
        <v>100</v>
      </c>
      <c r="S20" s="21">
        <f t="shared" si="8"/>
        <v>8990.8257294429714</v>
      </c>
      <c r="T20" s="27">
        <f t="shared" si="9"/>
        <v>86.303200023066182</v>
      </c>
      <c r="U20" s="28">
        <f t="shared" si="1"/>
        <v>94.640270836241797</v>
      </c>
      <c r="V20" s="27">
        <f t="shared" si="10"/>
        <v>90.47173542965399</v>
      </c>
    </row>
    <row r="21" spans="1:23">
      <c r="A21" t="s">
        <v>123</v>
      </c>
      <c r="B21" t="s">
        <v>124</v>
      </c>
      <c r="C21" t="s">
        <v>125</v>
      </c>
      <c r="D21" t="s">
        <v>221</v>
      </c>
      <c r="E21" s="21">
        <f t="shared" si="2"/>
        <v>100</v>
      </c>
      <c r="F21" s="21">
        <f t="shared" si="2"/>
        <v>95</v>
      </c>
      <c r="G21" s="21">
        <f t="shared" si="2"/>
        <v>100</v>
      </c>
      <c r="H21">
        <f t="shared" si="2"/>
        <v>0</v>
      </c>
      <c r="I21" s="21">
        <f t="shared" si="2"/>
        <v>98.08</v>
      </c>
      <c r="J21" s="21">
        <f t="shared" si="2"/>
        <v>97.06</v>
      </c>
      <c r="K21" s="21">
        <f t="shared" si="3"/>
        <v>100</v>
      </c>
      <c r="L21" s="21">
        <f t="shared" si="4"/>
        <v>100</v>
      </c>
      <c r="M21" s="21">
        <f t="shared" si="5"/>
        <v>100</v>
      </c>
      <c r="N21">
        <f t="shared" si="6"/>
        <v>100</v>
      </c>
      <c r="O21">
        <f t="shared" si="7"/>
        <v>100</v>
      </c>
      <c r="P21" s="21">
        <v>90</v>
      </c>
      <c r="Q21" s="27">
        <f>OMIS482_teams!I21</f>
        <v>6.3660477453580899</v>
      </c>
      <c r="R21" s="21">
        <v>95</v>
      </c>
      <c r="S21" s="21">
        <f t="shared" si="8"/>
        <v>8211.3307161803714</v>
      </c>
      <c r="T21" s="27">
        <f t="shared" si="9"/>
        <v>78.820804515578942</v>
      </c>
      <c r="U21" s="28">
        <f t="shared" si="1"/>
        <v>86.435060170319701</v>
      </c>
      <c r="V21" s="27">
        <f t="shared" si="10"/>
        <v>82.627932342949322</v>
      </c>
    </row>
    <row r="22" spans="1:23">
      <c r="A22" t="s">
        <v>126</v>
      </c>
      <c r="B22" t="s">
        <v>127</v>
      </c>
      <c r="C22" t="s">
        <v>128</v>
      </c>
      <c r="D22" t="s">
        <v>222</v>
      </c>
      <c r="E22" s="21">
        <f t="shared" si="2"/>
        <v>100</v>
      </c>
      <c r="F22" s="21">
        <f t="shared" si="2"/>
        <v>98</v>
      </c>
      <c r="G22" s="21">
        <f t="shared" si="2"/>
        <v>86.92</v>
      </c>
      <c r="H22">
        <f t="shared" si="2"/>
        <v>0</v>
      </c>
      <c r="I22" s="21">
        <f t="shared" si="2"/>
        <v>96.15</v>
      </c>
      <c r="J22" s="21">
        <f t="shared" si="2"/>
        <v>92.65</v>
      </c>
      <c r="K22" s="21">
        <f t="shared" si="3"/>
        <v>100</v>
      </c>
      <c r="L22" s="21">
        <f t="shared" si="4"/>
        <v>100</v>
      </c>
      <c r="M22" s="21">
        <f t="shared" si="5"/>
        <v>100</v>
      </c>
      <c r="N22">
        <f t="shared" si="6"/>
        <v>100</v>
      </c>
      <c r="O22">
        <f t="shared" si="7"/>
        <v>100</v>
      </c>
      <c r="P22" s="21">
        <v>85</v>
      </c>
      <c r="Q22" s="27">
        <f>OMIS482_teams!I22</f>
        <v>105</v>
      </c>
      <c r="R22" s="21">
        <v>100</v>
      </c>
      <c r="S22" s="21">
        <f t="shared" si="8"/>
        <v>9592.32</v>
      </c>
      <c r="T22" s="27">
        <f t="shared" si="9"/>
        <v>92.076961177685703</v>
      </c>
      <c r="U22" s="28">
        <f t="shared" si="1"/>
        <v>100.97178947368421</v>
      </c>
      <c r="V22" s="27">
        <f t="shared" si="10"/>
        <v>96.038480588842845</v>
      </c>
    </row>
    <row r="23" spans="1:23">
      <c r="A23" t="s">
        <v>129</v>
      </c>
      <c r="B23" t="s">
        <v>87</v>
      </c>
      <c r="C23" t="s">
        <v>130</v>
      </c>
      <c r="D23" t="s">
        <v>223</v>
      </c>
      <c r="E23" s="21">
        <f t="shared" si="2"/>
        <v>100</v>
      </c>
      <c r="F23" s="21">
        <f t="shared" si="2"/>
        <v>100</v>
      </c>
      <c r="G23" s="21">
        <f t="shared" si="2"/>
        <v>100</v>
      </c>
      <c r="H23">
        <f t="shared" si="2"/>
        <v>0</v>
      </c>
      <c r="I23" s="21">
        <f t="shared" si="2"/>
        <v>98.08</v>
      </c>
      <c r="J23" s="21">
        <f t="shared" si="2"/>
        <v>100</v>
      </c>
      <c r="K23" s="21">
        <f t="shared" si="3"/>
        <v>100</v>
      </c>
      <c r="L23" s="21">
        <f t="shared" si="4"/>
        <v>100</v>
      </c>
      <c r="M23" s="21">
        <f t="shared" si="5"/>
        <v>100</v>
      </c>
      <c r="N23">
        <f t="shared" si="6"/>
        <v>100</v>
      </c>
      <c r="O23">
        <f t="shared" si="7"/>
        <v>100</v>
      </c>
      <c r="P23" s="21">
        <v>95</v>
      </c>
      <c r="Q23" s="27">
        <f>OMIS482_teams!I23</f>
        <v>38.196286472148536</v>
      </c>
      <c r="R23" s="21">
        <v>100</v>
      </c>
      <c r="S23" s="21">
        <f t="shared" si="8"/>
        <v>8886.424297082227</v>
      </c>
      <c r="T23" s="27">
        <f t="shared" si="9"/>
        <v>85.301047610055036</v>
      </c>
      <c r="U23" s="28">
        <f t="shared" si="1"/>
        <v>93.541308390339225</v>
      </c>
      <c r="V23" s="27">
        <f t="shared" si="10"/>
        <v>89.421178000197131</v>
      </c>
    </row>
    <row r="24" spans="1:23">
      <c r="A24" t="s">
        <v>131</v>
      </c>
      <c r="B24" t="s">
        <v>132</v>
      </c>
      <c r="C24" t="s">
        <v>133</v>
      </c>
      <c r="D24" t="s">
        <v>224</v>
      </c>
      <c r="E24" s="21">
        <f t="shared" si="2"/>
        <v>100</v>
      </c>
      <c r="F24" s="21">
        <f t="shared" si="2"/>
        <v>90</v>
      </c>
      <c r="G24" s="21">
        <f t="shared" si="2"/>
        <v>90.77</v>
      </c>
      <c r="H24">
        <f t="shared" si="2"/>
        <v>0</v>
      </c>
      <c r="I24" s="21">
        <f t="shared" si="2"/>
        <v>98.08</v>
      </c>
      <c r="J24" s="21">
        <f t="shared" si="2"/>
        <v>100</v>
      </c>
      <c r="K24" s="21">
        <f t="shared" si="3"/>
        <v>100</v>
      </c>
      <c r="L24" s="21">
        <f t="shared" si="4"/>
        <v>100</v>
      </c>
      <c r="M24" s="21">
        <f t="shared" si="5"/>
        <v>100</v>
      </c>
      <c r="N24">
        <f t="shared" si="6"/>
        <v>100</v>
      </c>
      <c r="O24">
        <f t="shared" si="7"/>
        <v>100</v>
      </c>
      <c r="P24" s="21">
        <v>100</v>
      </c>
      <c r="Q24" s="27">
        <f>OMIS482_teams!I24</f>
        <v>110</v>
      </c>
      <c r="R24" s="21">
        <v>100</v>
      </c>
      <c r="S24" s="21">
        <f t="shared" si="8"/>
        <v>9923.1</v>
      </c>
      <c r="T24" s="27">
        <f t="shared" si="9"/>
        <v>95.252128104806033</v>
      </c>
      <c r="U24" s="28">
        <f t="shared" si="1"/>
        <v>104.45368421052632</v>
      </c>
      <c r="V24" s="27">
        <f t="shared" si="10"/>
        <v>97.626064052403024</v>
      </c>
    </row>
    <row r="25" spans="1:23">
      <c r="A25" t="s">
        <v>134</v>
      </c>
      <c r="B25" t="s">
        <v>135</v>
      </c>
      <c r="C25" t="s">
        <v>136</v>
      </c>
      <c r="D25" t="s">
        <v>225</v>
      </c>
      <c r="E25" s="21">
        <f t="shared" si="2"/>
        <v>100</v>
      </c>
      <c r="F25" s="21">
        <f t="shared" si="2"/>
        <v>95</v>
      </c>
      <c r="G25" s="21">
        <f t="shared" si="2"/>
        <v>100</v>
      </c>
      <c r="H25">
        <f t="shared" si="2"/>
        <v>0</v>
      </c>
      <c r="I25" s="21">
        <f t="shared" si="2"/>
        <v>98.08</v>
      </c>
      <c r="J25" s="21">
        <f t="shared" si="2"/>
        <v>97.06</v>
      </c>
      <c r="K25" s="21">
        <f t="shared" si="3"/>
        <v>100</v>
      </c>
      <c r="L25" s="21">
        <f t="shared" si="4"/>
        <v>100</v>
      </c>
      <c r="M25" s="21">
        <f t="shared" si="5"/>
        <v>100</v>
      </c>
      <c r="N25">
        <f t="shared" si="6"/>
        <v>100</v>
      </c>
      <c r="O25">
        <f t="shared" si="7"/>
        <v>100</v>
      </c>
      <c r="P25" s="21">
        <v>90</v>
      </c>
      <c r="Q25" s="27">
        <f>OMIS482_teams!I25</f>
        <v>110</v>
      </c>
      <c r="R25" s="21">
        <v>100</v>
      </c>
      <c r="S25" s="21">
        <f t="shared" si="8"/>
        <v>9840.84</v>
      </c>
      <c r="T25" s="27">
        <f t="shared" si="9"/>
        <v>94.462511950791523</v>
      </c>
      <c r="U25" s="28">
        <f t="shared" si="1"/>
        <v>103.58778947368421</v>
      </c>
      <c r="V25" s="27">
        <f t="shared" si="10"/>
        <v>97.231255975395754</v>
      </c>
    </row>
    <row r="26" spans="1:23">
      <c r="A26" t="s">
        <v>137</v>
      </c>
      <c r="B26" t="s">
        <v>138</v>
      </c>
      <c r="C26" t="s">
        <v>139</v>
      </c>
      <c r="D26" t="s">
        <v>226</v>
      </c>
      <c r="E26" s="21">
        <f t="shared" si="2"/>
        <v>100</v>
      </c>
      <c r="F26" s="21">
        <f t="shared" si="2"/>
        <v>98</v>
      </c>
      <c r="G26" s="21">
        <f t="shared" si="2"/>
        <v>97.69</v>
      </c>
      <c r="H26">
        <f t="shared" si="2"/>
        <v>0</v>
      </c>
      <c r="I26" s="21">
        <f t="shared" si="2"/>
        <v>98.08</v>
      </c>
      <c r="J26" s="21">
        <f t="shared" si="2"/>
        <v>94.12</v>
      </c>
      <c r="K26" s="21">
        <f t="shared" si="3"/>
        <v>100</v>
      </c>
      <c r="L26" s="21">
        <f t="shared" si="4"/>
        <v>100</v>
      </c>
      <c r="M26" s="21">
        <f t="shared" si="5"/>
        <v>100</v>
      </c>
      <c r="N26">
        <f t="shared" si="6"/>
        <v>100</v>
      </c>
      <c r="O26">
        <f t="shared" si="7"/>
        <v>100</v>
      </c>
      <c r="P26" s="21">
        <v>90</v>
      </c>
      <c r="Q26" s="27">
        <f>OMIS482_teams!I26</f>
        <v>19.098143236074268</v>
      </c>
      <c r="R26" s="21">
        <v>100</v>
      </c>
      <c r="S26" s="21">
        <f t="shared" si="8"/>
        <v>8463.8121485411139</v>
      </c>
      <c r="T26" s="27">
        <f t="shared" si="9"/>
        <v>81.244381194168326</v>
      </c>
      <c r="U26" s="28">
        <f t="shared" si="1"/>
        <v>89.092759458327521</v>
      </c>
      <c r="V26" s="27">
        <f t="shared" si="10"/>
        <v>85.168570326247931</v>
      </c>
    </row>
    <row r="27" spans="1:23">
      <c r="C27" s="24" t="s">
        <v>33</v>
      </c>
      <c r="D27" s="24"/>
      <c r="E27" s="26">
        <v>6</v>
      </c>
      <c r="F27" s="26">
        <v>6</v>
      </c>
      <c r="G27" s="26">
        <v>6</v>
      </c>
      <c r="H27" s="26">
        <v>1</v>
      </c>
      <c r="I27" s="26">
        <v>6</v>
      </c>
      <c r="J27" s="26">
        <v>6</v>
      </c>
      <c r="K27" s="26">
        <v>4</v>
      </c>
      <c r="L27" s="26">
        <v>4</v>
      </c>
      <c r="M27" s="26">
        <v>4</v>
      </c>
      <c r="N27" s="26">
        <v>6</v>
      </c>
      <c r="O27" s="26">
        <v>6</v>
      </c>
      <c r="P27" s="26">
        <v>15</v>
      </c>
      <c r="Q27" s="26">
        <v>15</v>
      </c>
      <c r="R27" s="26">
        <v>15</v>
      </c>
      <c r="S27" s="26">
        <f>SUM(E27:R27)</f>
        <v>100</v>
      </c>
      <c r="T27" s="25">
        <f>AVERAGE(T2:T18)</f>
        <v>85.37530500612452</v>
      </c>
      <c r="U27" s="25">
        <f>AVERAGE(U2:U26)</f>
        <v>94.626680128437826</v>
      </c>
      <c r="V27" s="25">
        <f>AVERAGE(V2:V26)</f>
        <v>89.766451126847329</v>
      </c>
      <c r="W27" s="24" t="s">
        <v>32</v>
      </c>
    </row>
    <row r="28" spans="1:23">
      <c r="C28" s="24" t="s">
        <v>31</v>
      </c>
      <c r="D28" s="24"/>
      <c r="E28" s="21">
        <v>100</v>
      </c>
      <c r="F28" s="21">
        <v>100</v>
      </c>
      <c r="G28" s="21">
        <v>100</v>
      </c>
      <c r="H28" s="21">
        <v>100</v>
      </c>
      <c r="I28" s="21">
        <v>100</v>
      </c>
      <c r="J28" s="21">
        <v>100</v>
      </c>
      <c r="P28" s="21">
        <v>100</v>
      </c>
      <c r="Q28" s="21">
        <v>100</v>
      </c>
      <c r="R28" s="21">
        <v>100</v>
      </c>
      <c r="S28" s="21">
        <f>MAX(S2:S26)</f>
        <v>10417.720000000001</v>
      </c>
      <c r="T28" s="24" t="s">
        <v>31</v>
      </c>
      <c r="U28" s="24"/>
    </row>
    <row r="29" spans="1:23">
      <c r="S29" s="21">
        <v>9500</v>
      </c>
      <c r="T29" s="24" t="s">
        <v>160</v>
      </c>
    </row>
    <row r="30" spans="1:23">
      <c r="N30" s="23"/>
      <c r="O30" s="21" t="s">
        <v>30</v>
      </c>
    </row>
    <row r="31" spans="1:23">
      <c r="Q31" s="22"/>
    </row>
    <row r="32" spans="1:23"/>
    <row r="35" spans="1:18">
      <c r="P35"/>
    </row>
    <row r="36" spans="1:18">
      <c r="A36" t="s">
        <v>20</v>
      </c>
      <c r="B36" t="s">
        <v>21</v>
      </c>
      <c r="C36" t="s">
        <v>22</v>
      </c>
      <c r="D36"/>
      <c r="E36" t="s">
        <v>142</v>
      </c>
      <c r="F36" t="s">
        <v>143</v>
      </c>
      <c r="G36" t="s">
        <v>144</v>
      </c>
      <c r="H36" t="s">
        <v>145</v>
      </c>
      <c r="I36" t="s">
        <v>146</v>
      </c>
      <c r="J36" t="s">
        <v>147</v>
      </c>
      <c r="K36" t="s">
        <v>148</v>
      </c>
      <c r="L36" t="s">
        <v>149</v>
      </c>
      <c r="M36" s="24" t="s">
        <v>37</v>
      </c>
      <c r="N36" s="24" t="s">
        <v>154</v>
      </c>
      <c r="O36" s="24" t="s">
        <v>155</v>
      </c>
      <c r="P36"/>
      <c r="Q36" s="24" t="s">
        <v>197</v>
      </c>
      <c r="R36" s="37"/>
    </row>
    <row r="37" spans="1:18">
      <c r="A37" t="s">
        <v>68</v>
      </c>
      <c r="B37" t="s">
        <v>69</v>
      </c>
      <c r="C37" t="s">
        <v>70</v>
      </c>
      <c r="D37"/>
      <c r="E37">
        <v>100</v>
      </c>
      <c r="F37">
        <v>100</v>
      </c>
      <c r="G37">
        <v>100</v>
      </c>
      <c r="H37">
        <v>0</v>
      </c>
      <c r="I37">
        <v>98.08</v>
      </c>
      <c r="J37">
        <v>100</v>
      </c>
      <c r="K37">
        <v>100</v>
      </c>
      <c r="L37">
        <v>100</v>
      </c>
      <c r="M37" s="21">
        <v>100</v>
      </c>
      <c r="N37" s="2">
        <v>100</v>
      </c>
      <c r="O37" s="2">
        <v>100</v>
      </c>
      <c r="P37"/>
      <c r="Q37" s="32">
        <f>OMIS482_teams!I2</f>
        <v>76.392572944297072</v>
      </c>
      <c r="R37" s="38"/>
    </row>
    <row r="38" spans="1:18">
      <c r="A38" t="s">
        <v>71</v>
      </c>
      <c r="B38" t="s">
        <v>72</v>
      </c>
      <c r="C38" t="s">
        <v>73</v>
      </c>
      <c r="D38"/>
      <c r="E38">
        <v>100</v>
      </c>
      <c r="F38">
        <v>85</v>
      </c>
      <c r="G38">
        <v>100</v>
      </c>
      <c r="H38">
        <v>0</v>
      </c>
      <c r="I38">
        <v>96.15</v>
      </c>
      <c r="J38">
        <v>98.53</v>
      </c>
      <c r="K38">
        <v>100</v>
      </c>
      <c r="L38">
        <v>100</v>
      </c>
      <c r="M38" s="21">
        <v>100</v>
      </c>
      <c r="N38" s="2">
        <v>100</v>
      </c>
      <c r="O38" s="2">
        <v>100</v>
      </c>
      <c r="P38"/>
      <c r="Q38" s="32">
        <f>OMIS482_teams!I3</f>
        <v>89.124668435013248</v>
      </c>
      <c r="R38" s="39"/>
    </row>
    <row r="39" spans="1:18">
      <c r="A39" t="s">
        <v>74</v>
      </c>
      <c r="B39" t="s">
        <v>75</v>
      </c>
      <c r="C39" t="s">
        <v>76</v>
      </c>
      <c r="D39"/>
      <c r="E39">
        <v>100</v>
      </c>
      <c r="F39">
        <v>90</v>
      </c>
      <c r="G39">
        <v>90.77</v>
      </c>
      <c r="H39">
        <v>0</v>
      </c>
      <c r="I39">
        <v>98.08</v>
      </c>
      <c r="J39">
        <v>100</v>
      </c>
      <c r="K39">
        <v>100</v>
      </c>
      <c r="L39">
        <v>100</v>
      </c>
      <c r="M39" s="21">
        <v>100</v>
      </c>
      <c r="N39" s="2">
        <v>100</v>
      </c>
      <c r="O39" s="2">
        <v>100</v>
      </c>
      <c r="P39"/>
      <c r="Q39" s="32">
        <f>OMIS482_teams!I4</f>
        <v>89.124668435013248</v>
      </c>
      <c r="R39" s="38"/>
    </row>
    <row r="40" spans="1:18">
      <c r="A40" t="s">
        <v>77</v>
      </c>
      <c r="B40" t="s">
        <v>78</v>
      </c>
      <c r="C40" t="s">
        <v>79</v>
      </c>
      <c r="D40"/>
      <c r="E40">
        <v>100</v>
      </c>
      <c r="F40">
        <v>90</v>
      </c>
      <c r="G40">
        <v>100</v>
      </c>
      <c r="H40">
        <v>100</v>
      </c>
      <c r="I40">
        <v>98.08</v>
      </c>
      <c r="J40">
        <v>85.29</v>
      </c>
      <c r="K40">
        <v>100</v>
      </c>
      <c r="L40">
        <v>100</v>
      </c>
      <c r="M40" s="21">
        <v>100</v>
      </c>
      <c r="N40" s="2">
        <v>100</v>
      </c>
      <c r="O40" s="2">
        <v>100</v>
      </c>
      <c r="P40"/>
      <c r="Q40" s="32">
        <f>OMIS482_teams!I5</f>
        <v>95.490716180371351</v>
      </c>
      <c r="R40" s="39"/>
    </row>
    <row r="41" spans="1:18">
      <c r="A41" t="s">
        <v>80</v>
      </c>
      <c r="B41" t="s">
        <v>81</v>
      </c>
      <c r="C41" t="s">
        <v>82</v>
      </c>
      <c r="D41"/>
      <c r="E41">
        <v>100</v>
      </c>
      <c r="F41">
        <v>100</v>
      </c>
      <c r="G41">
        <v>100</v>
      </c>
      <c r="H41">
        <v>0</v>
      </c>
      <c r="I41">
        <v>98.08</v>
      </c>
      <c r="J41">
        <v>97.06</v>
      </c>
      <c r="K41">
        <v>100</v>
      </c>
      <c r="L41">
        <v>100</v>
      </c>
      <c r="M41" s="21">
        <v>100</v>
      </c>
      <c r="N41" s="2">
        <v>100</v>
      </c>
      <c r="O41" s="2">
        <v>100</v>
      </c>
      <c r="P41"/>
      <c r="Q41" s="32">
        <f>OMIS482_teams!I6</f>
        <v>6.3660477453580899</v>
      </c>
      <c r="R41" s="38"/>
    </row>
    <row r="42" spans="1:18">
      <c r="A42" t="s">
        <v>83</v>
      </c>
      <c r="B42" t="s">
        <v>84</v>
      </c>
      <c r="C42" t="s">
        <v>85</v>
      </c>
      <c r="D42"/>
      <c r="E42">
        <v>100</v>
      </c>
      <c r="F42">
        <v>95</v>
      </c>
      <c r="G42">
        <v>0</v>
      </c>
      <c r="H42">
        <v>100</v>
      </c>
      <c r="I42">
        <v>98.08</v>
      </c>
      <c r="J42">
        <v>83.82</v>
      </c>
      <c r="K42" s="35">
        <v>0</v>
      </c>
      <c r="L42">
        <v>100</v>
      </c>
      <c r="M42" s="21">
        <v>0</v>
      </c>
      <c r="N42" s="2">
        <v>100</v>
      </c>
      <c r="O42" s="2">
        <v>100</v>
      </c>
      <c r="P42"/>
      <c r="Q42" s="32">
        <f>OMIS482_teams!I7</f>
        <v>31.830238726790448</v>
      </c>
      <c r="R42" s="39"/>
    </row>
    <row r="43" spans="1:18">
      <c r="A43" t="s">
        <v>86</v>
      </c>
      <c r="B43" t="s">
        <v>87</v>
      </c>
      <c r="C43" t="s">
        <v>88</v>
      </c>
      <c r="D43"/>
      <c r="E43">
        <v>100</v>
      </c>
      <c r="F43">
        <v>100</v>
      </c>
      <c r="G43">
        <v>100</v>
      </c>
      <c r="H43">
        <v>100</v>
      </c>
      <c r="I43">
        <v>98.08</v>
      </c>
      <c r="J43">
        <v>98.53</v>
      </c>
      <c r="K43">
        <v>100</v>
      </c>
      <c r="L43">
        <v>100</v>
      </c>
      <c r="M43" s="2">
        <v>100</v>
      </c>
      <c r="N43" s="2">
        <v>100</v>
      </c>
      <c r="O43" s="2">
        <v>100</v>
      </c>
      <c r="P43"/>
      <c r="Q43" s="32">
        <f>OMIS482_teams!I8</f>
        <v>82.758620689655174</v>
      </c>
      <c r="R43" s="38"/>
    </row>
    <row r="44" spans="1:18">
      <c r="A44" t="s">
        <v>89</v>
      </c>
      <c r="B44" t="s">
        <v>90</v>
      </c>
      <c r="C44" t="s">
        <v>91</v>
      </c>
      <c r="D44"/>
      <c r="E44">
        <v>100</v>
      </c>
      <c r="F44">
        <v>100</v>
      </c>
      <c r="G44">
        <v>96.54</v>
      </c>
      <c r="H44">
        <v>100</v>
      </c>
      <c r="I44">
        <v>98.08</v>
      </c>
      <c r="J44">
        <v>100</v>
      </c>
      <c r="K44">
        <v>100</v>
      </c>
      <c r="L44">
        <v>100</v>
      </c>
      <c r="M44" s="2">
        <v>100</v>
      </c>
      <c r="N44" s="2">
        <v>100</v>
      </c>
      <c r="O44" s="2">
        <v>100</v>
      </c>
      <c r="P44"/>
      <c r="Q44" s="32">
        <f>OMIS482_teams!I9</f>
        <v>120</v>
      </c>
      <c r="R44" s="39"/>
    </row>
    <row r="45" spans="1:18">
      <c r="A45" t="s">
        <v>92</v>
      </c>
      <c r="B45" t="s">
        <v>69</v>
      </c>
      <c r="C45" t="s">
        <v>93</v>
      </c>
      <c r="D45"/>
      <c r="E45">
        <v>100</v>
      </c>
      <c r="F45">
        <v>100</v>
      </c>
      <c r="G45">
        <v>100</v>
      </c>
      <c r="H45">
        <v>0</v>
      </c>
      <c r="I45">
        <v>96.15</v>
      </c>
      <c r="J45">
        <v>97.06</v>
      </c>
      <c r="K45">
        <v>100</v>
      </c>
      <c r="L45">
        <v>100</v>
      </c>
      <c r="M45" s="2">
        <v>100</v>
      </c>
      <c r="N45" s="2">
        <v>100</v>
      </c>
      <c r="O45" s="2">
        <v>100</v>
      </c>
      <c r="P45"/>
      <c r="Q45" s="32">
        <f>OMIS482_teams!I10</f>
        <v>89.124668435013248</v>
      </c>
      <c r="R45" s="38"/>
    </row>
    <row r="46" spans="1:18">
      <c r="A46" t="s">
        <v>94</v>
      </c>
      <c r="B46" t="s">
        <v>95</v>
      </c>
      <c r="C46" t="s">
        <v>96</v>
      </c>
      <c r="D46"/>
      <c r="E46">
        <v>100</v>
      </c>
      <c r="F46">
        <v>80</v>
      </c>
      <c r="G46">
        <v>100</v>
      </c>
      <c r="H46">
        <v>0</v>
      </c>
      <c r="I46">
        <v>94.23</v>
      </c>
      <c r="J46">
        <v>98.53</v>
      </c>
      <c r="K46" s="35">
        <v>0</v>
      </c>
      <c r="L46">
        <v>100</v>
      </c>
      <c r="M46" s="2">
        <v>100</v>
      </c>
      <c r="N46" s="21">
        <v>0</v>
      </c>
      <c r="O46" s="2">
        <v>90</v>
      </c>
      <c r="P46"/>
      <c r="Q46" s="32">
        <f>OMIS482_teams!I11</f>
        <v>50.928381962864719</v>
      </c>
      <c r="R46" s="39"/>
    </row>
    <row r="47" spans="1:18">
      <c r="A47" t="s">
        <v>97</v>
      </c>
      <c r="B47" t="s">
        <v>98</v>
      </c>
      <c r="C47" t="s">
        <v>99</v>
      </c>
      <c r="D47"/>
      <c r="E47">
        <v>100</v>
      </c>
      <c r="F47">
        <v>90</v>
      </c>
      <c r="G47">
        <v>96.15</v>
      </c>
      <c r="H47">
        <v>0</v>
      </c>
      <c r="I47">
        <v>98.08</v>
      </c>
      <c r="J47">
        <v>0</v>
      </c>
      <c r="K47">
        <v>100</v>
      </c>
      <c r="L47">
        <v>100</v>
      </c>
      <c r="M47" s="2">
        <v>100</v>
      </c>
      <c r="N47" s="2">
        <v>100</v>
      </c>
      <c r="O47" s="2">
        <v>100</v>
      </c>
      <c r="P47"/>
      <c r="Q47" s="32">
        <f>OMIS482_teams!I12</f>
        <v>70.026525198938998</v>
      </c>
      <c r="R47" s="38"/>
    </row>
    <row r="48" spans="1:18">
      <c r="A48" t="s">
        <v>100</v>
      </c>
      <c r="B48" t="s">
        <v>101</v>
      </c>
      <c r="C48" t="s">
        <v>102</v>
      </c>
      <c r="D48"/>
      <c r="E48">
        <v>100</v>
      </c>
      <c r="F48">
        <v>96</v>
      </c>
      <c r="G48">
        <v>99.23</v>
      </c>
      <c r="H48">
        <v>0</v>
      </c>
      <c r="I48">
        <v>100</v>
      </c>
      <c r="J48">
        <v>100</v>
      </c>
      <c r="K48">
        <v>100</v>
      </c>
      <c r="L48">
        <v>100</v>
      </c>
      <c r="M48" s="2">
        <v>100</v>
      </c>
      <c r="N48" s="2">
        <v>100</v>
      </c>
      <c r="O48" s="2">
        <v>100</v>
      </c>
      <c r="P48"/>
      <c r="Q48" s="32">
        <f>OMIS482_teams!I13</f>
        <v>44.562334217506624</v>
      </c>
      <c r="R48" s="39"/>
    </row>
    <row r="49" spans="1:18">
      <c r="A49" t="s">
        <v>103</v>
      </c>
      <c r="B49" t="s">
        <v>104</v>
      </c>
      <c r="C49" t="s">
        <v>105</v>
      </c>
      <c r="D49"/>
      <c r="E49">
        <v>100</v>
      </c>
      <c r="F49">
        <v>95</v>
      </c>
      <c r="G49">
        <v>100</v>
      </c>
      <c r="H49">
        <v>0</v>
      </c>
      <c r="I49">
        <v>96.15</v>
      </c>
      <c r="J49">
        <v>100</v>
      </c>
      <c r="K49">
        <v>100</v>
      </c>
      <c r="L49">
        <v>100</v>
      </c>
      <c r="M49" s="2">
        <v>100</v>
      </c>
      <c r="N49" s="2">
        <v>100</v>
      </c>
      <c r="O49" s="2">
        <v>100</v>
      </c>
      <c r="P49"/>
      <c r="Q49" s="32">
        <f>OMIS482_teams!I14</f>
        <v>19.098143236074268</v>
      </c>
      <c r="R49" s="38"/>
    </row>
    <row r="50" spans="1:18">
      <c r="A50" t="s">
        <v>106</v>
      </c>
      <c r="B50" t="s">
        <v>107</v>
      </c>
      <c r="C50" t="s">
        <v>108</v>
      </c>
      <c r="D50"/>
      <c r="E50">
        <v>100</v>
      </c>
      <c r="F50">
        <v>100</v>
      </c>
      <c r="G50">
        <v>100</v>
      </c>
      <c r="H50">
        <v>100</v>
      </c>
      <c r="I50">
        <v>98.08</v>
      </c>
      <c r="J50">
        <v>100</v>
      </c>
      <c r="K50">
        <v>100</v>
      </c>
      <c r="L50">
        <v>100</v>
      </c>
      <c r="M50" s="2">
        <v>100</v>
      </c>
      <c r="N50" s="2">
        <v>100</v>
      </c>
      <c r="O50" s="2">
        <v>100</v>
      </c>
      <c r="P50"/>
      <c r="Q50" s="32">
        <f>OMIS482_teams!I15</f>
        <v>120</v>
      </c>
      <c r="R50" s="39"/>
    </row>
    <row r="51" spans="1:18">
      <c r="A51" t="s">
        <v>109</v>
      </c>
      <c r="B51" t="s">
        <v>110</v>
      </c>
      <c r="C51" t="s">
        <v>111</v>
      </c>
      <c r="D51"/>
      <c r="E51">
        <v>100</v>
      </c>
      <c r="F51">
        <v>100</v>
      </c>
      <c r="G51">
        <v>100</v>
      </c>
      <c r="H51">
        <v>0</v>
      </c>
      <c r="I51">
        <v>98.08</v>
      </c>
      <c r="J51">
        <v>0</v>
      </c>
      <c r="K51" s="35">
        <v>0</v>
      </c>
      <c r="L51">
        <v>100</v>
      </c>
      <c r="M51" s="2">
        <v>100</v>
      </c>
      <c r="N51" s="21">
        <v>0</v>
      </c>
      <c r="O51" s="2">
        <v>100</v>
      </c>
      <c r="P51"/>
      <c r="Q51" s="32">
        <f>OMIS482_teams!I16</f>
        <v>0</v>
      </c>
      <c r="R51" s="38"/>
    </row>
    <row r="52" spans="1:18">
      <c r="A52" t="s">
        <v>112</v>
      </c>
      <c r="B52" t="s">
        <v>42</v>
      </c>
      <c r="C52" t="s">
        <v>113</v>
      </c>
      <c r="D52"/>
      <c r="E52">
        <v>100</v>
      </c>
      <c r="F52">
        <v>100</v>
      </c>
      <c r="G52">
        <v>100</v>
      </c>
      <c r="H52">
        <v>0</v>
      </c>
      <c r="I52">
        <v>98.08</v>
      </c>
      <c r="J52">
        <v>100</v>
      </c>
      <c r="K52">
        <v>100</v>
      </c>
      <c r="L52">
        <v>100</v>
      </c>
      <c r="M52" s="2">
        <v>100</v>
      </c>
      <c r="N52" s="21">
        <v>0</v>
      </c>
      <c r="O52" s="2">
        <v>100</v>
      </c>
      <c r="P52"/>
      <c r="Q52" s="32">
        <f>OMIS482_teams!I17</f>
        <v>6.3660477453580899</v>
      </c>
      <c r="R52" s="39"/>
    </row>
    <row r="53" spans="1:18">
      <c r="A53" t="s">
        <v>114</v>
      </c>
      <c r="B53" t="s">
        <v>115</v>
      </c>
      <c r="C53" t="s">
        <v>116</v>
      </c>
      <c r="D53"/>
      <c r="E53">
        <v>100</v>
      </c>
      <c r="F53">
        <v>100</v>
      </c>
      <c r="G53">
        <v>100</v>
      </c>
      <c r="H53">
        <v>0</v>
      </c>
      <c r="I53">
        <v>98.08</v>
      </c>
      <c r="J53">
        <v>95.59</v>
      </c>
      <c r="K53">
        <v>100</v>
      </c>
      <c r="L53">
        <v>100</v>
      </c>
      <c r="M53" s="2">
        <v>100</v>
      </c>
      <c r="N53" s="2">
        <v>100</v>
      </c>
      <c r="O53" s="2">
        <v>100</v>
      </c>
      <c r="P53"/>
      <c r="Q53" s="32">
        <f>OMIS482_teams!I18</f>
        <v>82.758620689655174</v>
      </c>
      <c r="R53" s="38"/>
    </row>
    <row r="54" spans="1:18">
      <c r="A54" t="s">
        <v>117</v>
      </c>
      <c r="B54" t="s">
        <v>118</v>
      </c>
      <c r="C54" t="s">
        <v>119</v>
      </c>
      <c r="D54"/>
      <c r="E54">
        <v>100</v>
      </c>
      <c r="F54">
        <v>100</v>
      </c>
      <c r="G54">
        <v>90.77</v>
      </c>
      <c r="H54">
        <v>0</v>
      </c>
      <c r="I54">
        <v>98.08</v>
      </c>
      <c r="J54">
        <v>100</v>
      </c>
      <c r="K54">
        <v>100</v>
      </c>
      <c r="L54">
        <v>100</v>
      </c>
      <c r="M54" s="2">
        <v>100</v>
      </c>
      <c r="N54" s="2">
        <v>100</v>
      </c>
      <c r="O54" s="2">
        <v>100</v>
      </c>
      <c r="P54"/>
      <c r="Q54" s="32">
        <f>OMIS482_teams!I19</f>
        <v>76.392572944297072</v>
      </c>
      <c r="R54" s="39"/>
    </row>
    <row r="55" spans="1:18">
      <c r="A55" t="s">
        <v>120</v>
      </c>
      <c r="B55" t="s">
        <v>121</v>
      </c>
      <c r="C55" t="s">
        <v>122</v>
      </c>
      <c r="D55"/>
      <c r="E55">
        <v>100</v>
      </c>
      <c r="F55">
        <v>100</v>
      </c>
      <c r="G55">
        <v>96.15</v>
      </c>
      <c r="H55">
        <v>0</v>
      </c>
      <c r="I55">
        <v>100</v>
      </c>
      <c r="J55">
        <v>100</v>
      </c>
      <c r="K55">
        <v>100</v>
      </c>
      <c r="L55">
        <v>100</v>
      </c>
      <c r="M55" s="2">
        <v>100</v>
      </c>
      <c r="N55" s="2">
        <v>100</v>
      </c>
      <c r="O55" s="2">
        <v>100</v>
      </c>
      <c r="P55"/>
      <c r="Q55" s="32">
        <f>OMIS482_teams!I20</f>
        <v>50.928381962864719</v>
      </c>
    </row>
    <row r="56" spans="1:18">
      <c r="A56" t="s">
        <v>123</v>
      </c>
      <c r="B56" t="s">
        <v>124</v>
      </c>
      <c r="C56" t="s">
        <v>125</v>
      </c>
      <c r="D56"/>
      <c r="E56">
        <v>100</v>
      </c>
      <c r="F56">
        <v>95</v>
      </c>
      <c r="G56">
        <v>100</v>
      </c>
      <c r="H56">
        <v>0</v>
      </c>
      <c r="I56">
        <v>98.08</v>
      </c>
      <c r="J56">
        <v>97.06</v>
      </c>
      <c r="K56">
        <v>100</v>
      </c>
      <c r="L56">
        <v>100</v>
      </c>
      <c r="M56" s="2">
        <v>100</v>
      </c>
      <c r="N56" s="2">
        <v>100</v>
      </c>
      <c r="O56" s="2">
        <v>100</v>
      </c>
      <c r="P56"/>
      <c r="Q56" s="32">
        <f>OMIS482_teams!I21</f>
        <v>6.3660477453580899</v>
      </c>
    </row>
    <row r="57" spans="1:18">
      <c r="A57" t="s">
        <v>126</v>
      </c>
      <c r="B57" t="s">
        <v>127</v>
      </c>
      <c r="C57" t="s">
        <v>128</v>
      </c>
      <c r="D57"/>
      <c r="E57">
        <v>100</v>
      </c>
      <c r="F57">
        <v>98</v>
      </c>
      <c r="G57">
        <v>86.92</v>
      </c>
      <c r="H57">
        <v>0</v>
      </c>
      <c r="I57">
        <v>96.15</v>
      </c>
      <c r="J57">
        <v>92.65</v>
      </c>
      <c r="K57">
        <v>100</v>
      </c>
      <c r="L57">
        <v>100</v>
      </c>
      <c r="M57" s="2">
        <v>100</v>
      </c>
      <c r="N57" s="2">
        <v>100</v>
      </c>
      <c r="O57" s="2">
        <v>100</v>
      </c>
      <c r="P57"/>
      <c r="Q57" s="32">
        <f>OMIS482_teams!I22</f>
        <v>105</v>
      </c>
    </row>
    <row r="58" spans="1:18">
      <c r="A58" t="s">
        <v>129</v>
      </c>
      <c r="B58" t="s">
        <v>87</v>
      </c>
      <c r="C58" t="s">
        <v>130</v>
      </c>
      <c r="D58"/>
      <c r="E58">
        <v>100</v>
      </c>
      <c r="F58">
        <v>100</v>
      </c>
      <c r="G58">
        <v>100</v>
      </c>
      <c r="H58">
        <v>0</v>
      </c>
      <c r="I58">
        <v>98.08</v>
      </c>
      <c r="J58">
        <v>100</v>
      </c>
      <c r="K58">
        <v>100</v>
      </c>
      <c r="L58">
        <v>100</v>
      </c>
      <c r="M58" s="2">
        <v>100</v>
      </c>
      <c r="N58" s="2">
        <v>100</v>
      </c>
      <c r="O58" s="2">
        <v>100</v>
      </c>
      <c r="P58"/>
      <c r="Q58" s="32">
        <f>OMIS482_teams!I23</f>
        <v>38.196286472148536</v>
      </c>
    </row>
    <row r="59" spans="1:18">
      <c r="A59" t="s">
        <v>131</v>
      </c>
      <c r="B59" t="s">
        <v>132</v>
      </c>
      <c r="C59" t="s">
        <v>133</v>
      </c>
      <c r="D59"/>
      <c r="E59">
        <v>100</v>
      </c>
      <c r="F59">
        <v>90</v>
      </c>
      <c r="G59">
        <v>90.77</v>
      </c>
      <c r="H59">
        <v>0</v>
      </c>
      <c r="I59">
        <v>98.08</v>
      </c>
      <c r="J59">
        <v>100</v>
      </c>
      <c r="K59">
        <v>100</v>
      </c>
      <c r="L59">
        <v>100</v>
      </c>
      <c r="M59" s="2">
        <v>100</v>
      </c>
      <c r="N59" s="2">
        <v>100</v>
      </c>
      <c r="O59" s="2">
        <v>100</v>
      </c>
      <c r="P59"/>
      <c r="Q59" s="32">
        <f>OMIS482_teams!I24</f>
        <v>110</v>
      </c>
    </row>
    <row r="60" spans="1:18">
      <c r="A60" t="s">
        <v>134</v>
      </c>
      <c r="B60" t="s">
        <v>135</v>
      </c>
      <c r="C60" t="s">
        <v>136</v>
      </c>
      <c r="D60"/>
      <c r="E60">
        <v>100</v>
      </c>
      <c r="F60">
        <v>95</v>
      </c>
      <c r="G60">
        <v>100</v>
      </c>
      <c r="H60">
        <v>0</v>
      </c>
      <c r="I60">
        <v>98.08</v>
      </c>
      <c r="J60">
        <v>97.06</v>
      </c>
      <c r="K60">
        <v>100</v>
      </c>
      <c r="L60">
        <v>100</v>
      </c>
      <c r="M60" s="2">
        <v>100</v>
      </c>
      <c r="N60" s="2">
        <v>100</v>
      </c>
      <c r="O60" s="2">
        <v>100</v>
      </c>
      <c r="P60"/>
      <c r="Q60" s="32">
        <f>OMIS482_teams!I25</f>
        <v>110</v>
      </c>
    </row>
    <row r="61" spans="1:18">
      <c r="A61" t="s">
        <v>137</v>
      </c>
      <c r="B61" t="s">
        <v>138</v>
      </c>
      <c r="C61" t="s">
        <v>139</v>
      </c>
      <c r="D61"/>
      <c r="E61">
        <v>100</v>
      </c>
      <c r="F61">
        <v>98</v>
      </c>
      <c r="G61">
        <v>97.69</v>
      </c>
      <c r="H61">
        <v>0</v>
      </c>
      <c r="I61">
        <v>98.08</v>
      </c>
      <c r="J61">
        <v>94.12</v>
      </c>
      <c r="K61">
        <v>100</v>
      </c>
      <c r="L61">
        <v>100</v>
      </c>
      <c r="M61" s="2">
        <v>100</v>
      </c>
      <c r="N61" s="2">
        <v>100</v>
      </c>
      <c r="O61" s="2">
        <v>100</v>
      </c>
      <c r="Q61" s="32">
        <f>OMIS482_teams!I26</f>
        <v>19.098143236074268</v>
      </c>
    </row>
    <row r="62" spans="1:18">
      <c r="K62" s="36" t="s">
        <v>153</v>
      </c>
      <c r="O62" s="36" t="s">
        <v>153</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35F58-CDFE-3248-AF08-D4288879471B}">
  <dimension ref="A1:I28"/>
  <sheetViews>
    <sheetView zoomScale="115" zoomScaleNormal="115" workbookViewId="0">
      <pane xSplit="1" topLeftCell="B1" activePane="topRight" state="frozen"/>
      <selection pane="topRight" activeCell="I3" sqref="I3"/>
    </sheetView>
  </sheetViews>
  <sheetFormatPr defaultColWidth="8.77734375" defaultRowHeight="14.4"/>
  <cols>
    <col min="1" max="1" width="25.77734375" bestFit="1" customWidth="1"/>
    <col min="2" max="2" width="21.44140625" bestFit="1" customWidth="1"/>
    <col min="3" max="3" width="18.77734375" bestFit="1" customWidth="1"/>
    <col min="4" max="4" width="26.33203125" bestFit="1" customWidth="1"/>
    <col min="5" max="5" width="25.44140625" bestFit="1" customWidth="1"/>
    <col min="6" max="6" width="22.6640625" bestFit="1" customWidth="1"/>
    <col min="7" max="7" width="21.77734375" customWidth="1"/>
    <col min="8" max="8" width="17.44140625" bestFit="1" customWidth="1"/>
    <col min="9" max="9" width="14.6640625" bestFit="1" customWidth="1"/>
  </cols>
  <sheetData>
    <row r="1" spans="1:9" ht="14.55" customHeight="1">
      <c r="A1" s="52" t="s">
        <v>195</v>
      </c>
      <c r="B1" s="52" t="s">
        <v>194</v>
      </c>
      <c r="C1" s="52" t="s">
        <v>193</v>
      </c>
      <c r="D1" s="52" t="s">
        <v>192</v>
      </c>
      <c r="E1" s="52" t="s">
        <v>191</v>
      </c>
      <c r="F1" s="52" t="s">
        <v>190</v>
      </c>
      <c r="G1" s="52" t="s">
        <v>189</v>
      </c>
      <c r="H1" s="51" t="s">
        <v>188</v>
      </c>
      <c r="I1" s="51" t="s">
        <v>187</v>
      </c>
    </row>
    <row r="2" spans="1:9" ht="14.55" customHeight="1">
      <c r="A2" s="50" t="s">
        <v>186</v>
      </c>
      <c r="B2" s="17">
        <v>12</v>
      </c>
      <c r="C2" s="17"/>
      <c r="D2" s="17"/>
      <c r="E2" s="17"/>
      <c r="F2" s="17"/>
      <c r="G2" s="17">
        <f t="shared" ref="G2:G26" si="0">(1*B2+2*C2+3*D2+6*E2+4*F2)</f>
        <v>12</v>
      </c>
      <c r="H2" s="32">
        <f t="shared" ref="H2:H26" si="1">(G2/$G$27)*100</f>
        <v>76.392572944297072</v>
      </c>
      <c r="I2" s="32">
        <f>IF(H2&gt;205,120,IF(H2&gt;150,110,IF(H2&gt;100,105,H2)))</f>
        <v>76.392572944297072</v>
      </c>
    </row>
    <row r="3" spans="1:9" ht="14.55" customHeight="1">
      <c r="A3" s="50" t="s">
        <v>185</v>
      </c>
      <c r="B3" s="17">
        <v>8</v>
      </c>
      <c r="C3" s="17"/>
      <c r="D3" s="17">
        <v>2</v>
      </c>
      <c r="E3" s="17"/>
      <c r="F3" s="17"/>
      <c r="G3" s="17">
        <f t="shared" si="0"/>
        <v>14</v>
      </c>
      <c r="H3" s="32">
        <f t="shared" si="1"/>
        <v>89.124668435013248</v>
      </c>
      <c r="I3" s="32">
        <f t="shared" ref="I3:I26" si="2">IF(H3&gt;205,120,IF(H3&gt;150,110,IF(H3&gt;100,105,H3)))</f>
        <v>89.124668435013248</v>
      </c>
    </row>
    <row r="4" spans="1:9" ht="14.55" customHeight="1">
      <c r="A4" s="50" t="s">
        <v>184</v>
      </c>
      <c r="B4" s="17">
        <v>3</v>
      </c>
      <c r="C4" s="17">
        <v>1</v>
      </c>
      <c r="D4" s="17">
        <v>3</v>
      </c>
      <c r="E4" s="17"/>
      <c r="F4" s="17"/>
      <c r="G4" s="17">
        <f t="shared" si="0"/>
        <v>14</v>
      </c>
      <c r="H4" s="32">
        <f t="shared" si="1"/>
        <v>89.124668435013248</v>
      </c>
      <c r="I4" s="32">
        <f t="shared" si="2"/>
        <v>89.124668435013248</v>
      </c>
    </row>
    <row r="5" spans="1:9" ht="14.55" customHeight="1">
      <c r="A5" s="50" t="s">
        <v>183</v>
      </c>
      <c r="B5" s="17">
        <v>13</v>
      </c>
      <c r="C5" s="17">
        <v>1</v>
      </c>
      <c r="D5" s="17"/>
      <c r="E5" s="17"/>
      <c r="F5" s="17"/>
      <c r="G5" s="17">
        <f t="shared" si="0"/>
        <v>15</v>
      </c>
      <c r="H5" s="32">
        <f t="shared" si="1"/>
        <v>95.490716180371351</v>
      </c>
      <c r="I5" s="32">
        <f t="shared" si="2"/>
        <v>95.490716180371351</v>
      </c>
    </row>
    <row r="6" spans="1:9" ht="14.55" customHeight="1">
      <c r="A6" s="50" t="s">
        <v>182</v>
      </c>
      <c r="B6" s="17">
        <v>1</v>
      </c>
      <c r="C6" s="17"/>
      <c r="D6" s="17"/>
      <c r="E6" s="17"/>
      <c r="F6" s="17"/>
      <c r="G6" s="17">
        <f t="shared" si="0"/>
        <v>1</v>
      </c>
      <c r="H6" s="32">
        <f t="shared" si="1"/>
        <v>6.3660477453580899</v>
      </c>
      <c r="I6" s="32">
        <f t="shared" si="2"/>
        <v>6.3660477453580899</v>
      </c>
    </row>
    <row r="7" spans="1:9" ht="14.55" customHeight="1">
      <c r="A7" s="50" t="s">
        <v>181</v>
      </c>
      <c r="B7" s="17">
        <v>5</v>
      </c>
      <c r="C7" s="17"/>
      <c r="D7" s="17"/>
      <c r="E7" s="17"/>
      <c r="F7" s="17"/>
      <c r="G7" s="17">
        <f t="shared" si="0"/>
        <v>5</v>
      </c>
      <c r="H7" s="32">
        <f t="shared" si="1"/>
        <v>31.830238726790448</v>
      </c>
      <c r="I7" s="32">
        <f t="shared" si="2"/>
        <v>31.830238726790448</v>
      </c>
    </row>
    <row r="8" spans="1:9" ht="14.55" customHeight="1">
      <c r="A8" s="50" t="s">
        <v>180</v>
      </c>
      <c r="B8" s="17">
        <v>1</v>
      </c>
      <c r="C8" s="17">
        <v>3</v>
      </c>
      <c r="D8" s="17">
        <v>2</v>
      </c>
      <c r="E8" s="17"/>
      <c r="F8" s="17"/>
      <c r="G8" s="17">
        <f t="shared" si="0"/>
        <v>13</v>
      </c>
      <c r="H8" s="32">
        <f t="shared" si="1"/>
        <v>82.758620689655174</v>
      </c>
      <c r="I8" s="32">
        <f t="shared" si="2"/>
        <v>82.758620689655174</v>
      </c>
    </row>
    <row r="9" spans="1:9" ht="14.55" customHeight="1">
      <c r="A9" s="50" t="s">
        <v>179</v>
      </c>
      <c r="B9" s="17">
        <v>23</v>
      </c>
      <c r="C9" s="17">
        <v>2</v>
      </c>
      <c r="D9" s="17">
        <v>7</v>
      </c>
      <c r="E9" s="17">
        <v>2</v>
      </c>
      <c r="F9" s="17"/>
      <c r="G9" s="17">
        <f t="shared" si="0"/>
        <v>60</v>
      </c>
      <c r="H9" s="32">
        <f t="shared" si="1"/>
        <v>381.9628647214854</v>
      </c>
      <c r="I9" s="32">
        <f t="shared" si="2"/>
        <v>120</v>
      </c>
    </row>
    <row r="10" spans="1:9" ht="14.55" customHeight="1">
      <c r="A10" s="50" t="s">
        <v>178</v>
      </c>
      <c r="B10" s="17">
        <v>4</v>
      </c>
      <c r="C10" s="17">
        <v>5</v>
      </c>
      <c r="D10" s="17"/>
      <c r="E10" s="17"/>
      <c r="F10" s="17"/>
      <c r="G10" s="17">
        <f t="shared" si="0"/>
        <v>14</v>
      </c>
      <c r="H10" s="32">
        <f t="shared" si="1"/>
        <v>89.124668435013248</v>
      </c>
      <c r="I10" s="32">
        <f t="shared" si="2"/>
        <v>89.124668435013248</v>
      </c>
    </row>
    <row r="11" spans="1:9" ht="14.55" customHeight="1">
      <c r="A11" s="50" t="s">
        <v>177</v>
      </c>
      <c r="B11" s="17"/>
      <c r="C11" s="17">
        <v>1</v>
      </c>
      <c r="D11" s="17"/>
      <c r="E11" s="17">
        <v>1</v>
      </c>
      <c r="F11" s="17"/>
      <c r="G11" s="17">
        <f t="shared" si="0"/>
        <v>8</v>
      </c>
      <c r="H11" s="32">
        <f t="shared" si="1"/>
        <v>50.928381962864719</v>
      </c>
      <c r="I11" s="32">
        <f t="shared" si="2"/>
        <v>50.928381962864719</v>
      </c>
    </row>
    <row r="12" spans="1:9" ht="14.55" customHeight="1">
      <c r="A12" s="50" t="s">
        <v>176</v>
      </c>
      <c r="B12" s="17">
        <v>7</v>
      </c>
      <c r="C12" s="17">
        <v>2</v>
      </c>
      <c r="D12" s="17"/>
      <c r="E12" s="17"/>
      <c r="F12" s="17"/>
      <c r="G12" s="17">
        <f t="shared" si="0"/>
        <v>11</v>
      </c>
      <c r="H12" s="32">
        <f t="shared" si="1"/>
        <v>70.026525198938998</v>
      </c>
      <c r="I12" s="32">
        <f t="shared" si="2"/>
        <v>70.026525198938998</v>
      </c>
    </row>
    <row r="13" spans="1:9" ht="14.55" customHeight="1">
      <c r="A13" s="50" t="s">
        <v>175</v>
      </c>
      <c r="B13" s="17">
        <v>1</v>
      </c>
      <c r="C13" s="17"/>
      <c r="D13" s="17">
        <v>2</v>
      </c>
      <c r="E13" s="17"/>
      <c r="F13" s="17"/>
      <c r="G13" s="17">
        <f t="shared" si="0"/>
        <v>7</v>
      </c>
      <c r="H13" s="32">
        <f t="shared" si="1"/>
        <v>44.562334217506624</v>
      </c>
      <c r="I13" s="32">
        <f t="shared" si="2"/>
        <v>44.562334217506624</v>
      </c>
    </row>
    <row r="14" spans="1:9" ht="14.55" customHeight="1">
      <c r="A14" s="50" t="s">
        <v>174</v>
      </c>
      <c r="B14" s="17"/>
      <c r="C14" s="17"/>
      <c r="D14" s="17">
        <v>1</v>
      </c>
      <c r="E14" s="17"/>
      <c r="F14" s="17"/>
      <c r="G14" s="17">
        <f t="shared" si="0"/>
        <v>3</v>
      </c>
      <c r="H14" s="32">
        <f t="shared" si="1"/>
        <v>19.098143236074268</v>
      </c>
      <c r="I14" s="32">
        <f t="shared" si="2"/>
        <v>19.098143236074268</v>
      </c>
    </row>
    <row r="15" spans="1:9" ht="14.55" customHeight="1">
      <c r="A15" s="50" t="s">
        <v>173</v>
      </c>
      <c r="B15" s="17">
        <v>47</v>
      </c>
      <c r="C15" s="17">
        <v>2</v>
      </c>
      <c r="D15" s="17">
        <v>10</v>
      </c>
      <c r="E15" s="17"/>
      <c r="F15" s="17"/>
      <c r="G15" s="17">
        <f t="shared" si="0"/>
        <v>81</v>
      </c>
      <c r="H15" s="32">
        <f t="shared" si="1"/>
        <v>515.64986737400534</v>
      </c>
      <c r="I15" s="32">
        <f t="shared" si="2"/>
        <v>120</v>
      </c>
    </row>
    <row r="16" spans="1:9" ht="14.55" customHeight="1">
      <c r="A16" s="50" t="s">
        <v>172</v>
      </c>
      <c r="B16" s="17"/>
      <c r="C16" s="17"/>
      <c r="D16" s="17"/>
      <c r="E16" s="17"/>
      <c r="F16" s="17"/>
      <c r="G16" s="17">
        <f t="shared" si="0"/>
        <v>0</v>
      </c>
      <c r="H16" s="32">
        <f t="shared" si="1"/>
        <v>0</v>
      </c>
      <c r="I16" s="32">
        <f t="shared" si="2"/>
        <v>0</v>
      </c>
    </row>
    <row r="17" spans="1:9" ht="14.55" customHeight="1">
      <c r="A17" s="50" t="s">
        <v>171</v>
      </c>
      <c r="B17" s="17">
        <v>1</v>
      </c>
      <c r="C17" s="17"/>
      <c r="D17" s="17"/>
      <c r="E17" s="17"/>
      <c r="F17" s="17"/>
      <c r="G17" s="17">
        <f t="shared" si="0"/>
        <v>1</v>
      </c>
      <c r="H17" s="32">
        <f t="shared" si="1"/>
        <v>6.3660477453580899</v>
      </c>
      <c r="I17" s="32">
        <f t="shared" si="2"/>
        <v>6.3660477453580899</v>
      </c>
    </row>
    <row r="18" spans="1:9" ht="14.55" customHeight="1">
      <c r="A18" s="50" t="s">
        <v>170</v>
      </c>
      <c r="B18" s="17">
        <v>4</v>
      </c>
      <c r="C18" s="17">
        <v>1</v>
      </c>
      <c r="D18" s="17">
        <v>1</v>
      </c>
      <c r="E18" s="17"/>
      <c r="F18" s="17">
        <v>1</v>
      </c>
      <c r="G18" s="17">
        <f t="shared" si="0"/>
        <v>13</v>
      </c>
      <c r="H18" s="32">
        <f t="shared" si="1"/>
        <v>82.758620689655174</v>
      </c>
      <c r="I18" s="32">
        <f t="shared" si="2"/>
        <v>82.758620689655174</v>
      </c>
    </row>
    <row r="19" spans="1:9" ht="14.55" customHeight="1">
      <c r="A19" s="50" t="s">
        <v>169</v>
      </c>
      <c r="B19" s="17">
        <v>9</v>
      </c>
      <c r="C19" s="17"/>
      <c r="D19" s="17">
        <v>1</v>
      </c>
      <c r="E19" s="17"/>
      <c r="F19" s="17"/>
      <c r="G19" s="17">
        <f t="shared" si="0"/>
        <v>12</v>
      </c>
      <c r="H19" s="32">
        <f t="shared" si="1"/>
        <v>76.392572944297072</v>
      </c>
      <c r="I19" s="32">
        <f t="shared" si="2"/>
        <v>76.392572944297072</v>
      </c>
    </row>
    <row r="20" spans="1:9" ht="14.55" customHeight="1">
      <c r="A20" s="50" t="s">
        <v>168</v>
      </c>
      <c r="B20" s="17">
        <v>8</v>
      </c>
      <c r="C20" s="17"/>
      <c r="D20" s="17"/>
      <c r="E20" s="17"/>
      <c r="F20" s="17"/>
      <c r="G20" s="17">
        <f t="shared" si="0"/>
        <v>8</v>
      </c>
      <c r="H20" s="32">
        <f t="shared" si="1"/>
        <v>50.928381962864719</v>
      </c>
      <c r="I20" s="32">
        <f t="shared" si="2"/>
        <v>50.928381962864719</v>
      </c>
    </row>
    <row r="21" spans="1:9" ht="14.55" customHeight="1">
      <c r="A21" s="50" t="s">
        <v>167</v>
      </c>
      <c r="B21" s="17">
        <v>1</v>
      </c>
      <c r="C21" s="17"/>
      <c r="D21" s="17"/>
      <c r="E21" s="17"/>
      <c r="F21" s="17"/>
      <c r="G21" s="17">
        <f t="shared" si="0"/>
        <v>1</v>
      </c>
      <c r="H21" s="32">
        <f t="shared" si="1"/>
        <v>6.3660477453580899</v>
      </c>
      <c r="I21" s="32">
        <f t="shared" si="2"/>
        <v>6.3660477453580899</v>
      </c>
    </row>
    <row r="22" spans="1:9" ht="13.95" customHeight="1">
      <c r="A22" s="50" t="s">
        <v>166</v>
      </c>
      <c r="B22" s="17">
        <v>1</v>
      </c>
      <c r="C22" s="17"/>
      <c r="D22" s="17">
        <v>4</v>
      </c>
      <c r="E22" s="17">
        <v>1</v>
      </c>
      <c r="F22" s="17"/>
      <c r="G22" s="17">
        <f t="shared" si="0"/>
        <v>19</v>
      </c>
      <c r="H22" s="32">
        <f t="shared" si="1"/>
        <v>120.9549071618037</v>
      </c>
      <c r="I22" s="32">
        <f t="shared" si="2"/>
        <v>105</v>
      </c>
    </row>
    <row r="23" spans="1:9" ht="14.55" customHeight="1">
      <c r="A23" s="50" t="s">
        <v>165</v>
      </c>
      <c r="B23" s="17"/>
      <c r="C23" s="17"/>
      <c r="D23" s="17">
        <v>2</v>
      </c>
      <c r="E23" s="17"/>
      <c r="F23" s="17"/>
      <c r="G23" s="17">
        <f t="shared" si="0"/>
        <v>6</v>
      </c>
      <c r="H23" s="32">
        <f t="shared" si="1"/>
        <v>38.196286472148536</v>
      </c>
      <c r="I23" s="32">
        <f t="shared" si="2"/>
        <v>38.196286472148536</v>
      </c>
    </row>
    <row r="24" spans="1:9" ht="14.55" customHeight="1">
      <c r="A24" s="50" t="s">
        <v>164</v>
      </c>
      <c r="B24" s="17">
        <v>24</v>
      </c>
      <c r="C24" s="17"/>
      <c r="D24" s="17">
        <v>1</v>
      </c>
      <c r="E24" s="17"/>
      <c r="F24" s="17"/>
      <c r="G24" s="17">
        <f t="shared" si="0"/>
        <v>27</v>
      </c>
      <c r="H24" s="32">
        <f t="shared" si="1"/>
        <v>171.88328912466844</v>
      </c>
      <c r="I24" s="32">
        <f t="shared" si="2"/>
        <v>110</v>
      </c>
    </row>
    <row r="25" spans="1:9" ht="14.55" customHeight="1">
      <c r="A25" s="50" t="s">
        <v>163</v>
      </c>
      <c r="B25" s="17">
        <v>23</v>
      </c>
      <c r="C25" s="17"/>
      <c r="D25" s="17">
        <v>1</v>
      </c>
      <c r="E25" s="17">
        <v>1</v>
      </c>
      <c r="F25" s="17"/>
      <c r="G25" s="17">
        <f t="shared" si="0"/>
        <v>32</v>
      </c>
      <c r="H25" s="32">
        <f t="shared" si="1"/>
        <v>203.71352785145888</v>
      </c>
      <c r="I25" s="32">
        <f t="shared" si="2"/>
        <v>110</v>
      </c>
    </row>
    <row r="26" spans="1:9" ht="14.55" customHeight="1">
      <c r="A26" s="50" t="s">
        <v>162</v>
      </c>
      <c r="B26" s="17"/>
      <c r="C26" s="17"/>
      <c r="D26" s="17">
        <v>1</v>
      </c>
      <c r="E26" s="17"/>
      <c r="F26" s="17"/>
      <c r="G26" s="17">
        <f t="shared" si="0"/>
        <v>3</v>
      </c>
      <c r="H26" s="32">
        <f t="shared" si="1"/>
        <v>19.098143236074268</v>
      </c>
      <c r="I26" s="32">
        <f t="shared" si="2"/>
        <v>19.098143236074268</v>
      </c>
    </row>
    <row r="27" spans="1:9">
      <c r="F27" t="s">
        <v>27</v>
      </c>
      <c r="G27" s="49">
        <f>AVERAGE(G2:G25)</f>
        <v>15.708333333333334</v>
      </c>
    </row>
    <row r="28" spans="1:9">
      <c r="F28" t="s">
        <v>196</v>
      </c>
      <c r="G28">
        <v>30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3F70F-C70D-E44B-85C5-FDAFD92A5C43}">
  <dimension ref="A1:E28"/>
  <sheetViews>
    <sheetView zoomScale="160" zoomScaleNormal="160" workbookViewId="0">
      <selection activeCell="C25" sqref="C25"/>
    </sheetView>
  </sheetViews>
  <sheetFormatPr defaultColWidth="10.77734375" defaultRowHeight="14.4"/>
  <cols>
    <col min="1" max="1" width="26.33203125" bestFit="1" customWidth="1"/>
    <col min="2" max="2" width="9.109375" bestFit="1" customWidth="1"/>
    <col min="3" max="3" width="20.33203125" bestFit="1" customWidth="1"/>
    <col min="4" max="4" width="11.109375" bestFit="1" customWidth="1"/>
    <col min="5" max="5" width="8.33203125" bestFit="1" customWidth="1"/>
  </cols>
  <sheetData>
    <row r="1" spans="1:4">
      <c r="A1" t="s">
        <v>23</v>
      </c>
      <c r="B1" t="s">
        <v>19</v>
      </c>
      <c r="C1" s="19" t="s">
        <v>28</v>
      </c>
    </row>
    <row r="2" spans="1:4">
      <c r="A2" t="str">
        <f>omis482!A2</f>
        <v>Ryan_Arens_z1863065</v>
      </c>
      <c r="B2" s="32">
        <f>omis482!I2</f>
        <v>72.5</v>
      </c>
      <c r="C2" s="20">
        <f>B2*80/100</f>
        <v>58</v>
      </c>
      <c r="D2" s="41">
        <f>C2/80</f>
        <v>0.72499999999999998</v>
      </c>
    </row>
    <row r="3" spans="1:4">
      <c r="A3" t="str">
        <f>omis482!A3</f>
        <v>Monica_Bertrand_z1950237</v>
      </c>
      <c r="B3" s="32">
        <f>omis482!I3</f>
        <v>77.833330000000004</v>
      </c>
      <c r="C3" s="20">
        <f t="shared" ref="C3:C26" si="0">B3*80/100</f>
        <v>62.266663999999999</v>
      </c>
      <c r="D3" s="41">
        <f t="shared" ref="D3:D26" si="1">C3/80</f>
        <v>0.77833330000000001</v>
      </c>
    </row>
    <row r="4" spans="1:4">
      <c r="A4" t="str">
        <f>omis482!A4</f>
        <v>Camilo_Estrada_z1888498</v>
      </c>
      <c r="B4" s="32">
        <f>omis482!I4</f>
        <v>89.291664999999995</v>
      </c>
      <c r="C4" s="20">
        <f t="shared" si="0"/>
        <v>71.433331999999993</v>
      </c>
      <c r="D4" s="41">
        <f t="shared" si="1"/>
        <v>0.89291664999999987</v>
      </c>
    </row>
    <row r="5" spans="1:4">
      <c r="A5" t="str">
        <f>omis482!A5</f>
        <v>Jordan_Fitch_z1980589</v>
      </c>
      <c r="B5" s="32">
        <f>omis482!I5</f>
        <v>87.958329999999989</v>
      </c>
      <c r="C5" s="20">
        <f t="shared" si="0"/>
        <v>70.366663999999986</v>
      </c>
      <c r="D5" s="41">
        <f t="shared" si="1"/>
        <v>0.87958329999999985</v>
      </c>
    </row>
    <row r="6" spans="1:4">
      <c r="A6" t="str">
        <f>omis482!A6</f>
        <v>Rj_Frew_z1891547</v>
      </c>
      <c r="B6" s="32">
        <f>omis482!I6</f>
        <v>85.333329999999989</v>
      </c>
      <c r="C6" s="20">
        <f t="shared" si="0"/>
        <v>68.266663999999992</v>
      </c>
      <c r="D6" s="41">
        <f t="shared" si="1"/>
        <v>0.85333329999999985</v>
      </c>
    </row>
    <row r="7" spans="1:4">
      <c r="A7" t="str">
        <f>omis482!A7</f>
        <v>Ubonobong_Ikpidungise_z1912443</v>
      </c>
      <c r="B7" s="40">
        <v>75</v>
      </c>
      <c r="C7" s="20">
        <f t="shared" si="0"/>
        <v>60</v>
      </c>
      <c r="D7" s="41">
        <f t="shared" si="1"/>
        <v>0.75</v>
      </c>
    </row>
    <row r="8" spans="1:4">
      <c r="A8" t="str">
        <f>omis482!A8</f>
        <v>Jacob_Johnson_z1863845</v>
      </c>
      <c r="B8" s="32">
        <f>omis482!I8</f>
        <v>96.374994999999998</v>
      </c>
      <c r="C8" s="20">
        <f t="shared" si="0"/>
        <v>77.099996000000004</v>
      </c>
      <c r="D8" s="41">
        <f t="shared" si="1"/>
        <v>0.96374995000000008</v>
      </c>
    </row>
    <row r="9" spans="1:4">
      <c r="A9" t="str">
        <f>omis482!A9</f>
        <v>Armin_Koschtojan_z1922486</v>
      </c>
      <c r="B9" s="32">
        <f>omis482!I9</f>
        <v>94.791659999999993</v>
      </c>
      <c r="C9" s="20">
        <f t="shared" si="0"/>
        <v>75.833327999999995</v>
      </c>
      <c r="D9" s="41">
        <f t="shared" si="1"/>
        <v>0.94791659999999989</v>
      </c>
    </row>
    <row r="10" spans="1:4">
      <c r="A10" t="str">
        <f>omis482!A10</f>
        <v>Ryan_Linkletter_z1974295</v>
      </c>
      <c r="B10" s="40">
        <v>82.5</v>
      </c>
      <c r="C10" s="20">
        <f t="shared" si="0"/>
        <v>66</v>
      </c>
      <c r="D10" s="41">
        <f t="shared" si="1"/>
        <v>0.82499999999999996</v>
      </c>
    </row>
    <row r="11" spans="1:4">
      <c r="A11" t="str">
        <f>omis482!A11</f>
        <v>Brandon_Loth_z1941906</v>
      </c>
      <c r="B11" s="32">
        <f>omis482!I11</f>
        <v>94.666659999999993</v>
      </c>
      <c r="C11" s="20">
        <f t="shared" si="0"/>
        <v>75.733327999999986</v>
      </c>
      <c r="D11" s="41">
        <f t="shared" si="1"/>
        <v>0.9466665999999998</v>
      </c>
    </row>
    <row r="12" spans="1:4">
      <c r="A12" t="str">
        <f>omis482!A12</f>
        <v>Francisco_Mejia Garcia_z1860099</v>
      </c>
      <c r="B12" s="32">
        <f>omis482!I12</f>
        <v>93.499994999999998</v>
      </c>
      <c r="C12" s="20">
        <f t="shared" si="0"/>
        <v>74.799996000000007</v>
      </c>
      <c r="D12" s="41">
        <f t="shared" si="1"/>
        <v>0.93499995000000014</v>
      </c>
    </row>
    <row r="13" spans="1:4">
      <c r="A13" t="str">
        <f>omis482!A13</f>
        <v>Yary_Mendez_z1892180</v>
      </c>
      <c r="B13" s="32">
        <f>omis482!I13</f>
        <v>75.041664999999995</v>
      </c>
      <c r="C13" s="20">
        <f t="shared" si="0"/>
        <v>60.033331999999994</v>
      </c>
      <c r="D13" s="41">
        <f t="shared" si="1"/>
        <v>0.75041664999999991</v>
      </c>
    </row>
    <row r="14" spans="1:4">
      <c r="A14" t="str">
        <f>omis482!A14</f>
        <v>Mizo_Murtaza_z1913466</v>
      </c>
      <c r="B14" s="32">
        <f>omis482!I14</f>
        <v>80.166664999999995</v>
      </c>
      <c r="C14" s="20">
        <f t="shared" si="0"/>
        <v>64.133331999999996</v>
      </c>
      <c r="D14" s="41">
        <f t="shared" si="1"/>
        <v>0.80166664999999993</v>
      </c>
    </row>
    <row r="15" spans="1:4">
      <c r="A15" t="str">
        <f>omis482!A15</f>
        <v>Alex_Newman_z1961535</v>
      </c>
      <c r="B15" s="32">
        <f>omis482!I15</f>
        <v>99.333329999999989</v>
      </c>
      <c r="C15" s="20">
        <f t="shared" si="0"/>
        <v>79.466663999999994</v>
      </c>
      <c r="D15" s="41">
        <f t="shared" si="1"/>
        <v>0.99333329999999997</v>
      </c>
    </row>
    <row r="16" spans="1:4">
      <c r="A16" t="str">
        <f>omis482!A16</f>
        <v>Erik_Olson_z1938070</v>
      </c>
      <c r="B16" s="32">
        <f>omis482!I16</f>
        <v>94.749994999999998</v>
      </c>
      <c r="C16" s="20">
        <f t="shared" si="0"/>
        <v>75.799996000000007</v>
      </c>
      <c r="D16" s="41">
        <f t="shared" si="1"/>
        <v>0.94749995000000009</v>
      </c>
    </row>
    <row r="17" spans="1:5">
      <c r="A17" t="str">
        <f>omis482!A17</f>
        <v>Jason_Predki_z1870381</v>
      </c>
      <c r="B17" s="32">
        <f>omis482!I17</f>
        <v>87.708330000000004</v>
      </c>
      <c r="C17" s="20">
        <f t="shared" si="0"/>
        <v>70.166663999999997</v>
      </c>
      <c r="D17" s="41">
        <f t="shared" si="1"/>
        <v>0.87708330000000001</v>
      </c>
    </row>
    <row r="18" spans="1:5">
      <c r="A18" t="str">
        <f>omis482!A18</f>
        <v>Ines_Ramirez_z1911192</v>
      </c>
      <c r="B18" s="32">
        <f>omis482!I18</f>
        <v>96.083329999999989</v>
      </c>
      <c r="C18" s="20">
        <f t="shared" si="0"/>
        <v>76.866663999999986</v>
      </c>
      <c r="D18" s="41">
        <f t="shared" si="1"/>
        <v>0.96083329999999978</v>
      </c>
    </row>
    <row r="19" spans="1:5">
      <c r="A19" t="str">
        <f>omis482!A19</f>
        <v>Manuel_Rodriguez_z1764530</v>
      </c>
      <c r="B19" s="32">
        <f>omis482!I19</f>
        <v>92.916659999999993</v>
      </c>
      <c r="C19" s="20">
        <f t="shared" si="0"/>
        <v>74.333327999999995</v>
      </c>
      <c r="D19" s="41">
        <f t="shared" si="1"/>
        <v>0.92916659999999995</v>
      </c>
    </row>
    <row r="20" spans="1:5">
      <c r="A20" t="str">
        <f>omis482!A20</f>
        <v>Aalap_Shah_z1921483</v>
      </c>
      <c r="B20" s="32">
        <f>omis482!I20</f>
        <v>92.75</v>
      </c>
      <c r="C20" s="20">
        <f t="shared" si="0"/>
        <v>74.2</v>
      </c>
      <c r="D20" s="41">
        <f t="shared" si="1"/>
        <v>0.92749999999999999</v>
      </c>
    </row>
    <row r="21" spans="1:5">
      <c r="A21" t="str">
        <f>omis482!A21</f>
        <v>Nirovro_Swadhin_z1909714</v>
      </c>
      <c r="B21" s="32">
        <f>omis482!I21</f>
        <v>78.083330000000004</v>
      </c>
      <c r="C21" s="20">
        <f t="shared" si="0"/>
        <v>62.466664000000002</v>
      </c>
      <c r="D21" s="41">
        <f t="shared" si="1"/>
        <v>0.78083330000000006</v>
      </c>
    </row>
    <row r="22" spans="1:5">
      <c r="A22" t="str">
        <f>omis482!A22</f>
        <v>Zahra_Syed_z1892255</v>
      </c>
      <c r="B22" s="32">
        <f>omis482!I22</f>
        <v>72.708329999999989</v>
      </c>
      <c r="C22" s="20">
        <f t="shared" si="0"/>
        <v>58.16666399999999</v>
      </c>
      <c r="D22" s="41">
        <f t="shared" si="1"/>
        <v>0.72708329999999988</v>
      </c>
    </row>
    <row r="23" spans="1:5">
      <c r="A23" t="str">
        <f>omis482!A23</f>
        <v>Jacob_Vazquez_z1865860</v>
      </c>
      <c r="B23" s="32">
        <f>omis482!I23</f>
        <v>74.833330000000004</v>
      </c>
      <c r="C23" s="20">
        <f t="shared" si="0"/>
        <v>59.866664</v>
      </c>
      <c r="D23" s="41">
        <f t="shared" si="1"/>
        <v>0.74833329999999998</v>
      </c>
    </row>
    <row r="24" spans="1:5">
      <c r="A24" t="str">
        <f>omis482!A24</f>
        <v>Skylar_Weiland_z1895435</v>
      </c>
      <c r="B24" s="32">
        <f>omis482!I24</f>
        <v>73.541664999999995</v>
      </c>
      <c r="C24" s="20">
        <f t="shared" si="0"/>
        <v>58.833331999999992</v>
      </c>
      <c r="D24" s="41">
        <f t="shared" si="1"/>
        <v>0.73541664999999989</v>
      </c>
    </row>
    <row r="25" spans="1:5">
      <c r="A25" t="str">
        <f>omis482!A25</f>
        <v>Joseph_Wilson_z1935473</v>
      </c>
      <c r="B25" s="32">
        <f>omis482!I25</f>
        <v>91.749994999999998</v>
      </c>
      <c r="C25" s="20">
        <f t="shared" si="0"/>
        <v>73.399996000000002</v>
      </c>
      <c r="D25" s="41">
        <f t="shared" si="1"/>
        <v>0.91749995000000006</v>
      </c>
    </row>
    <row r="26" spans="1:5">
      <c r="A26" t="str">
        <f>omis482!A26</f>
        <v>Lydia_Zirk_z1971080</v>
      </c>
      <c r="B26" s="40">
        <v>70</v>
      </c>
      <c r="C26" s="20">
        <f t="shared" si="0"/>
        <v>56</v>
      </c>
      <c r="D26" s="41">
        <f t="shared" si="1"/>
        <v>0.7</v>
      </c>
    </row>
    <row r="27" spans="1:5">
      <c r="B27" s="35" t="s">
        <v>29</v>
      </c>
    </row>
    <row r="28" spans="1:5" ht="15.6">
      <c r="E28" s="1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omis482</vt:lpstr>
      <vt:lpstr>participation</vt:lpstr>
      <vt:lpstr>OMIS482_teams</vt:lpstr>
      <vt:lpstr>final_grade_BB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Venkata Surya Vineel Nekkanti</cp:lastModifiedBy>
  <dcterms:created xsi:type="dcterms:W3CDTF">2020-12-02T15:09:42Z</dcterms:created>
  <dcterms:modified xsi:type="dcterms:W3CDTF">2024-05-30T21:54:56Z</dcterms:modified>
</cp:coreProperties>
</file>