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eelbrannon/Dropbox/Models/"/>
    </mc:Choice>
  </mc:AlternateContent>
  <xr:revisionPtr revIDLastSave="0" documentId="13_ncr:1_{37308F83-85E9-9445-BA7C-E24E4AB6135E}" xr6:coauthVersionLast="47" xr6:coauthVersionMax="47" xr10:uidLastSave="{00000000-0000-0000-0000-000000000000}"/>
  <bookViews>
    <workbookView xWindow="8160" yWindow="580" windowWidth="36640" windowHeight="24620" xr2:uid="{598C4B92-D81A-F94C-ACF9-578AB027B52D}"/>
  </bookViews>
  <sheets>
    <sheet name="Model" sheetId="1" r:id="rId1"/>
    <sheet name="Mai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V54" i="1" l="1"/>
  <c r="AV48" i="1"/>
  <c r="AK39" i="1"/>
  <c r="AL39" i="1" s="1"/>
  <c r="AM39" i="1" s="1"/>
  <c r="AN39" i="1" s="1"/>
  <c r="AO39" i="1" s="1"/>
  <c r="AP39" i="1" s="1"/>
  <c r="AQ39" i="1" s="1"/>
  <c r="AR39" i="1" s="1"/>
  <c r="AJ39" i="1"/>
  <c r="AJ41" i="1"/>
  <c r="AI41" i="1"/>
  <c r="AI39" i="1"/>
  <c r="AK26" i="1"/>
  <c r="AJ26" i="1"/>
  <c r="AI26" i="1"/>
  <c r="P107" i="1"/>
  <c r="O107" i="1"/>
  <c r="R107" i="1"/>
  <c r="Q107" i="1"/>
  <c r="N107" i="1"/>
  <c r="M107" i="1"/>
  <c r="L107" i="1"/>
  <c r="K107" i="1"/>
  <c r="J107" i="1"/>
  <c r="I107" i="1"/>
  <c r="H107" i="1"/>
  <c r="G107" i="1"/>
  <c r="F107" i="1"/>
  <c r="E107" i="1"/>
  <c r="D107" i="1"/>
  <c r="O96" i="1"/>
  <c r="O101" i="1" s="1"/>
  <c r="O103" i="1" s="1"/>
  <c r="O83" i="1"/>
  <c r="P96" i="1"/>
  <c r="P101" i="1" s="1"/>
  <c r="P103" i="1" s="1"/>
  <c r="P83" i="1"/>
  <c r="R108" i="1"/>
  <c r="R109" i="1" s="1"/>
  <c r="Q108" i="1"/>
  <c r="Q109" i="1" s="1"/>
  <c r="P108" i="1"/>
  <c r="P109" i="1" s="1"/>
  <c r="P110" i="1" s="1"/>
  <c r="O108" i="1"/>
  <c r="O109" i="1" s="1"/>
  <c r="N108" i="1"/>
  <c r="N109" i="1" s="1"/>
  <c r="M108" i="1"/>
  <c r="M109" i="1" s="1"/>
  <c r="L108" i="1"/>
  <c r="L109" i="1" s="1"/>
  <c r="L110" i="1" s="1"/>
  <c r="K108" i="1"/>
  <c r="K109" i="1" s="1"/>
  <c r="J108" i="1"/>
  <c r="J109" i="1" s="1"/>
  <c r="I108" i="1"/>
  <c r="I109" i="1" s="1"/>
  <c r="I110" i="1" s="1"/>
  <c r="H108" i="1"/>
  <c r="H109" i="1" s="1"/>
  <c r="H110" i="1" s="1"/>
  <c r="G108" i="1"/>
  <c r="G109" i="1" s="1"/>
  <c r="G110" i="1" s="1"/>
  <c r="F108" i="1"/>
  <c r="F109" i="1" s="1"/>
  <c r="F110" i="1" s="1"/>
  <c r="E108" i="1"/>
  <c r="E109" i="1" s="1"/>
  <c r="E110" i="1" s="1"/>
  <c r="D108" i="1"/>
  <c r="D109" i="1" s="1"/>
  <c r="D110" i="1" s="1"/>
  <c r="C108" i="1"/>
  <c r="C109" i="1" s="1"/>
  <c r="C110" i="1" s="1"/>
  <c r="R75" i="1"/>
  <c r="Q75" i="1"/>
  <c r="P75" i="1"/>
  <c r="O75" i="1"/>
  <c r="N75" i="1"/>
  <c r="N96" i="1"/>
  <c r="N101" i="1" s="1"/>
  <c r="N103" i="1" s="1"/>
  <c r="N83" i="1"/>
  <c r="AI22" i="1"/>
  <c r="AJ22" i="1" s="1"/>
  <c r="AK22" i="1" s="1"/>
  <c r="Q96" i="1"/>
  <c r="Q101" i="1" s="1"/>
  <c r="Q103" i="1" s="1"/>
  <c r="Q83" i="1"/>
  <c r="O16" i="1"/>
  <c r="L16" i="1"/>
  <c r="M111" i="1"/>
  <c r="L111" i="1"/>
  <c r="K111" i="1"/>
  <c r="J111" i="1"/>
  <c r="I111" i="1"/>
  <c r="H111" i="1"/>
  <c r="G111" i="1"/>
  <c r="F111" i="1"/>
  <c r="E111" i="1"/>
  <c r="D111" i="1"/>
  <c r="C111" i="1"/>
  <c r="M112" i="1"/>
  <c r="L112" i="1"/>
  <c r="K112" i="1"/>
  <c r="J112" i="1"/>
  <c r="I112" i="1"/>
  <c r="H112" i="1"/>
  <c r="G112" i="1"/>
  <c r="F112" i="1"/>
  <c r="E112" i="1"/>
  <c r="D112" i="1"/>
  <c r="C112" i="1"/>
  <c r="AH15" i="1"/>
  <c r="AG15" i="1"/>
  <c r="AH14" i="1"/>
  <c r="AG14" i="1"/>
  <c r="AH13" i="1"/>
  <c r="AG13" i="1"/>
  <c r="AH12" i="1"/>
  <c r="AG12" i="1"/>
  <c r="AH8" i="1"/>
  <c r="AG8" i="1"/>
  <c r="AH7" i="1"/>
  <c r="AG7" i="1"/>
  <c r="AH6" i="1"/>
  <c r="AG6" i="1"/>
  <c r="AH5" i="1"/>
  <c r="AG5" i="1"/>
  <c r="AG4" i="1"/>
  <c r="Q16" i="1"/>
  <c r="P16" i="1"/>
  <c r="N16" i="1"/>
  <c r="K16" i="1"/>
  <c r="J16" i="1"/>
  <c r="I16" i="1"/>
  <c r="H16" i="1"/>
  <c r="G16" i="1"/>
  <c r="F16" i="1"/>
  <c r="E16" i="1"/>
  <c r="D16" i="1"/>
  <c r="C16" i="1"/>
  <c r="R16" i="1"/>
  <c r="AH16" i="1" s="1"/>
  <c r="Q9" i="1"/>
  <c r="P9" i="1"/>
  <c r="O9" i="1"/>
  <c r="N9" i="1"/>
  <c r="R4" i="1" s="1"/>
  <c r="R9" i="1" s="1"/>
  <c r="AH9" i="1" s="1"/>
  <c r="M9" i="1"/>
  <c r="L9" i="1"/>
  <c r="K9" i="1"/>
  <c r="K18" i="1" s="1"/>
  <c r="J9" i="1"/>
  <c r="J18" i="1" s="1"/>
  <c r="I9" i="1"/>
  <c r="I18" i="1" s="1"/>
  <c r="I20" i="1" s="1"/>
  <c r="H9" i="1"/>
  <c r="H18" i="1" s="1"/>
  <c r="H20" i="1" s="1"/>
  <c r="G9" i="1"/>
  <c r="G18" i="1" s="1"/>
  <c r="G20" i="1" s="1"/>
  <c r="F9" i="1"/>
  <c r="F18" i="1" s="1"/>
  <c r="F20" i="1" s="1"/>
  <c r="E9" i="1"/>
  <c r="E18" i="1" s="1"/>
  <c r="E20" i="1" s="1"/>
  <c r="D9" i="1"/>
  <c r="D18" i="1" s="1"/>
  <c r="D20" i="1" s="1"/>
  <c r="C9" i="1"/>
  <c r="C18" i="1" s="1"/>
  <c r="C20" i="1" s="1"/>
  <c r="M104" i="1"/>
  <c r="L104" i="1"/>
  <c r="K104" i="1"/>
  <c r="J104" i="1"/>
  <c r="I104" i="1"/>
  <c r="H104" i="1"/>
  <c r="G104" i="1"/>
  <c r="F104" i="1"/>
  <c r="E104" i="1"/>
  <c r="D104" i="1"/>
  <c r="C104" i="1"/>
  <c r="R96" i="1"/>
  <c r="R101" i="1" s="1"/>
  <c r="R103" i="1" s="1"/>
  <c r="R83" i="1"/>
  <c r="R90" i="1" s="1"/>
  <c r="AI25" i="1"/>
  <c r="AI51" i="1" s="1"/>
  <c r="AI24" i="1"/>
  <c r="AI50" i="1" s="1"/>
  <c r="AI23" i="1"/>
  <c r="AJ23" i="1" s="1"/>
  <c r="AH48" i="1"/>
  <c r="AG48" i="1"/>
  <c r="AV51" i="1"/>
  <c r="AV49" i="1"/>
  <c r="AG59" i="1"/>
  <c r="AG58" i="1"/>
  <c r="AG57" i="1"/>
  <c r="AG56" i="1"/>
  <c r="AG55" i="1"/>
  <c r="AG54" i="1"/>
  <c r="AG53" i="1"/>
  <c r="AG51" i="1"/>
  <c r="AG50" i="1"/>
  <c r="AG49" i="1"/>
  <c r="AH59" i="1"/>
  <c r="AH58" i="1"/>
  <c r="AH57" i="1"/>
  <c r="AH56" i="1"/>
  <c r="AH55" i="1"/>
  <c r="AH54" i="1"/>
  <c r="AH53" i="1"/>
  <c r="AH51" i="1"/>
  <c r="AH50" i="1"/>
  <c r="AH49" i="1"/>
  <c r="J44" i="1"/>
  <c r="J42" i="1"/>
  <c r="J40" i="1"/>
  <c r="J39" i="1"/>
  <c r="J37" i="1"/>
  <c r="J36" i="1"/>
  <c r="J35" i="1"/>
  <c r="J34" i="1"/>
  <c r="J33" i="1"/>
  <c r="J32" i="1"/>
  <c r="J31" i="1"/>
  <c r="J30" i="1"/>
  <c r="J29" i="1"/>
  <c r="J28" i="1"/>
  <c r="J27" i="1"/>
  <c r="J25" i="1"/>
  <c r="J24" i="1"/>
  <c r="J23" i="1"/>
  <c r="J22" i="1"/>
  <c r="O59" i="1"/>
  <c r="O58" i="1"/>
  <c r="O57" i="1"/>
  <c r="O56" i="1"/>
  <c r="O55" i="1"/>
  <c r="O54" i="1"/>
  <c r="O53" i="1"/>
  <c r="O51" i="1"/>
  <c r="O50" i="1"/>
  <c r="O49" i="1"/>
  <c r="O48" i="1"/>
  <c r="K2" i="1"/>
  <c r="K26" i="1"/>
  <c r="K38" i="1" s="1"/>
  <c r="K41" i="1" s="1"/>
  <c r="K43" i="1" s="1"/>
  <c r="K45" i="1" s="1"/>
  <c r="O26" i="1"/>
  <c r="O38" i="1" s="1"/>
  <c r="O41" i="1" s="1"/>
  <c r="O43" i="1" s="1"/>
  <c r="O45" i="1" s="1"/>
  <c r="P59" i="1"/>
  <c r="P58" i="1"/>
  <c r="P57" i="1"/>
  <c r="P56" i="1"/>
  <c r="P55" i="1"/>
  <c r="P54" i="1"/>
  <c r="P53" i="1"/>
  <c r="P51" i="1"/>
  <c r="P50" i="1"/>
  <c r="P49" i="1"/>
  <c r="P48" i="1"/>
  <c r="L2" i="1"/>
  <c r="L26" i="1"/>
  <c r="L38" i="1" s="1"/>
  <c r="L41" i="1" s="1"/>
  <c r="L43" i="1" s="1"/>
  <c r="L45" i="1" s="1"/>
  <c r="P26" i="1"/>
  <c r="P38" i="1" s="1"/>
  <c r="P41" i="1" s="1"/>
  <c r="P43" i="1" s="1"/>
  <c r="P45" i="1" s="1"/>
  <c r="Q59" i="1"/>
  <c r="Q58" i="1"/>
  <c r="Q57" i="1"/>
  <c r="Q56" i="1"/>
  <c r="Q55" i="1"/>
  <c r="Q54" i="1"/>
  <c r="Q53" i="1"/>
  <c r="Q51" i="1"/>
  <c r="Q50" i="1"/>
  <c r="Q49" i="1"/>
  <c r="Q48" i="1"/>
  <c r="M26" i="1"/>
  <c r="M38" i="1" s="1"/>
  <c r="M2" i="1"/>
  <c r="Q26" i="1"/>
  <c r="Q71" i="1" s="1"/>
  <c r="N44" i="1"/>
  <c r="N42" i="1"/>
  <c r="N40" i="1"/>
  <c r="N39" i="1"/>
  <c r="N37" i="1"/>
  <c r="N36" i="1"/>
  <c r="N35" i="1"/>
  <c r="N34" i="1"/>
  <c r="N33" i="1"/>
  <c r="N32" i="1"/>
  <c r="N31" i="1"/>
  <c r="N30" i="1"/>
  <c r="N29" i="1"/>
  <c r="N28" i="1"/>
  <c r="N27" i="1"/>
  <c r="N25" i="1"/>
  <c r="N24" i="1"/>
  <c r="N23" i="1"/>
  <c r="N22" i="1"/>
  <c r="R44" i="1"/>
  <c r="R42" i="1"/>
  <c r="R40" i="1"/>
  <c r="R39" i="1"/>
  <c r="R37" i="1"/>
  <c r="R36" i="1"/>
  <c r="R35" i="1"/>
  <c r="R34" i="1"/>
  <c r="R33" i="1"/>
  <c r="R32" i="1"/>
  <c r="R31" i="1"/>
  <c r="R30" i="1"/>
  <c r="R29" i="1"/>
  <c r="R28" i="1"/>
  <c r="R27" i="1"/>
  <c r="R25" i="1"/>
  <c r="R24" i="1"/>
  <c r="R23" i="1"/>
  <c r="R22" i="1"/>
  <c r="AF26" i="1"/>
  <c r="AF38" i="1" s="1"/>
  <c r="AF41" i="1" s="1"/>
  <c r="AF43" i="1" s="1"/>
  <c r="AF45" i="1" s="1"/>
  <c r="AH26" i="1"/>
  <c r="AH38" i="1" s="1"/>
  <c r="AH41" i="1" s="1"/>
  <c r="AH43" i="1" s="1"/>
  <c r="AH45" i="1" s="1"/>
  <c r="AI45" i="1" s="1"/>
  <c r="AJ45" i="1" s="1"/>
  <c r="AK45" i="1" s="1"/>
  <c r="AL45" i="1" s="1"/>
  <c r="AM45" i="1" s="1"/>
  <c r="AN45" i="1" s="1"/>
  <c r="AO45" i="1" s="1"/>
  <c r="AP45" i="1" s="1"/>
  <c r="AQ45" i="1" s="1"/>
  <c r="AR45" i="1" s="1"/>
  <c r="G10" i="2"/>
  <c r="G9" i="2"/>
  <c r="AG26" i="1"/>
  <c r="AG38" i="1" s="1"/>
  <c r="AG41" i="1" s="1"/>
  <c r="AG43" i="1" s="1"/>
  <c r="AG45" i="1" s="1"/>
  <c r="AA3" i="1"/>
  <c r="AB3" i="1" s="1"/>
  <c r="AC3" i="1" s="1"/>
  <c r="AD3" i="1" s="1"/>
  <c r="AE3" i="1" s="1"/>
  <c r="AF3" i="1" s="1"/>
  <c r="AG3" i="1" s="1"/>
  <c r="AH3" i="1" s="1"/>
  <c r="AI3" i="1" s="1"/>
  <c r="AJ3" i="1" s="1"/>
  <c r="AK3" i="1" s="1"/>
  <c r="AL3" i="1" s="1"/>
  <c r="AM3" i="1" s="1"/>
  <c r="AN3" i="1" s="1"/>
  <c r="AO3" i="1" s="1"/>
  <c r="AP3" i="1" s="1"/>
  <c r="AQ3" i="1" s="1"/>
  <c r="AR3" i="1" s="1"/>
  <c r="G8" i="2"/>
  <c r="H9" i="2"/>
  <c r="H10" i="2" s="1"/>
  <c r="AK41" i="1" l="1"/>
  <c r="K110" i="1"/>
  <c r="O110" i="1"/>
  <c r="O112" i="1"/>
  <c r="O90" i="1"/>
  <c r="O104" i="1" s="1"/>
  <c r="O111" i="1"/>
  <c r="P112" i="1"/>
  <c r="P90" i="1"/>
  <c r="P104" i="1" s="1"/>
  <c r="P111" i="1"/>
  <c r="N18" i="1"/>
  <c r="AG18" i="1" s="1"/>
  <c r="AG20" i="1" s="1"/>
  <c r="R112" i="1"/>
  <c r="R18" i="1"/>
  <c r="AH18" i="1" s="1"/>
  <c r="AH20" i="1" s="1"/>
  <c r="AG9" i="1"/>
  <c r="K20" i="1"/>
  <c r="R111" i="1"/>
  <c r="AG16" i="1"/>
  <c r="AH4" i="1"/>
  <c r="N112" i="1"/>
  <c r="N111" i="1"/>
  <c r="N90" i="1"/>
  <c r="N104" i="1" s="1"/>
  <c r="Q111" i="1"/>
  <c r="Q112" i="1"/>
  <c r="Q90" i="1"/>
  <c r="Q104" i="1" s="1"/>
  <c r="O18" i="1"/>
  <c r="O20" i="1" s="1"/>
  <c r="L18" i="1"/>
  <c r="L20" i="1" s="1"/>
  <c r="P18" i="1"/>
  <c r="P20" i="1" s="1"/>
  <c r="M18" i="1"/>
  <c r="M20" i="1" s="1"/>
  <c r="Q18" i="1"/>
  <c r="Q20" i="1" s="1"/>
  <c r="R104" i="1"/>
  <c r="P64" i="1"/>
  <c r="Q64" i="1"/>
  <c r="Q69" i="1"/>
  <c r="P70" i="1"/>
  <c r="Q65" i="1"/>
  <c r="P72" i="1"/>
  <c r="AH67" i="1"/>
  <c r="P68" i="1"/>
  <c r="AH71" i="1"/>
  <c r="Q72" i="1"/>
  <c r="P66" i="1"/>
  <c r="Q68" i="1"/>
  <c r="P65" i="1"/>
  <c r="P62" i="1"/>
  <c r="P69" i="1"/>
  <c r="AJ24" i="1"/>
  <c r="AK24" i="1" s="1"/>
  <c r="AL24" i="1" s="1"/>
  <c r="AM24" i="1" s="1"/>
  <c r="AN24" i="1" s="1"/>
  <c r="AO24" i="1" s="1"/>
  <c r="AP24" i="1" s="1"/>
  <c r="AQ24" i="1" s="1"/>
  <c r="AR24" i="1" s="1"/>
  <c r="AJ25" i="1"/>
  <c r="AK25" i="1" s="1"/>
  <c r="AL25" i="1" s="1"/>
  <c r="AM25" i="1" s="1"/>
  <c r="AN25" i="1" s="1"/>
  <c r="AO25" i="1" s="1"/>
  <c r="AP25" i="1" s="1"/>
  <c r="AQ25" i="1" s="1"/>
  <c r="AR25" i="1" s="1"/>
  <c r="Q62" i="1"/>
  <c r="Q66" i="1"/>
  <c r="Q70" i="1"/>
  <c r="AF69" i="1"/>
  <c r="AF67" i="1"/>
  <c r="P63" i="1"/>
  <c r="P67" i="1"/>
  <c r="P71" i="1"/>
  <c r="AF70" i="1"/>
  <c r="AI48" i="1"/>
  <c r="AI52" i="1"/>
  <c r="AF62" i="1"/>
  <c r="AF68" i="1"/>
  <c r="Q63" i="1"/>
  <c r="Q67" i="1"/>
  <c r="AH63" i="1"/>
  <c r="AJ49" i="1"/>
  <c r="AK23" i="1"/>
  <c r="AL23" i="1" s="1"/>
  <c r="AM23" i="1" s="1"/>
  <c r="AN23" i="1" s="1"/>
  <c r="AO23" i="1" s="1"/>
  <c r="AP23" i="1" s="1"/>
  <c r="AQ23" i="1" s="1"/>
  <c r="AR23" i="1" s="1"/>
  <c r="AG63" i="1"/>
  <c r="AG67" i="1"/>
  <c r="AG71" i="1"/>
  <c r="AG52" i="1"/>
  <c r="K64" i="1"/>
  <c r="K67" i="1"/>
  <c r="K70" i="1"/>
  <c r="K72" i="1"/>
  <c r="AH64" i="1"/>
  <c r="AH72" i="1"/>
  <c r="L62" i="1"/>
  <c r="L65" i="1"/>
  <c r="L68" i="1"/>
  <c r="L71" i="1"/>
  <c r="AF71" i="1"/>
  <c r="AG65" i="1"/>
  <c r="M63" i="1"/>
  <c r="M64" i="1"/>
  <c r="M65" i="1"/>
  <c r="M66" i="1"/>
  <c r="M67" i="1"/>
  <c r="M68" i="1"/>
  <c r="M69" i="1"/>
  <c r="M70" i="1"/>
  <c r="M71" i="1"/>
  <c r="M72" i="1"/>
  <c r="AF64" i="1"/>
  <c r="AF72" i="1"/>
  <c r="AH65" i="1"/>
  <c r="AH69" i="1"/>
  <c r="AG64" i="1"/>
  <c r="AG68" i="1"/>
  <c r="AG72" i="1"/>
  <c r="K62" i="1"/>
  <c r="K65" i="1"/>
  <c r="K69" i="1"/>
  <c r="AH68" i="1"/>
  <c r="L64" i="1"/>
  <c r="L67" i="1"/>
  <c r="L70" i="1"/>
  <c r="L72" i="1"/>
  <c r="AG69" i="1"/>
  <c r="AH52" i="1"/>
  <c r="AI49" i="1"/>
  <c r="AF65" i="1"/>
  <c r="AG62" i="1"/>
  <c r="AG66" i="1"/>
  <c r="AG70" i="1"/>
  <c r="K63" i="1"/>
  <c r="K66" i="1"/>
  <c r="K68" i="1"/>
  <c r="K71" i="1"/>
  <c r="L63" i="1"/>
  <c r="L66" i="1"/>
  <c r="L69" i="1"/>
  <c r="AF63" i="1"/>
  <c r="M62" i="1"/>
  <c r="O62" i="1"/>
  <c r="O63" i="1"/>
  <c r="O64" i="1"/>
  <c r="O65" i="1"/>
  <c r="O66" i="1"/>
  <c r="O67" i="1"/>
  <c r="O68" i="1"/>
  <c r="O69" i="1"/>
  <c r="O70" i="1"/>
  <c r="O71" i="1"/>
  <c r="O72" i="1"/>
  <c r="AF66" i="1"/>
  <c r="AH62" i="1"/>
  <c r="AH66" i="1"/>
  <c r="AH70" i="1"/>
  <c r="AL22" i="1"/>
  <c r="AK48" i="1"/>
  <c r="AJ48" i="1"/>
  <c r="N53" i="1"/>
  <c r="N55" i="1"/>
  <c r="N56" i="1"/>
  <c r="N48" i="1"/>
  <c r="P52" i="1"/>
  <c r="N54" i="1"/>
  <c r="N50" i="1"/>
  <c r="J41" i="1"/>
  <c r="N49" i="1"/>
  <c r="Q52" i="1"/>
  <c r="N51" i="1"/>
  <c r="J26" i="1"/>
  <c r="J20" i="1" s="1"/>
  <c r="J38" i="1"/>
  <c r="N59" i="1"/>
  <c r="O52" i="1"/>
  <c r="Q38" i="1"/>
  <c r="R38" i="1" s="1"/>
  <c r="J43" i="1"/>
  <c r="J45" i="1" s="1"/>
  <c r="J110" i="1" s="1"/>
  <c r="N57" i="1"/>
  <c r="N58" i="1"/>
  <c r="R54" i="1"/>
  <c r="R53" i="1"/>
  <c r="R57" i="1"/>
  <c r="R55" i="1"/>
  <c r="R48" i="1"/>
  <c r="R56" i="1"/>
  <c r="R49" i="1"/>
  <c r="R50" i="1"/>
  <c r="R59" i="1"/>
  <c r="R58" i="1"/>
  <c r="R51" i="1"/>
  <c r="R26" i="1"/>
  <c r="N38" i="1"/>
  <c r="M41" i="1"/>
  <c r="N26" i="1"/>
  <c r="G11" i="2"/>
  <c r="AL51" i="1" l="1"/>
  <c r="AK50" i="1"/>
  <c r="AJ50" i="1"/>
  <c r="N62" i="1"/>
  <c r="N20" i="1"/>
  <c r="R69" i="1"/>
  <c r="R20" i="1"/>
  <c r="AI32" i="1"/>
  <c r="AI58" i="1" s="1"/>
  <c r="AI28" i="1"/>
  <c r="AI54" i="1" s="1"/>
  <c r="AI27" i="1"/>
  <c r="AI62" i="1" s="1"/>
  <c r="AK49" i="1"/>
  <c r="AI31" i="1"/>
  <c r="AI57" i="1" s="1"/>
  <c r="AI34" i="1"/>
  <c r="AI69" i="1" s="1"/>
  <c r="AI33" i="1"/>
  <c r="AI59" i="1" s="1"/>
  <c r="AJ52" i="1"/>
  <c r="AO51" i="1"/>
  <c r="AJ51" i="1"/>
  <c r="N65" i="1"/>
  <c r="AN51" i="1"/>
  <c r="AK51" i="1"/>
  <c r="N72" i="1"/>
  <c r="R63" i="1"/>
  <c r="AI36" i="1"/>
  <c r="AI71" i="1" s="1"/>
  <c r="AI30" i="1"/>
  <c r="AI56" i="1" s="1"/>
  <c r="AI29" i="1"/>
  <c r="AI55" i="1" s="1"/>
  <c r="AI35" i="1"/>
  <c r="AI70" i="1" s="1"/>
  <c r="AI72" i="1"/>
  <c r="N68" i="1"/>
  <c r="N69" i="1"/>
  <c r="R68" i="1"/>
  <c r="R66" i="1"/>
  <c r="R72" i="1"/>
  <c r="R67" i="1"/>
  <c r="R64" i="1"/>
  <c r="R65" i="1"/>
  <c r="R71" i="1"/>
  <c r="N67" i="1"/>
  <c r="N63" i="1"/>
  <c r="N71" i="1"/>
  <c r="R70" i="1"/>
  <c r="R62" i="1"/>
  <c r="J65" i="1"/>
  <c r="J64" i="1"/>
  <c r="J71" i="1"/>
  <c r="J62" i="1"/>
  <c r="J66" i="1"/>
  <c r="J72" i="1"/>
  <c r="J63" i="1"/>
  <c r="J67" i="1"/>
  <c r="J70" i="1"/>
  <c r="J68" i="1"/>
  <c r="N70" i="1"/>
  <c r="N64" i="1"/>
  <c r="N66" i="1"/>
  <c r="J69" i="1"/>
  <c r="AM22" i="1"/>
  <c r="AL48" i="1"/>
  <c r="AM51" i="1"/>
  <c r="AL49" i="1"/>
  <c r="AP51" i="1"/>
  <c r="AL50" i="1"/>
  <c r="AL26" i="1"/>
  <c r="Q41" i="1"/>
  <c r="Q43" i="1" s="1"/>
  <c r="N52" i="1"/>
  <c r="R52" i="1"/>
  <c r="M43" i="1"/>
  <c r="N41" i="1"/>
  <c r="AI67" i="1" l="1"/>
  <c r="AI53" i="1"/>
  <c r="AI63" i="1"/>
  <c r="AJ31" i="1"/>
  <c r="AJ66" i="1" s="1"/>
  <c r="AJ30" i="1"/>
  <c r="AJ65" i="1" s="1"/>
  <c r="AJ28" i="1"/>
  <c r="AJ63" i="1" s="1"/>
  <c r="AI66" i="1"/>
  <c r="AJ27" i="1"/>
  <c r="AJ62" i="1" s="1"/>
  <c r="AJ33" i="1"/>
  <c r="AJ68" i="1" s="1"/>
  <c r="AJ32" i="1"/>
  <c r="AJ67" i="1" s="1"/>
  <c r="AI68" i="1"/>
  <c r="AK52" i="1"/>
  <c r="AJ36" i="1"/>
  <c r="AK36" i="1" s="1"/>
  <c r="AJ34" i="1"/>
  <c r="AK34" i="1" s="1"/>
  <c r="AI65" i="1"/>
  <c r="AJ29" i="1"/>
  <c r="AJ64" i="1" s="1"/>
  <c r="AJ35" i="1"/>
  <c r="AK35" i="1" s="1"/>
  <c r="AI64" i="1"/>
  <c r="AI38" i="1"/>
  <c r="AI40" i="1" s="1"/>
  <c r="AK72" i="1"/>
  <c r="AL52" i="1"/>
  <c r="AN22" i="1"/>
  <c r="AM48" i="1"/>
  <c r="AM49" i="1"/>
  <c r="AJ70" i="1"/>
  <c r="AR51" i="1"/>
  <c r="AQ51" i="1"/>
  <c r="AM50" i="1"/>
  <c r="AM26" i="1"/>
  <c r="AM52" i="1" s="1"/>
  <c r="AJ56" i="1"/>
  <c r="R41" i="1"/>
  <c r="M45" i="1"/>
  <c r="M110" i="1" s="1"/>
  <c r="N43" i="1"/>
  <c r="N45" i="1" s="1"/>
  <c r="N110" i="1" s="1"/>
  <c r="Q45" i="1"/>
  <c r="Q110" i="1" s="1"/>
  <c r="R43" i="1"/>
  <c r="R45" i="1" s="1"/>
  <c r="R110" i="1" s="1"/>
  <c r="AJ57" i="1" l="1"/>
  <c r="AK31" i="1"/>
  <c r="AK66" i="1" s="1"/>
  <c r="AK32" i="1"/>
  <c r="AK67" i="1" s="1"/>
  <c r="AK27" i="1"/>
  <c r="AK62" i="1" s="1"/>
  <c r="AK30" i="1"/>
  <c r="AK65" i="1" s="1"/>
  <c r="AJ53" i="1"/>
  <c r="AK28" i="1"/>
  <c r="AK63" i="1" s="1"/>
  <c r="AJ54" i="1"/>
  <c r="AJ71" i="1"/>
  <c r="AJ59" i="1"/>
  <c r="AK33" i="1"/>
  <c r="AK68" i="1" s="1"/>
  <c r="AJ58" i="1"/>
  <c r="AK29" i="1"/>
  <c r="AK64" i="1" s="1"/>
  <c r="AJ69" i="1"/>
  <c r="AJ55" i="1"/>
  <c r="AJ38" i="1"/>
  <c r="AJ40" i="1" s="1"/>
  <c r="AJ72" i="1"/>
  <c r="AI42" i="1"/>
  <c r="AI43" i="1" s="1"/>
  <c r="AL72" i="1"/>
  <c r="AO22" i="1"/>
  <c r="AN48" i="1"/>
  <c r="AN49" i="1"/>
  <c r="AL36" i="1"/>
  <c r="AL71" i="1" s="1"/>
  <c r="AK71" i="1"/>
  <c r="AL34" i="1"/>
  <c r="AL69" i="1" s="1"/>
  <c r="AK69" i="1"/>
  <c r="AL35" i="1"/>
  <c r="AL70" i="1" s="1"/>
  <c r="AK70" i="1"/>
  <c r="AN50" i="1"/>
  <c r="AN26" i="1"/>
  <c r="AN52" i="1" s="1"/>
  <c r="AL32" i="1"/>
  <c r="AL67" i="1" s="1"/>
  <c r="AK58" i="1"/>
  <c r="AK57" i="1" l="1"/>
  <c r="AL31" i="1"/>
  <c r="AL66" i="1" s="1"/>
  <c r="AK53" i="1"/>
  <c r="AL27" i="1"/>
  <c r="AL62" i="1" s="1"/>
  <c r="AK56" i="1"/>
  <c r="AL30" i="1"/>
  <c r="AL65" i="1" s="1"/>
  <c r="AL28" i="1"/>
  <c r="AL63" i="1" s="1"/>
  <c r="AK54" i="1"/>
  <c r="AK59" i="1"/>
  <c r="AL33" i="1"/>
  <c r="AL68" i="1" s="1"/>
  <c r="AK38" i="1"/>
  <c r="AK40" i="1" s="1"/>
  <c r="AL29" i="1"/>
  <c r="AL64" i="1" s="1"/>
  <c r="AK55" i="1"/>
  <c r="AM72" i="1"/>
  <c r="AP22" i="1"/>
  <c r="AO48" i="1"/>
  <c r="AM34" i="1"/>
  <c r="AM69" i="1" s="1"/>
  <c r="AM36" i="1"/>
  <c r="AM71" i="1" s="1"/>
  <c r="AO49" i="1"/>
  <c r="AI44" i="1"/>
  <c r="AM35" i="1"/>
  <c r="AN72" i="1"/>
  <c r="AO50" i="1"/>
  <c r="AO26" i="1"/>
  <c r="AO52" i="1" s="1"/>
  <c r="AM32" i="1"/>
  <c r="AM67" i="1" s="1"/>
  <c r="AL58" i="1"/>
  <c r="AM27" i="1"/>
  <c r="AM62" i="1" s="1"/>
  <c r="AL53" i="1"/>
  <c r="AM30" i="1"/>
  <c r="AM65" i="1" s="1"/>
  <c r="AL56" i="1"/>
  <c r="AL54" i="1"/>
  <c r="AL57" i="1" l="1"/>
  <c r="AM31" i="1"/>
  <c r="AM66" i="1" s="1"/>
  <c r="AM28" i="1"/>
  <c r="AM63" i="1" s="1"/>
  <c r="AL59" i="1"/>
  <c r="AM33" i="1"/>
  <c r="AM68" i="1" s="1"/>
  <c r="AL38" i="1"/>
  <c r="AL40" i="1" s="1"/>
  <c r="AJ42" i="1"/>
  <c r="AJ43" i="1" s="1"/>
  <c r="AJ44" i="1" s="1"/>
  <c r="AL55" i="1"/>
  <c r="AM29" i="1"/>
  <c r="AM64" i="1" s="1"/>
  <c r="AN34" i="1"/>
  <c r="AN69" i="1" s="1"/>
  <c r="AN36" i="1"/>
  <c r="AN71" i="1" s="1"/>
  <c r="AQ22" i="1"/>
  <c r="AP48" i="1"/>
  <c r="AP49" i="1"/>
  <c r="AN35" i="1"/>
  <c r="AN70" i="1" s="1"/>
  <c r="AM70" i="1"/>
  <c r="AP50" i="1"/>
  <c r="AP26" i="1"/>
  <c r="AP52" i="1" s="1"/>
  <c r="AN27" i="1"/>
  <c r="AN62" i="1" s="1"/>
  <c r="AM53" i="1"/>
  <c r="AN30" i="1"/>
  <c r="AN65" i="1" s="1"/>
  <c r="AM56" i="1"/>
  <c r="AN32" i="1"/>
  <c r="AN67" i="1" s="1"/>
  <c r="AM58" i="1"/>
  <c r="AN31" i="1"/>
  <c r="AN66" i="1" s="1"/>
  <c r="AM57" i="1"/>
  <c r="AN33" i="1"/>
  <c r="AN68" i="1" s="1"/>
  <c r="AM54" i="1" l="1"/>
  <c r="AN28" i="1"/>
  <c r="AN63" i="1" s="1"/>
  <c r="AL41" i="1"/>
  <c r="AM59" i="1"/>
  <c r="AK42" i="1"/>
  <c r="AK43" i="1" s="1"/>
  <c r="AK44" i="1" s="1"/>
  <c r="AM55" i="1"/>
  <c r="AN29" i="1"/>
  <c r="AN64" i="1" s="1"/>
  <c r="AO34" i="1"/>
  <c r="AO69" i="1" s="1"/>
  <c r="AM38" i="1"/>
  <c r="AM40" i="1" s="1"/>
  <c r="AO35" i="1"/>
  <c r="AO70" i="1" s="1"/>
  <c r="AR22" i="1"/>
  <c r="AR48" i="1" s="1"/>
  <c r="AQ48" i="1"/>
  <c r="AO36" i="1"/>
  <c r="AO71" i="1" s="1"/>
  <c r="AR49" i="1"/>
  <c r="AQ49" i="1"/>
  <c r="AP72" i="1"/>
  <c r="AO72" i="1"/>
  <c r="AQ50" i="1"/>
  <c r="AQ26" i="1"/>
  <c r="AQ52" i="1" s="1"/>
  <c r="AO28" i="1"/>
  <c r="AO63" i="1" s="1"/>
  <c r="AN54" i="1"/>
  <c r="AO32" i="1"/>
  <c r="AO67" i="1" s="1"/>
  <c r="AN58" i="1"/>
  <c r="AO31" i="1"/>
  <c r="AO66" i="1" s="1"/>
  <c r="AN57" i="1"/>
  <c r="AO30" i="1"/>
  <c r="AO65" i="1" s="1"/>
  <c r="AN56" i="1"/>
  <c r="AO33" i="1"/>
  <c r="AO68" i="1" s="1"/>
  <c r="AN59" i="1"/>
  <c r="AO27" i="1"/>
  <c r="AO62" i="1" s="1"/>
  <c r="AN53" i="1"/>
  <c r="AL42" i="1" l="1"/>
  <c r="AL43" i="1" s="1"/>
  <c r="AL44" i="1" s="1"/>
  <c r="AN55" i="1"/>
  <c r="AN38" i="1"/>
  <c r="AN40" i="1" s="1"/>
  <c r="AO29" i="1"/>
  <c r="AO64" i="1" s="1"/>
  <c r="AP34" i="1"/>
  <c r="AP69" i="1" s="1"/>
  <c r="AM41" i="1"/>
  <c r="AP35" i="1"/>
  <c r="AP70" i="1" s="1"/>
  <c r="AP36" i="1"/>
  <c r="AQ36" i="1" s="1"/>
  <c r="AQ71" i="1" s="1"/>
  <c r="AR50" i="1"/>
  <c r="AR26" i="1"/>
  <c r="AR52" i="1" s="1"/>
  <c r="AP33" i="1"/>
  <c r="AP68" i="1" s="1"/>
  <c r="AO59" i="1"/>
  <c r="AP28" i="1"/>
  <c r="AP63" i="1" s="1"/>
  <c r="AO54" i="1"/>
  <c r="AP31" i="1"/>
  <c r="AP66" i="1" s="1"/>
  <c r="AO57" i="1"/>
  <c r="AP30" i="1"/>
  <c r="AP65" i="1" s="1"/>
  <c r="AO56" i="1"/>
  <c r="AP32" i="1"/>
  <c r="AP67" i="1" s="1"/>
  <c r="AO58" i="1"/>
  <c r="AP27" i="1"/>
  <c r="AP62" i="1" s="1"/>
  <c r="AO53" i="1"/>
  <c r="AM42" i="1" l="1"/>
  <c r="AM43" i="1" s="1"/>
  <c r="AM44" i="1" s="1"/>
  <c r="AP29" i="1"/>
  <c r="AP64" i="1" s="1"/>
  <c r="AQ34" i="1"/>
  <c r="AQ69" i="1" s="1"/>
  <c r="AO55" i="1"/>
  <c r="AN41" i="1"/>
  <c r="AO38" i="1"/>
  <c r="AO40" i="1" s="1"/>
  <c r="AQ35" i="1"/>
  <c r="AQ70" i="1" s="1"/>
  <c r="AP71" i="1"/>
  <c r="AR72" i="1"/>
  <c r="AQ72" i="1"/>
  <c r="AR34" i="1"/>
  <c r="AR69" i="1" s="1"/>
  <c r="AR36" i="1"/>
  <c r="AR71" i="1" s="1"/>
  <c r="AQ27" i="1"/>
  <c r="AQ62" i="1" s="1"/>
  <c r="AP53" i="1"/>
  <c r="AQ30" i="1"/>
  <c r="AQ65" i="1" s="1"/>
  <c r="AP56" i="1"/>
  <c r="AQ33" i="1"/>
  <c r="AQ68" i="1" s="1"/>
  <c r="AP59" i="1"/>
  <c r="AQ32" i="1"/>
  <c r="AQ67" i="1" s="1"/>
  <c r="AP58" i="1"/>
  <c r="AQ31" i="1"/>
  <c r="AQ66" i="1" s="1"/>
  <c r="AP57" i="1"/>
  <c r="AQ28" i="1"/>
  <c r="AQ63" i="1" s="1"/>
  <c r="AP54" i="1"/>
  <c r="AP55" i="1" l="1"/>
  <c r="AP38" i="1"/>
  <c r="AQ29" i="1"/>
  <c r="AQ64" i="1" s="1"/>
  <c r="AR35" i="1"/>
  <c r="AR70" i="1" s="1"/>
  <c r="AP40" i="1"/>
  <c r="AO41" i="1"/>
  <c r="AR33" i="1"/>
  <c r="AQ59" i="1"/>
  <c r="AR31" i="1"/>
  <c r="AQ57" i="1"/>
  <c r="AR30" i="1"/>
  <c r="AQ56" i="1"/>
  <c r="AR29" i="1"/>
  <c r="AQ55" i="1"/>
  <c r="AR28" i="1"/>
  <c r="AQ54" i="1"/>
  <c r="AN42" i="1"/>
  <c r="AN43" i="1" s="1"/>
  <c r="AR32" i="1"/>
  <c r="AQ58" i="1"/>
  <c r="AR27" i="1"/>
  <c r="AR62" i="1" s="1"/>
  <c r="AQ53" i="1"/>
  <c r="AQ38" i="1"/>
  <c r="AP41" i="1" l="1"/>
  <c r="AR55" i="1"/>
  <c r="AR64" i="1"/>
  <c r="AR57" i="1"/>
  <c r="AR66" i="1"/>
  <c r="AN44" i="1"/>
  <c r="AR58" i="1"/>
  <c r="AR67" i="1"/>
  <c r="AR56" i="1"/>
  <c r="AR65" i="1"/>
  <c r="AR54" i="1"/>
  <c r="AR63" i="1"/>
  <c r="AR59" i="1"/>
  <c r="AR68" i="1"/>
  <c r="AR53" i="1"/>
  <c r="AR38" i="1"/>
  <c r="AO42" i="1"/>
  <c r="AO43" i="1" s="1"/>
  <c r="AO44" i="1" s="1"/>
  <c r="AQ40" i="1"/>
  <c r="AR40" i="1" l="1"/>
  <c r="AQ41" i="1"/>
  <c r="AR41" i="1"/>
  <c r="AP42" i="1"/>
  <c r="AP43" i="1" s="1"/>
  <c r="AP44" i="1" s="1"/>
  <c r="AQ42" i="1" l="1"/>
  <c r="AR42" i="1" s="1"/>
  <c r="AR43" i="1" s="1"/>
  <c r="AQ43" i="1" l="1"/>
  <c r="AQ44" i="1" s="1"/>
  <c r="AR44" i="1"/>
  <c r="AS43" i="1"/>
  <c r="AT43" i="1" s="1"/>
  <c r="AU43" i="1" s="1"/>
  <c r="AV43" i="1" s="1"/>
  <c r="AW43" i="1" s="1"/>
  <c r="AX43" i="1" s="1"/>
  <c r="AY43" i="1" s="1"/>
  <c r="AZ43" i="1" s="1"/>
  <c r="BA43" i="1" s="1"/>
  <c r="BB43" i="1" s="1"/>
  <c r="BC43" i="1" s="1"/>
  <c r="BD43" i="1" s="1"/>
  <c r="BE43" i="1" s="1"/>
  <c r="BF43" i="1" s="1"/>
  <c r="BG43" i="1" s="1"/>
  <c r="BH43" i="1" s="1"/>
  <c r="BI43" i="1" s="1"/>
  <c r="BJ43" i="1" s="1"/>
  <c r="BK43" i="1" s="1"/>
  <c r="BL43" i="1" s="1"/>
  <c r="BM43" i="1" s="1"/>
  <c r="BN43" i="1" s="1"/>
  <c r="BO43" i="1" s="1"/>
  <c r="BP43" i="1" s="1"/>
  <c r="BQ43" i="1" s="1"/>
  <c r="BR43" i="1" s="1"/>
  <c r="BS43" i="1" s="1"/>
  <c r="BT43" i="1" s="1"/>
  <c r="BU43" i="1" s="1"/>
  <c r="BV43" i="1" s="1"/>
  <c r="BW43" i="1" s="1"/>
  <c r="BX43" i="1" s="1"/>
  <c r="BY43" i="1" s="1"/>
  <c r="BZ43" i="1" s="1"/>
  <c r="CA43" i="1" s="1"/>
  <c r="CB43" i="1" s="1"/>
  <c r="CC43" i="1" s="1"/>
  <c r="CD43" i="1" s="1"/>
  <c r="CE43" i="1" s="1"/>
  <c r="CF43" i="1" s="1"/>
  <c r="CG43" i="1" s="1"/>
  <c r="CH43" i="1" s="1"/>
  <c r="CI43" i="1" s="1"/>
  <c r="CJ43" i="1" s="1"/>
  <c r="CK43" i="1" s="1"/>
  <c r="CL43" i="1" s="1"/>
  <c r="CM43" i="1" s="1"/>
  <c r="CN43" i="1" s="1"/>
  <c r="CO43" i="1" s="1"/>
  <c r="CP43" i="1" s="1"/>
  <c r="CQ43" i="1" s="1"/>
  <c r="CR43" i="1" s="1"/>
  <c r="CS43" i="1" s="1"/>
  <c r="CT43" i="1" s="1"/>
  <c r="CU43" i="1" s="1"/>
  <c r="CV43" i="1" s="1"/>
  <c r="CW43" i="1" s="1"/>
  <c r="CX43" i="1" s="1"/>
  <c r="CY43" i="1" s="1"/>
  <c r="CZ43" i="1" s="1"/>
  <c r="DA43" i="1" s="1"/>
  <c r="DB43" i="1" s="1"/>
  <c r="DC43" i="1" s="1"/>
  <c r="DD43" i="1" s="1"/>
  <c r="DE43" i="1" s="1"/>
  <c r="DF43" i="1" s="1"/>
  <c r="DG43" i="1" s="1"/>
  <c r="DH43" i="1" s="1"/>
  <c r="DI43" i="1" s="1"/>
  <c r="DJ43" i="1" s="1"/>
  <c r="DK43" i="1" s="1"/>
  <c r="DL43" i="1" s="1"/>
  <c r="DM43" i="1" s="1"/>
  <c r="DN43" i="1" s="1"/>
  <c r="DO43" i="1" s="1"/>
  <c r="DP43" i="1" s="1"/>
  <c r="DQ43" i="1" s="1"/>
  <c r="DR43" i="1" s="1"/>
  <c r="DS43" i="1" s="1"/>
  <c r="DT43" i="1" s="1"/>
  <c r="DU43" i="1" s="1"/>
  <c r="DV43" i="1" s="1"/>
  <c r="DW43" i="1" s="1"/>
  <c r="DX43" i="1" s="1"/>
  <c r="DY43" i="1" s="1"/>
  <c r="DZ43" i="1" s="1"/>
  <c r="EA43" i="1" s="1"/>
  <c r="EB43" i="1" s="1"/>
  <c r="EC43" i="1" s="1"/>
  <c r="ED43" i="1" s="1"/>
  <c r="EE43" i="1" s="1"/>
  <c r="EF43" i="1" s="1"/>
  <c r="EG43" i="1" s="1"/>
  <c r="EH43" i="1" s="1"/>
  <c r="EI43" i="1" s="1"/>
  <c r="EJ43" i="1" s="1"/>
  <c r="AV50" i="1" s="1"/>
  <c r="AV52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tc={4DA6DF88-455C-5C4E-8D61-F58F7B69FCE3}</author>
    <author>tc={85AF9B53-0BD7-764D-BDF2-7503CF9E5085}</author>
    <author>tc={CD0FAC64-C971-084D-9CD7-3FF835E4630D}</author>
    <author>tc={DB02FADD-EBF7-CB4B-B7A5-27CB2EAE9E73}</author>
    <author>tc={79B2D1D7-2E19-0C40-ACE9-9BAAD9522E3B}</author>
    <author>tc={C8B33ED4-902B-8C42-9FEA-20B9FD230799}</author>
    <author>tc={C8EB6755-0762-F743-90B0-B78E43031269}</author>
    <author>tc={A540CCBB-3D42-A646-AD54-DCE845FA3E47}</author>
    <author>tc={BF213F07-D290-2941-B3A0-0AB9BB8BD798}</author>
    <author>tc={594C6F67-D2A9-5A48-9370-E14404EAB35C}</author>
    <author>tc={D1D8C2E3-14D9-2347-A46D-D40CE2FBEB1F}</author>
    <author>tc={E0C16E71-478F-5447-A7F9-8F48AE2F92E2}</author>
    <author>tc={88AECC8D-F8BE-1449-A6D3-2E9D36EF30A7}</author>
    <author>tc={5F480D0B-BDA5-6B42-A4B8-B4205E5F0456}</author>
    <author>tc={BB971003-3BA8-594E-A20E-3522072F6919}</author>
    <author>tc={DC406F53-D8E6-5C46-9422-6DFFAEB9BB45}</author>
    <author>tc={C1B207F4-6603-BE45-8AF1-47795F61078D}</author>
    <author>tc={99CE205C-3788-D142-8DFF-B9DC755E0591}</author>
    <author>tc={8CCEA054-2AE2-7745-891C-BB1A51160C22}</author>
    <author>tc={8BC3BDA8-30B1-B447-828D-A48C630AD915}</author>
  </authors>
  <commentList>
    <comment ref="AI37" authorId="0" shapeId="0" xr:uid="{4DA6DF88-455C-5C4E-8D61-F58F7B69FCE3}">
      <text>
        <t>[Threaded comment]
Your version of Excel allows you to read this threaded comment; however, any edits to it will get removed if the file is opened in a newer version of Excel. Learn more: https://go.microsoft.com/fwlink/?linkid=870924
Comment:
    Assume no rest sales, too volatile to predict</t>
      </text>
    </comment>
    <comment ref="AJ37" authorId="1" shapeId="0" xr:uid="{85AF9B53-0BD7-764D-BDF2-7503CF9E5085}">
      <text>
        <t>[Threaded comment]
Your version of Excel allows you to read this threaded comment; however, any edits to it will get removed if the file is opened in a newer version of Excel. Learn more: https://go.microsoft.com/fwlink/?linkid=870924
Comment:
    Assume no rest sales, too volatile to predict</t>
      </text>
    </comment>
    <comment ref="AK37" authorId="2" shapeId="0" xr:uid="{CD0FAC64-C971-084D-9CD7-3FF835E4630D}">
      <text>
        <t>[Threaded comment]
Your version of Excel allows you to read this threaded comment; however, any edits to it will get removed if the file is opened in a newer version of Excel. Learn more: https://go.microsoft.com/fwlink/?linkid=870924
Comment:
    Assume no rest sales, too volatile to predict</t>
      </text>
    </comment>
    <comment ref="AL37" authorId="3" shapeId="0" xr:uid="{DB02FADD-EBF7-CB4B-B7A5-27CB2EAE9E73}">
      <text>
        <t>[Threaded comment]
Your version of Excel allows you to read this threaded comment; however, any edits to it will get removed if the file is opened in a newer version of Excel. Learn more: https://go.microsoft.com/fwlink/?linkid=870924
Comment:
    Assume no rest sales, too volatile to predict</t>
      </text>
    </comment>
    <comment ref="AM37" authorId="4" shapeId="0" xr:uid="{79B2D1D7-2E19-0C40-ACE9-9BAAD9522E3B}">
      <text>
        <t>[Threaded comment]
Your version of Excel allows you to read this threaded comment; however, any edits to it will get removed if the file is opened in a newer version of Excel. Learn more: https://go.microsoft.com/fwlink/?linkid=870924
Comment:
    Assume no rest sales, too volatile to predict</t>
      </text>
    </comment>
    <comment ref="AN37" authorId="5" shapeId="0" xr:uid="{C8B33ED4-902B-8C42-9FEA-20B9FD230799}">
      <text>
        <t>[Threaded comment]
Your version of Excel allows you to read this threaded comment; however, any edits to it will get removed if the file is opened in a newer version of Excel. Learn more: https://go.microsoft.com/fwlink/?linkid=870924
Comment:
    Assume no rest sales, too volatile to predict</t>
      </text>
    </comment>
    <comment ref="AO37" authorId="6" shapeId="0" xr:uid="{C8EB6755-0762-F743-90B0-B78E43031269}">
      <text>
        <t>[Threaded comment]
Your version of Excel allows you to read this threaded comment; however, any edits to it will get removed if the file is opened in a newer version of Excel. Learn more: https://go.microsoft.com/fwlink/?linkid=870924
Comment:
    Assume no rest sales, too volatile to predict</t>
      </text>
    </comment>
    <comment ref="AP37" authorId="7" shapeId="0" xr:uid="{A540CCBB-3D42-A646-AD54-DCE845FA3E47}">
      <text>
        <t>[Threaded comment]
Your version of Excel allows you to read this threaded comment; however, any edits to it will get removed if the file is opened in a newer version of Excel. Learn more: https://go.microsoft.com/fwlink/?linkid=870924
Comment:
    Assume no rest sales, too volatile to predict</t>
      </text>
    </comment>
    <comment ref="AQ37" authorId="8" shapeId="0" xr:uid="{BF213F07-D290-2941-B3A0-0AB9BB8BD798}">
      <text>
        <t>[Threaded comment]
Your version of Excel allows you to read this threaded comment; however, any edits to it will get removed if the file is opened in a newer version of Excel. Learn more: https://go.microsoft.com/fwlink/?linkid=870924
Comment:
    Assume no rest sales, too volatile to predict</t>
      </text>
    </comment>
    <comment ref="AR37" authorId="9" shapeId="0" xr:uid="{594C6F67-D2A9-5A48-9370-E14404EAB35C}">
      <text>
        <t>[Threaded comment]
Your version of Excel allows you to read this threaded comment; however, any edits to it will get removed if the file is opened in a newer version of Excel. Learn more: https://go.microsoft.com/fwlink/?linkid=870924
Comment:
    Assume no rest sales, too volatile to predict</t>
      </text>
    </comment>
    <comment ref="AI39" authorId="10" shapeId="0" xr:uid="{D1D8C2E3-14D9-2347-A46D-D40CE2FBEB1F}">
      <text>
        <t>[Threaded comment]
Your version of Excel allows you to read this threaded comment; however, any edits to it will get removed if the file is opened in a newer version of Excel. Learn more: https://go.microsoft.com/fwlink/?linkid=870924
Comment:
    Holding flat y/y, likely good news coming from this line….  Hard to predict</t>
      </text>
    </comment>
    <comment ref="AJ39" authorId="11" shapeId="0" xr:uid="{E0C16E71-478F-5447-A7F9-8F48AE2F92E2}">
      <text>
        <t>[Threaded comment]
Your version of Excel allows you to read this threaded comment; however, any edits to it will get removed if the file is opened in a newer version of Excel. Learn more: https://go.microsoft.com/fwlink/?linkid=870924
Comment:
    Holding flat y/y, likely good news coming from this line….  Hard to predict</t>
      </text>
    </comment>
    <comment ref="AK39" authorId="12" shapeId="0" xr:uid="{88AECC8D-F8BE-1449-A6D3-2E9D36EF30A7}">
      <text>
        <t>[Threaded comment]
Your version of Excel allows you to read this threaded comment; however, any edits to it will get removed if the file is opened in a newer version of Excel. Learn more: https://go.microsoft.com/fwlink/?linkid=870924
Comment:
    Holding flat y/y, likely good news coming from this line….  Hard to predict</t>
      </text>
    </comment>
    <comment ref="AL39" authorId="13" shapeId="0" xr:uid="{5F480D0B-BDA5-6B42-A4B8-B4205E5F0456}">
      <text>
        <t>[Threaded comment]
Your version of Excel allows you to read this threaded comment; however, any edits to it will get removed if the file is opened in a newer version of Excel. Learn more: https://go.microsoft.com/fwlink/?linkid=870924
Comment:
    Holding flat y/y, likely good news coming from this line….  Hard to predict</t>
      </text>
    </comment>
    <comment ref="AM39" authorId="14" shapeId="0" xr:uid="{BB971003-3BA8-594E-A20E-3522072F6919}">
      <text>
        <t>[Threaded comment]
Your version of Excel allows you to read this threaded comment; however, any edits to it will get removed if the file is opened in a newer version of Excel. Learn more: https://go.microsoft.com/fwlink/?linkid=870924
Comment:
    Holding flat y/y, likely good news coming from this line….  Hard to predict</t>
      </text>
    </comment>
    <comment ref="AN39" authorId="15" shapeId="0" xr:uid="{DC406F53-D8E6-5C46-9422-6DFFAEB9BB45}">
      <text>
        <t>[Threaded comment]
Your version of Excel allows you to read this threaded comment; however, any edits to it will get removed if the file is opened in a newer version of Excel. Learn more: https://go.microsoft.com/fwlink/?linkid=870924
Comment:
    Holding flat y/y, likely good news coming from this line….  Hard to predict</t>
      </text>
    </comment>
    <comment ref="AO39" authorId="16" shapeId="0" xr:uid="{C1B207F4-6603-BE45-8AF1-47795F61078D}">
      <text>
        <t>[Threaded comment]
Your version of Excel allows you to read this threaded comment; however, any edits to it will get removed if the file is opened in a newer version of Excel. Learn more: https://go.microsoft.com/fwlink/?linkid=870924
Comment:
    Holding flat y/y, likely good news coming from this line….  Hard to predict</t>
      </text>
    </comment>
    <comment ref="AP39" authorId="17" shapeId="0" xr:uid="{99CE205C-3788-D142-8DFF-B9DC755E0591}">
      <text>
        <t>[Threaded comment]
Your version of Excel allows you to read this threaded comment; however, any edits to it will get removed if the file is opened in a newer version of Excel. Learn more: https://go.microsoft.com/fwlink/?linkid=870924
Comment:
    Holding flat y/y, likely good news coming from this line….  Hard to predict</t>
      </text>
    </comment>
    <comment ref="AQ39" authorId="18" shapeId="0" xr:uid="{8CCEA054-2AE2-7745-891C-BB1A51160C22}">
      <text>
        <t>[Threaded comment]
Your version of Excel allows you to read this threaded comment; however, any edits to it will get removed if the file is opened in a newer version of Excel. Learn more: https://go.microsoft.com/fwlink/?linkid=870924
Comment:
    Holding flat y/y, likely good news coming from this line….  Hard to predict</t>
      </text>
    </comment>
    <comment ref="AR39" authorId="19" shapeId="0" xr:uid="{8BC3BDA8-30B1-B447-828D-A48C630AD915}">
      <text>
        <t>[Threaded comment]
Your version of Excel allows you to read this threaded comment; however, any edits to it will get removed if the file is opened in a newer version of Excel. Learn more: https://go.microsoft.com/fwlink/?linkid=870924
Comment:
    Holding flat y/y, likely good news coming from this line….  Hard to predict</t>
      </text>
    </comment>
  </commentList>
</comments>
</file>

<file path=xl/sharedStrings.xml><?xml version="1.0" encoding="utf-8"?>
<sst xmlns="http://schemas.openxmlformats.org/spreadsheetml/2006/main" count="158" uniqueCount="129">
  <si>
    <t>Price</t>
  </si>
  <si>
    <t>Shares</t>
  </si>
  <si>
    <t>MC</t>
  </si>
  <si>
    <t>Cash</t>
  </si>
  <si>
    <t>Debt</t>
  </si>
  <si>
    <t>EV</t>
  </si>
  <si>
    <t>Q120</t>
  </si>
  <si>
    <t>Q220</t>
  </si>
  <si>
    <t>Q320</t>
  </si>
  <si>
    <t>Q420</t>
  </si>
  <si>
    <t>Q121</t>
  </si>
  <si>
    <t>Q221</t>
  </si>
  <si>
    <t>Q321</t>
  </si>
  <si>
    <t>Q421</t>
  </si>
  <si>
    <t>Q122</t>
  </si>
  <si>
    <t>Q222</t>
  </si>
  <si>
    <t>Q322</t>
  </si>
  <si>
    <t>Q422</t>
  </si>
  <si>
    <t>Op Income</t>
  </si>
  <si>
    <t>CRS</t>
  </si>
  <si>
    <t>Franchise Rental</t>
  </si>
  <si>
    <t>Franchise Royalty</t>
  </si>
  <si>
    <t>Franchise contr</t>
  </si>
  <si>
    <t xml:space="preserve">Total Revenue </t>
  </si>
  <si>
    <t>Food/Packaging</t>
  </si>
  <si>
    <t>Payroll/benefit</t>
  </si>
  <si>
    <t>Franchise occopanyc</t>
  </si>
  <si>
    <t>Franchise Support</t>
  </si>
  <si>
    <t>Franchise Ad</t>
  </si>
  <si>
    <t>SG&amp;A</t>
  </si>
  <si>
    <t>D&amp;A</t>
  </si>
  <si>
    <t>Pre-opening</t>
  </si>
  <si>
    <t>Other Opex</t>
  </si>
  <si>
    <t xml:space="preserve">Gain on Sale </t>
  </si>
  <si>
    <t>EBT</t>
  </si>
  <si>
    <t>Other pension</t>
  </si>
  <si>
    <t>Interest E</t>
  </si>
  <si>
    <t>Q323</t>
  </si>
  <si>
    <t>Taxes</t>
  </si>
  <si>
    <t xml:space="preserve">Net Income </t>
  </si>
  <si>
    <t>Eps</t>
  </si>
  <si>
    <t>Diluted</t>
  </si>
  <si>
    <t>Q123</t>
  </si>
  <si>
    <t>Q223</t>
  </si>
  <si>
    <t>Q423</t>
  </si>
  <si>
    <t xml:space="preserve">Growth Analysis </t>
  </si>
  <si>
    <t>Occupancy</t>
  </si>
  <si>
    <t>Franchise occupancy</t>
  </si>
  <si>
    <t>ir</t>
  </si>
  <si>
    <t>Acquisitions</t>
  </si>
  <si>
    <t>Support</t>
  </si>
  <si>
    <t xml:space="preserve">Summary </t>
  </si>
  <si>
    <t xml:space="preserve">Webcast </t>
  </si>
  <si>
    <t>Press</t>
  </si>
  <si>
    <t>Add'l Modeling</t>
  </si>
  <si>
    <t>New</t>
  </si>
  <si>
    <t>Closed</t>
  </si>
  <si>
    <t>% Sales</t>
  </si>
  <si>
    <t xml:space="preserve">terminal </t>
  </si>
  <si>
    <t>discount</t>
  </si>
  <si>
    <t>NPV</t>
  </si>
  <si>
    <t>Estimate</t>
  </si>
  <si>
    <t>Current</t>
  </si>
  <si>
    <t>Upside</t>
  </si>
  <si>
    <t xml:space="preserve">Cash </t>
  </si>
  <si>
    <t xml:space="preserve">ICR Conference </t>
  </si>
  <si>
    <t xml:space="preserve">Link </t>
  </si>
  <si>
    <t>CA</t>
  </si>
  <si>
    <t>Restricted</t>
  </si>
  <si>
    <t>A/R</t>
  </si>
  <si>
    <t>Inventories</t>
  </si>
  <si>
    <t>Prepaid E</t>
  </si>
  <si>
    <t>Current held 4 sale</t>
  </si>
  <si>
    <t>OCA</t>
  </si>
  <si>
    <t>TA</t>
  </si>
  <si>
    <t>PPE</t>
  </si>
  <si>
    <t>Op lease</t>
  </si>
  <si>
    <t>Intangibles</t>
  </si>
  <si>
    <t>Trademarks</t>
  </si>
  <si>
    <t>Goodwill</t>
  </si>
  <si>
    <t>OA</t>
  </si>
  <si>
    <t>CL</t>
  </si>
  <si>
    <t xml:space="preserve">Current Ratio </t>
  </si>
  <si>
    <t xml:space="preserve">Ratio Analysis </t>
  </si>
  <si>
    <t>WC</t>
  </si>
  <si>
    <t>Equity</t>
  </si>
  <si>
    <t xml:space="preserve">TL </t>
  </si>
  <si>
    <t>Current debt</t>
  </si>
  <si>
    <t>op lease</t>
  </si>
  <si>
    <t>A/P</t>
  </si>
  <si>
    <t>Accrued Liab</t>
  </si>
  <si>
    <t>LTD</t>
  </si>
  <si>
    <t>Deferred tax liab</t>
  </si>
  <si>
    <t>OLTL</t>
  </si>
  <si>
    <t>TL + E</t>
  </si>
  <si>
    <t xml:space="preserve">Check </t>
  </si>
  <si>
    <t>Acquired</t>
  </si>
  <si>
    <t>Refranchised</t>
  </si>
  <si>
    <t>Beginning</t>
  </si>
  <si>
    <t>JACK Ending Units</t>
  </si>
  <si>
    <t>Del Taco Ending Units</t>
  </si>
  <si>
    <t>Net Units</t>
  </si>
  <si>
    <t>TR Per Store</t>
  </si>
  <si>
    <t>Q124</t>
  </si>
  <si>
    <t>Q224</t>
  </si>
  <si>
    <t>Q324</t>
  </si>
  <si>
    <t>Q424</t>
  </si>
  <si>
    <t>Del taco (3/8/22)</t>
  </si>
  <si>
    <t>Founded</t>
  </si>
  <si>
    <t xml:space="preserve">Net cash </t>
  </si>
  <si>
    <t>Total Debt</t>
  </si>
  <si>
    <t>Net Debt</t>
  </si>
  <si>
    <t>Net Debt Per Share</t>
  </si>
  <si>
    <t xml:space="preserve">Debt Change </t>
  </si>
  <si>
    <t>Founder</t>
  </si>
  <si>
    <t xml:space="preserve">Robert Peterson </t>
  </si>
  <si>
    <t>Founder Location</t>
  </si>
  <si>
    <t>San Diego, CA</t>
  </si>
  <si>
    <t xml:space="preserve">Sold firm </t>
  </si>
  <si>
    <t>Qdoba Mex Grill</t>
  </si>
  <si>
    <t xml:space="preserve">Most popular item </t>
  </si>
  <si>
    <t>Taco!</t>
  </si>
  <si>
    <t>Dates</t>
  </si>
  <si>
    <t>Investor Day 1/24/24</t>
  </si>
  <si>
    <t>Presses</t>
  </si>
  <si>
    <t>New smashburger</t>
  </si>
  <si>
    <t>$K</t>
  </si>
  <si>
    <t>$M</t>
  </si>
  <si>
    <t>Debt Per Share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</si>
</sst>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8" formatCode="&quot;$&quot;#,##0.00_);[Red]\(&quot;$&quot;#,##0.00\)"/>
    <numFmt numFmtId="41" formatCode="_(* #,##0_);_(* \(#,##0\);_(* &quot;-&quot;_);_(@_)"/>
    <numFmt numFmtId="164" formatCode="m/d;@"/>
    <numFmt numFmtId="165" formatCode="0.0\x"/>
    <numFmt numFmtId="168" formatCode="#,##0.0"/>
    <numFmt numFmtId="169" formatCode="&quot;$&quot;#,##0.0"/>
  </numFmts>
  <fonts count="7">
    <font>
      <sz val="10"/>
      <color theme="1"/>
      <name val="IntelClear-Regular"/>
      <family val="2"/>
    </font>
    <font>
      <b/>
      <sz val="10"/>
      <color theme="1"/>
      <name val="IntelClear-Regular"/>
    </font>
    <font>
      <sz val="10"/>
      <color theme="1"/>
      <name val="IntelClear-Regular"/>
    </font>
    <font>
      <b/>
      <u/>
      <sz val="10"/>
      <color theme="1"/>
      <name val="IntelClear-Regular"/>
    </font>
    <font>
      <sz val="10"/>
      <color rgb="FF0000FF"/>
      <name val="IntelClear-Regular"/>
    </font>
    <font>
      <u/>
      <sz val="10"/>
      <color theme="10"/>
      <name val="IntelClear-Regular"/>
      <family val="2"/>
    </font>
    <font>
      <sz val="10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51">
    <xf numFmtId="0" fontId="0" fillId="0" borderId="0" xfId="0"/>
    <xf numFmtId="3" fontId="0" fillId="0" borderId="0" xfId="0" applyNumberFormat="1"/>
    <xf numFmtId="3" fontId="2" fillId="0" borderId="0" xfId="0" applyNumberFormat="1" applyFont="1"/>
    <xf numFmtId="2" fontId="0" fillId="0" borderId="0" xfId="0" applyNumberFormat="1"/>
    <xf numFmtId="9" fontId="0" fillId="0" borderId="0" xfId="0" applyNumberFormat="1"/>
    <xf numFmtId="164" fontId="0" fillId="0" borderId="0" xfId="0" applyNumberFormat="1" applyAlignment="1">
      <alignment horizontal="right"/>
    </xf>
    <xf numFmtId="3" fontId="0" fillId="0" borderId="0" xfId="0" applyNumberFormat="1" applyAlignment="1">
      <alignment horizontal="right"/>
    </xf>
    <xf numFmtId="1" fontId="0" fillId="0" borderId="0" xfId="0" applyNumberFormat="1" applyAlignment="1">
      <alignment horizontal="right"/>
    </xf>
    <xf numFmtId="3" fontId="4" fillId="0" borderId="0" xfId="0" applyNumberFormat="1" applyFont="1"/>
    <xf numFmtId="3" fontId="5" fillId="0" borderId="0" xfId="1" applyNumberFormat="1"/>
    <xf numFmtId="3" fontId="0" fillId="0" borderId="3" xfId="0" applyNumberFormat="1" applyBorder="1"/>
    <xf numFmtId="3" fontId="5" fillId="0" borderId="4" xfId="1" applyNumberFormat="1" applyBorder="1"/>
    <xf numFmtId="3" fontId="0" fillId="0" borderId="4" xfId="0" applyNumberFormat="1" applyBorder="1"/>
    <xf numFmtId="3" fontId="0" fillId="0" borderId="5" xfId="0" applyNumberFormat="1" applyBorder="1"/>
    <xf numFmtId="3" fontId="0" fillId="0" borderId="6" xfId="0" applyNumberFormat="1" applyBorder="1"/>
    <xf numFmtId="3" fontId="1" fillId="0" borderId="7" xfId="0" applyNumberFormat="1" applyFont="1" applyBorder="1" applyAlignment="1">
      <alignment horizontal="center"/>
    </xf>
    <xf numFmtId="3" fontId="1" fillId="0" borderId="8" xfId="0" applyNumberFormat="1" applyFont="1" applyBorder="1" applyAlignment="1">
      <alignment horizontal="center"/>
    </xf>
    <xf numFmtId="3" fontId="1" fillId="0" borderId="0" xfId="0" applyNumberFormat="1" applyFont="1" applyAlignment="1">
      <alignment horizontal="right"/>
    </xf>
    <xf numFmtId="1" fontId="1" fillId="0" borderId="0" xfId="0" applyNumberFormat="1" applyFont="1" applyAlignment="1">
      <alignment horizontal="right"/>
    </xf>
    <xf numFmtId="164" fontId="0" fillId="0" borderId="0" xfId="0" applyNumberFormat="1" applyAlignment="1">
      <alignment horizontal="left"/>
    </xf>
    <xf numFmtId="3" fontId="0" fillId="0" borderId="0" xfId="0" applyNumberFormat="1" applyAlignment="1">
      <alignment horizontal="left"/>
    </xf>
    <xf numFmtId="3" fontId="1" fillId="0" borderId="0" xfId="0" applyNumberFormat="1" applyFont="1" applyAlignment="1">
      <alignment horizontal="left"/>
    </xf>
    <xf numFmtId="3" fontId="4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left"/>
    </xf>
    <xf numFmtId="2" fontId="0" fillId="0" borderId="0" xfId="0" applyNumberFormat="1" applyAlignment="1">
      <alignment horizontal="left"/>
    </xf>
    <xf numFmtId="3" fontId="3" fillId="0" borderId="0" xfId="0" applyNumberFormat="1" applyFont="1" applyAlignment="1">
      <alignment horizontal="left"/>
    </xf>
    <xf numFmtId="9" fontId="0" fillId="0" borderId="0" xfId="0" applyNumberFormat="1" applyAlignment="1">
      <alignment horizontal="left"/>
    </xf>
    <xf numFmtId="9" fontId="2" fillId="0" borderId="0" xfId="0" applyNumberFormat="1" applyFont="1" applyAlignment="1">
      <alignment horizontal="left"/>
    </xf>
    <xf numFmtId="9" fontId="4" fillId="0" borderId="0" xfId="0" applyNumberFormat="1" applyFont="1" applyAlignment="1">
      <alignment horizontal="left"/>
    </xf>
    <xf numFmtId="9" fontId="4" fillId="0" borderId="0" xfId="0" applyNumberFormat="1" applyFont="1"/>
    <xf numFmtId="3" fontId="0" fillId="0" borderId="1" xfId="0" applyNumberFormat="1" applyBorder="1"/>
    <xf numFmtId="9" fontId="0" fillId="0" borderId="2" xfId="0" applyNumberFormat="1" applyBorder="1"/>
    <xf numFmtId="9" fontId="0" fillId="0" borderId="4" xfId="0" applyNumberFormat="1" applyBorder="1"/>
    <xf numFmtId="9" fontId="0" fillId="0" borderId="3" xfId="0" applyNumberFormat="1" applyBorder="1"/>
    <xf numFmtId="8" fontId="0" fillId="0" borderId="4" xfId="0" applyNumberFormat="1" applyBorder="1"/>
    <xf numFmtId="1" fontId="0" fillId="0" borderId="4" xfId="0" applyNumberFormat="1" applyBorder="1"/>
    <xf numFmtId="9" fontId="4" fillId="0" borderId="5" xfId="0" applyNumberFormat="1" applyFont="1" applyBorder="1"/>
    <xf numFmtId="9" fontId="4" fillId="0" borderId="6" xfId="0" applyNumberFormat="1" applyFont="1" applyBorder="1"/>
    <xf numFmtId="3" fontId="1" fillId="0" borderId="0" xfId="0" applyNumberFormat="1" applyFont="1"/>
    <xf numFmtId="3" fontId="3" fillId="0" borderId="0" xfId="0" applyNumberFormat="1" applyFont="1"/>
    <xf numFmtId="165" fontId="3" fillId="0" borderId="0" xfId="0" applyNumberFormat="1" applyFont="1" applyAlignment="1">
      <alignment horizontal="left"/>
    </xf>
    <xf numFmtId="165" fontId="0" fillId="0" borderId="0" xfId="0" applyNumberFormat="1"/>
    <xf numFmtId="41" fontId="1" fillId="0" borderId="0" xfId="0" applyNumberFormat="1" applyFont="1"/>
    <xf numFmtId="41" fontId="1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right"/>
    </xf>
    <xf numFmtId="1" fontId="2" fillId="0" borderId="0" xfId="0" applyNumberFormat="1" applyFont="1" applyAlignment="1">
      <alignment horizontal="right"/>
    </xf>
    <xf numFmtId="165" fontId="2" fillId="0" borderId="0" xfId="0" applyNumberFormat="1" applyFont="1" applyAlignment="1">
      <alignment horizontal="left"/>
    </xf>
    <xf numFmtId="168" fontId="0" fillId="0" borderId="0" xfId="0" applyNumberFormat="1"/>
    <xf numFmtId="169" fontId="0" fillId="0" borderId="0" xfId="0" applyNumberFormat="1"/>
    <xf numFmtId="1" fontId="0" fillId="0" borderId="0" xfId="0" applyNumberFormat="1" applyAlignment="1">
      <alignment horizontal="left"/>
    </xf>
    <xf numFmtId="9" fontId="1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33</xdr:col>
      <xdr:colOff>673100</xdr:colOff>
      <xdr:row>0</xdr:row>
      <xdr:rowOff>19050</xdr:rowOff>
    </xdr:from>
    <xdr:to>
      <xdr:col>34</xdr:col>
      <xdr:colOff>15875</xdr:colOff>
      <xdr:row>116</xdr:row>
      <xdr:rowOff>166688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CDA62CF5-C3BA-27C0-1C42-8A92CD9E8B85}"/>
            </a:ext>
          </a:extLst>
        </xdr:cNvPr>
        <xdr:cNvCxnSpPr/>
      </xdr:nvCxnSpPr>
      <xdr:spPr>
        <a:xfrm>
          <a:off x="17286288" y="19050"/>
          <a:ext cx="17462" cy="19531013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12700</xdr:colOff>
      <xdr:row>0</xdr:row>
      <xdr:rowOff>6350</xdr:rowOff>
    </xdr:from>
    <xdr:to>
      <xdr:col>18</xdr:col>
      <xdr:colOff>31750</xdr:colOff>
      <xdr:row>145</xdr:row>
      <xdr:rowOff>111125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F89737C9-DA9F-1D49-B8A5-DF869BDDB304}"/>
            </a:ext>
          </a:extLst>
        </xdr:cNvPr>
        <xdr:cNvCxnSpPr/>
      </xdr:nvCxnSpPr>
      <xdr:spPr>
        <a:xfrm>
          <a:off x="10069513" y="6350"/>
          <a:ext cx="19050" cy="24552275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jameelbrannon" id="{B2953524-DFE5-9E40-A32E-85C5068B3705}" userId="jameelbrannon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I37" dT="2024-01-19T04:58:27.05" personId="{B2953524-DFE5-9E40-A32E-85C5068B3705}" id="{4DA6DF88-455C-5C4E-8D61-F58F7B69FCE3}">
    <text>Assume no rest sales, too volatile to predict</text>
  </threadedComment>
  <threadedComment ref="AJ37" dT="2024-01-19T04:58:27.05" personId="{B2953524-DFE5-9E40-A32E-85C5068B3705}" id="{85AF9B53-0BD7-764D-BDF2-7503CF9E5085}">
    <text>Assume no rest sales, too volatile to predict</text>
  </threadedComment>
  <threadedComment ref="AK37" dT="2024-01-19T04:58:27.05" personId="{B2953524-DFE5-9E40-A32E-85C5068B3705}" id="{CD0FAC64-C971-084D-9CD7-3FF835E4630D}">
    <text>Assume no rest sales, too volatile to predict</text>
  </threadedComment>
  <threadedComment ref="AL37" dT="2024-01-19T04:58:27.05" personId="{B2953524-DFE5-9E40-A32E-85C5068B3705}" id="{DB02FADD-EBF7-CB4B-B7A5-27CB2EAE9E73}">
    <text>Assume no rest sales, too volatile to predict</text>
  </threadedComment>
  <threadedComment ref="AM37" dT="2024-01-19T04:58:27.05" personId="{B2953524-DFE5-9E40-A32E-85C5068B3705}" id="{79B2D1D7-2E19-0C40-ACE9-9BAAD9522E3B}">
    <text>Assume no rest sales, too volatile to predict</text>
  </threadedComment>
  <threadedComment ref="AN37" dT="2024-01-19T04:58:27.05" personId="{B2953524-DFE5-9E40-A32E-85C5068B3705}" id="{C8B33ED4-902B-8C42-9FEA-20B9FD230799}">
    <text>Assume no rest sales, too volatile to predict</text>
  </threadedComment>
  <threadedComment ref="AO37" dT="2024-01-19T04:58:27.05" personId="{B2953524-DFE5-9E40-A32E-85C5068B3705}" id="{C8EB6755-0762-F743-90B0-B78E43031269}">
    <text>Assume no rest sales, too volatile to predict</text>
  </threadedComment>
  <threadedComment ref="AP37" dT="2024-01-19T04:58:27.05" personId="{B2953524-DFE5-9E40-A32E-85C5068B3705}" id="{A540CCBB-3D42-A646-AD54-DCE845FA3E47}">
    <text>Assume no rest sales, too volatile to predict</text>
  </threadedComment>
  <threadedComment ref="AQ37" dT="2024-01-19T04:58:27.05" personId="{B2953524-DFE5-9E40-A32E-85C5068B3705}" id="{BF213F07-D290-2941-B3A0-0AB9BB8BD798}">
    <text>Assume no rest sales, too volatile to predict</text>
  </threadedComment>
  <threadedComment ref="AR37" dT="2024-01-19T04:58:27.05" personId="{B2953524-DFE5-9E40-A32E-85C5068B3705}" id="{594C6F67-D2A9-5A48-9370-E14404EAB35C}">
    <text>Assume no rest sales, too volatile to predict</text>
  </threadedComment>
  <threadedComment ref="AI39" dT="2024-01-19T04:59:40.44" personId="{B2953524-DFE5-9E40-A32E-85C5068B3705}" id="{D1D8C2E3-14D9-2347-A46D-D40CE2FBEB1F}">
    <text>Holding flat y/y, likely good news coming from this line….  Hard to predict</text>
  </threadedComment>
  <threadedComment ref="AJ39" dT="2024-01-19T04:59:40.44" personId="{B2953524-DFE5-9E40-A32E-85C5068B3705}" id="{E0C16E71-478F-5447-A7F9-8F48AE2F92E2}">
    <text>Holding flat y/y, likely good news coming from this line….  Hard to predict</text>
  </threadedComment>
  <threadedComment ref="AK39" dT="2024-01-19T04:59:40.44" personId="{B2953524-DFE5-9E40-A32E-85C5068B3705}" id="{88AECC8D-F8BE-1449-A6D3-2E9D36EF30A7}">
    <text>Holding flat y/y, likely good news coming from this line….  Hard to predict</text>
  </threadedComment>
  <threadedComment ref="AL39" dT="2024-01-19T04:59:40.44" personId="{B2953524-DFE5-9E40-A32E-85C5068B3705}" id="{5F480D0B-BDA5-6B42-A4B8-B4205E5F0456}">
    <text>Holding flat y/y, likely good news coming from this line….  Hard to predict</text>
  </threadedComment>
  <threadedComment ref="AM39" dT="2024-01-19T04:59:40.44" personId="{B2953524-DFE5-9E40-A32E-85C5068B3705}" id="{BB971003-3BA8-594E-A20E-3522072F6919}">
    <text>Holding flat y/y, likely good news coming from this line….  Hard to predict</text>
  </threadedComment>
  <threadedComment ref="AN39" dT="2024-01-19T04:59:40.44" personId="{B2953524-DFE5-9E40-A32E-85C5068B3705}" id="{DC406F53-D8E6-5C46-9422-6DFFAEB9BB45}">
    <text>Holding flat y/y, likely good news coming from this line….  Hard to predict</text>
  </threadedComment>
  <threadedComment ref="AO39" dT="2024-01-19T04:59:40.44" personId="{B2953524-DFE5-9E40-A32E-85C5068B3705}" id="{C1B207F4-6603-BE45-8AF1-47795F61078D}">
    <text>Holding flat y/y, likely good news coming from this line….  Hard to predict</text>
  </threadedComment>
  <threadedComment ref="AP39" dT="2024-01-19T04:59:40.44" personId="{B2953524-DFE5-9E40-A32E-85C5068B3705}" id="{99CE205C-3788-D142-8DFF-B9DC755E0591}">
    <text>Holding flat y/y, likely good news coming from this line….  Hard to predict</text>
  </threadedComment>
  <threadedComment ref="AQ39" dT="2024-01-19T04:59:40.44" personId="{B2953524-DFE5-9E40-A32E-85C5068B3705}" id="{8CCEA054-2AE2-7745-891C-BB1A51160C22}">
    <text>Holding flat y/y, likely good news coming from this line….  Hard to predict</text>
  </threadedComment>
  <threadedComment ref="AR39" dT="2024-01-19T04:59:40.44" personId="{B2953524-DFE5-9E40-A32E-85C5068B3705}" id="{8BC3BDA8-30B1-B447-828D-A48C630AD915}">
    <text>Holding flat y/y, likely good news coming from this line….  Hard to predict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events.q4inc.com/attendee/545375194" TargetMode="External"/><Relationship Id="rId7" Type="http://schemas.openxmlformats.org/officeDocument/2006/relationships/hyperlink" Target="https://investors.jackinthebox.com/news/news-details/2024/Jack-in-the-Box-Smashes-into-2024-with-New-Smashed-Jack-Burger/default.aspx" TargetMode="External"/><Relationship Id="rId2" Type="http://schemas.openxmlformats.org/officeDocument/2006/relationships/hyperlink" Target="https://s25.q4cdn.com/507451327/files/doc_presentations/Jack-in-the-Box-Del-Taco-Acquisition-Presentation.pdf" TargetMode="External"/><Relationship Id="rId1" Type="http://schemas.openxmlformats.org/officeDocument/2006/relationships/hyperlink" Target="https://investors.jackinthebox.com/home/default.aspx" TargetMode="External"/><Relationship Id="rId6" Type="http://schemas.openxmlformats.org/officeDocument/2006/relationships/hyperlink" Target="https://s25.q4cdn.com/507451327/files/doc_presentations/ICR-Presentation-FINAL-VERSION.pdf" TargetMode="External"/><Relationship Id="rId5" Type="http://schemas.openxmlformats.org/officeDocument/2006/relationships/hyperlink" Target="https://s25.q4cdn.com/507451327/files/doc_downloads/2022/Supplementary-Modeling-Information-Quarterly-Pro-Forma-Financials-(Q3-2021-Q2-2022).pdf" TargetMode="External"/><Relationship Id="rId4" Type="http://schemas.openxmlformats.org/officeDocument/2006/relationships/hyperlink" Target="https://investors.jackinthebox.com/news/news-details/2022/Jack-in-the-Box-Completes-its-Acquisition-of-Del-Taco/default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88111-82A5-0E4E-ADB2-97B6CC22BE18}">
  <dimension ref="B2:EJ112"/>
  <sheetViews>
    <sheetView tabSelected="1" zoomScale="120" zoomScaleNormal="120" workbookViewId="0">
      <pane xSplit="2" ySplit="3" topLeftCell="N10" activePane="bottomRight" state="frozen"/>
      <selection pane="topRight" activeCell="B1" sqref="B1"/>
      <selection pane="bottomLeft" activeCell="A3" sqref="A3"/>
      <selection pane="bottomRight" activeCell="O13" sqref="O13"/>
    </sheetView>
  </sheetViews>
  <sheetFormatPr baseColWidth="10" defaultRowHeight="14"/>
  <cols>
    <col min="1" max="1" width="2" style="1" customWidth="1"/>
    <col min="2" max="2" width="17.6640625" style="20" bestFit="1" customWidth="1"/>
    <col min="3" max="3" width="7" style="1" bestFit="1" customWidth="1"/>
    <col min="4" max="9" width="5.6640625" style="1" bestFit="1" customWidth="1"/>
    <col min="10" max="10" width="9" style="1" bestFit="1" customWidth="1"/>
    <col min="11" max="13" width="7.6640625" style="1" bestFit="1" customWidth="1"/>
    <col min="14" max="16" width="10.1640625" style="1" bestFit="1" customWidth="1"/>
    <col min="17" max="18" width="10.33203125" style="1" bestFit="1" customWidth="1"/>
    <col min="19" max="24" width="5.5" style="1" customWidth="1"/>
    <col min="25" max="25" width="4" style="1" customWidth="1"/>
    <col min="26" max="31" width="5.1640625" style="1" bestFit="1" customWidth="1"/>
    <col min="32" max="44" width="8.83203125" style="1" bestFit="1" customWidth="1"/>
    <col min="45" max="46" width="7.5" style="1" bestFit="1" customWidth="1"/>
    <col min="47" max="47" width="12.1640625" style="1" bestFit="1" customWidth="1"/>
    <col min="48" max="48" width="12.6640625" style="1" bestFit="1" customWidth="1"/>
    <col min="49" max="140" width="7.5" style="1" bestFit="1" customWidth="1"/>
    <col min="141" max="16384" width="10.83203125" style="1"/>
  </cols>
  <sheetData>
    <row r="2" spans="2:44" s="5" customFormat="1">
      <c r="B2" s="19"/>
      <c r="K2" s="5">
        <f>+O2-365</f>
        <v>44583</v>
      </c>
      <c r="L2" s="5">
        <f>+P2-365</f>
        <v>44677</v>
      </c>
      <c r="M2" s="5">
        <f>+Q2-365</f>
        <v>44751</v>
      </c>
      <c r="O2" s="5">
        <v>44948</v>
      </c>
      <c r="P2" s="5">
        <v>45042</v>
      </c>
      <c r="Q2" s="5">
        <v>45116</v>
      </c>
    </row>
    <row r="3" spans="2:44" s="6" customFormat="1">
      <c r="B3" s="21" t="s">
        <v>126</v>
      </c>
      <c r="C3" s="6" t="s">
        <v>6</v>
      </c>
      <c r="D3" s="6" t="s">
        <v>7</v>
      </c>
      <c r="E3" s="6" t="s">
        <v>8</v>
      </c>
      <c r="F3" s="6" t="s">
        <v>9</v>
      </c>
      <c r="G3" s="6" t="s">
        <v>10</v>
      </c>
      <c r="H3" s="6" t="s">
        <v>11</v>
      </c>
      <c r="I3" s="6" t="s">
        <v>12</v>
      </c>
      <c r="J3" s="6" t="s">
        <v>13</v>
      </c>
      <c r="K3" s="6" t="s">
        <v>14</v>
      </c>
      <c r="L3" s="6" t="s">
        <v>15</v>
      </c>
      <c r="M3" s="6" t="s">
        <v>16</v>
      </c>
      <c r="N3" s="6" t="s">
        <v>17</v>
      </c>
      <c r="O3" s="6" t="s">
        <v>42</v>
      </c>
      <c r="P3" s="6" t="s">
        <v>43</v>
      </c>
      <c r="Q3" s="6" t="s">
        <v>37</v>
      </c>
      <c r="R3" s="6" t="s">
        <v>44</v>
      </c>
      <c r="S3" s="6" t="s">
        <v>103</v>
      </c>
      <c r="T3" s="6" t="s">
        <v>104</v>
      </c>
      <c r="U3" s="6" t="s">
        <v>105</v>
      </c>
      <c r="V3" s="6" t="s">
        <v>106</v>
      </c>
      <c r="Z3" s="7">
        <v>2015</v>
      </c>
      <c r="AA3" s="7">
        <f>+Z3+1</f>
        <v>2016</v>
      </c>
      <c r="AB3" s="7">
        <f t="shared" ref="AB3:AN3" si="0">+AA3+1</f>
        <v>2017</v>
      </c>
      <c r="AC3" s="7">
        <f t="shared" si="0"/>
        <v>2018</v>
      </c>
      <c r="AD3" s="7">
        <f t="shared" si="0"/>
        <v>2019</v>
      </c>
      <c r="AE3" s="7">
        <f t="shared" si="0"/>
        <v>2020</v>
      </c>
      <c r="AF3" s="7">
        <f t="shared" si="0"/>
        <v>2021</v>
      </c>
      <c r="AG3" s="7">
        <f t="shared" si="0"/>
        <v>2022</v>
      </c>
      <c r="AH3" s="7">
        <f t="shared" si="0"/>
        <v>2023</v>
      </c>
      <c r="AI3" s="7">
        <f t="shared" si="0"/>
        <v>2024</v>
      </c>
      <c r="AJ3" s="7">
        <f t="shared" si="0"/>
        <v>2025</v>
      </c>
      <c r="AK3" s="7">
        <f t="shared" si="0"/>
        <v>2026</v>
      </c>
      <c r="AL3" s="7">
        <f t="shared" si="0"/>
        <v>2027</v>
      </c>
      <c r="AM3" s="7">
        <f t="shared" si="0"/>
        <v>2028</v>
      </c>
      <c r="AN3" s="7">
        <f t="shared" si="0"/>
        <v>2029</v>
      </c>
      <c r="AO3" s="7">
        <f t="shared" ref="AO3" si="1">+AN3+1</f>
        <v>2030</v>
      </c>
      <c r="AP3" s="7">
        <f t="shared" ref="AP3" si="2">+AO3+1</f>
        <v>2031</v>
      </c>
      <c r="AQ3" s="7">
        <f>+AP3+1</f>
        <v>2032</v>
      </c>
      <c r="AR3" s="7">
        <f>+AQ3+1</f>
        <v>2033</v>
      </c>
    </row>
    <row r="4" spans="2:44" s="17" customFormat="1">
      <c r="B4" s="21" t="s">
        <v>98</v>
      </c>
      <c r="F4" s="17">
        <v>2243</v>
      </c>
      <c r="G4" s="17">
        <v>2241</v>
      </c>
      <c r="H4" s="17">
        <v>2241</v>
      </c>
      <c r="I4" s="17">
        <v>2241</v>
      </c>
      <c r="J4" s="17">
        <v>2241</v>
      </c>
      <c r="K4" s="17">
        <v>2218</v>
      </c>
      <c r="L4" s="17">
        <v>2218</v>
      </c>
      <c r="M4" s="17">
        <v>2218</v>
      </c>
      <c r="N4" s="17">
        <v>2218</v>
      </c>
      <c r="O4" s="17">
        <v>2181</v>
      </c>
      <c r="P4" s="17">
        <v>2181</v>
      </c>
      <c r="Q4" s="17">
        <v>2181</v>
      </c>
      <c r="R4" s="17">
        <f>+N9</f>
        <v>2181</v>
      </c>
      <c r="Z4" s="18"/>
      <c r="AA4" s="18"/>
      <c r="AB4" s="18"/>
      <c r="AC4" s="18"/>
      <c r="AD4" s="18"/>
      <c r="AE4" s="18"/>
      <c r="AF4" s="18"/>
      <c r="AG4" s="18">
        <f>+N4</f>
        <v>2218</v>
      </c>
      <c r="AH4" s="18">
        <f>+R4</f>
        <v>2181</v>
      </c>
      <c r="AI4" s="18"/>
      <c r="AJ4" s="18"/>
      <c r="AK4" s="18"/>
      <c r="AL4" s="18"/>
      <c r="AM4" s="18"/>
      <c r="AN4" s="18"/>
      <c r="AO4" s="18"/>
      <c r="AP4" s="18"/>
      <c r="AQ4" s="18"/>
      <c r="AR4" s="18"/>
    </row>
    <row r="5" spans="2:44" s="6" customFormat="1">
      <c r="B5" s="20" t="s">
        <v>55</v>
      </c>
      <c r="F5" s="6">
        <v>27</v>
      </c>
      <c r="G5" s="6">
        <v>3</v>
      </c>
      <c r="H5" s="6">
        <v>6</v>
      </c>
      <c r="I5" s="6">
        <v>10</v>
      </c>
      <c r="J5" s="6">
        <v>14</v>
      </c>
      <c r="K5" s="6">
        <v>2</v>
      </c>
      <c r="L5" s="6">
        <v>7</v>
      </c>
      <c r="M5" s="6">
        <v>10</v>
      </c>
      <c r="N5" s="6">
        <v>17</v>
      </c>
      <c r="O5" s="6">
        <v>6</v>
      </c>
      <c r="P5" s="6">
        <v>8</v>
      </c>
      <c r="Q5" s="6">
        <v>14</v>
      </c>
      <c r="R5" s="6">
        <v>20</v>
      </c>
      <c r="Z5" s="7"/>
      <c r="AA5" s="7"/>
      <c r="AB5" s="7"/>
      <c r="AC5" s="7"/>
      <c r="AD5" s="7"/>
      <c r="AE5" s="7"/>
      <c r="AF5" s="7"/>
      <c r="AG5" s="18">
        <f t="shared" ref="AG5:AG9" si="3">+N5</f>
        <v>17</v>
      </c>
      <c r="AH5" s="18">
        <f t="shared" ref="AH5:AH9" si="4">+R5</f>
        <v>20</v>
      </c>
      <c r="AI5" s="7"/>
      <c r="AJ5" s="7"/>
      <c r="AK5" s="7"/>
      <c r="AL5" s="7"/>
      <c r="AM5" s="7"/>
      <c r="AN5" s="7"/>
      <c r="AO5" s="7"/>
      <c r="AP5" s="7"/>
      <c r="AQ5" s="7"/>
      <c r="AR5" s="7"/>
    </row>
    <row r="6" spans="2:44" s="6" customFormat="1">
      <c r="B6" s="20" t="s">
        <v>96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Z6" s="7"/>
      <c r="AA6" s="7"/>
      <c r="AB6" s="7"/>
      <c r="AC6" s="7"/>
      <c r="AD6" s="7"/>
      <c r="AE6" s="7"/>
      <c r="AF6" s="7"/>
      <c r="AG6" s="18">
        <f t="shared" si="3"/>
        <v>0</v>
      </c>
      <c r="AH6" s="18">
        <f t="shared" si="4"/>
        <v>0</v>
      </c>
      <c r="AI6" s="7"/>
      <c r="AJ6" s="7"/>
      <c r="AK6" s="7"/>
      <c r="AL6" s="7"/>
      <c r="AM6" s="7"/>
      <c r="AN6" s="7"/>
      <c r="AO6" s="7"/>
      <c r="AP6" s="7"/>
      <c r="AQ6" s="7"/>
      <c r="AR6" s="7"/>
    </row>
    <row r="7" spans="2:44" s="6" customFormat="1">
      <c r="B7" s="20" t="s">
        <v>97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Z7" s="7"/>
      <c r="AA7" s="7"/>
      <c r="AB7" s="7"/>
      <c r="AC7" s="7"/>
      <c r="AD7" s="7"/>
      <c r="AE7" s="7"/>
      <c r="AF7" s="7"/>
      <c r="AG7" s="18">
        <f t="shared" si="3"/>
        <v>0</v>
      </c>
      <c r="AH7" s="18">
        <f t="shared" si="4"/>
        <v>0</v>
      </c>
      <c r="AI7" s="7"/>
      <c r="AJ7" s="7"/>
      <c r="AK7" s="7"/>
      <c r="AL7" s="7"/>
      <c r="AM7" s="7"/>
      <c r="AN7" s="7"/>
      <c r="AO7" s="7"/>
      <c r="AP7" s="7"/>
      <c r="AQ7" s="7"/>
      <c r="AR7" s="7"/>
    </row>
    <row r="8" spans="2:44" s="44" customFormat="1">
      <c r="B8" s="23" t="s">
        <v>56</v>
      </c>
      <c r="F8" s="44">
        <v>-29</v>
      </c>
      <c r="G8" s="44">
        <v>-7</v>
      </c>
      <c r="H8" s="44">
        <v>-19</v>
      </c>
      <c r="I8" s="44">
        <v>-32</v>
      </c>
      <c r="J8" s="44">
        <v>-37</v>
      </c>
      <c r="K8" s="44">
        <v>-12</v>
      </c>
      <c r="L8" s="44">
        <v>-18</v>
      </c>
      <c r="M8" s="44">
        <v>-21</v>
      </c>
      <c r="N8" s="44">
        <v>-54</v>
      </c>
      <c r="O8" s="44">
        <v>-1</v>
      </c>
      <c r="P8" s="44">
        <v>-2</v>
      </c>
      <c r="Q8" s="44">
        <v>-4</v>
      </c>
      <c r="R8" s="44">
        <v>-15</v>
      </c>
      <c r="Z8" s="45"/>
      <c r="AA8" s="45"/>
      <c r="AB8" s="45"/>
      <c r="AC8" s="45"/>
      <c r="AD8" s="45"/>
      <c r="AE8" s="45"/>
      <c r="AF8" s="45"/>
      <c r="AG8" s="18">
        <f t="shared" si="3"/>
        <v>-54</v>
      </c>
      <c r="AH8" s="18">
        <f t="shared" si="4"/>
        <v>-15</v>
      </c>
      <c r="AI8" s="45"/>
      <c r="AJ8" s="45"/>
      <c r="AK8" s="45"/>
      <c r="AL8" s="45"/>
      <c r="AM8" s="45"/>
      <c r="AN8" s="45"/>
      <c r="AO8" s="45"/>
      <c r="AP8" s="45"/>
      <c r="AQ8" s="45"/>
      <c r="AR8" s="45"/>
    </row>
    <row r="9" spans="2:44" s="17" customFormat="1">
      <c r="B9" s="21" t="s">
        <v>99</v>
      </c>
      <c r="C9" s="17">
        <f t="shared" ref="C9:Q9" si="5">SUM(C4:C8)</f>
        <v>0</v>
      </c>
      <c r="D9" s="17">
        <f t="shared" si="5"/>
        <v>0</v>
      </c>
      <c r="E9" s="17">
        <f t="shared" si="5"/>
        <v>0</v>
      </c>
      <c r="F9" s="17">
        <f t="shared" si="5"/>
        <v>2241</v>
      </c>
      <c r="G9" s="17">
        <f t="shared" si="5"/>
        <v>2237</v>
      </c>
      <c r="H9" s="17">
        <f t="shared" si="5"/>
        <v>2228</v>
      </c>
      <c r="I9" s="17">
        <f t="shared" si="5"/>
        <v>2219</v>
      </c>
      <c r="J9" s="17">
        <f t="shared" si="5"/>
        <v>2218</v>
      </c>
      <c r="K9" s="17">
        <f t="shared" si="5"/>
        <v>2208</v>
      </c>
      <c r="L9" s="17">
        <f t="shared" si="5"/>
        <v>2207</v>
      </c>
      <c r="M9" s="17">
        <f t="shared" si="5"/>
        <v>2207</v>
      </c>
      <c r="N9" s="17">
        <f t="shared" si="5"/>
        <v>2181</v>
      </c>
      <c r="O9" s="17">
        <f t="shared" si="5"/>
        <v>2186</v>
      </c>
      <c r="P9" s="17">
        <f t="shared" si="5"/>
        <v>2187</v>
      </c>
      <c r="Q9" s="17">
        <f t="shared" si="5"/>
        <v>2191</v>
      </c>
      <c r="R9" s="17">
        <f>SUM(R4:R8)</f>
        <v>2186</v>
      </c>
      <c r="Z9" s="18"/>
      <c r="AA9" s="18"/>
      <c r="AB9" s="18"/>
      <c r="AC9" s="18"/>
      <c r="AD9" s="18"/>
      <c r="AE9" s="18"/>
      <c r="AF9" s="18"/>
      <c r="AG9" s="18">
        <f t="shared" si="3"/>
        <v>2181</v>
      </c>
      <c r="AH9" s="18">
        <f t="shared" si="4"/>
        <v>2186</v>
      </c>
      <c r="AI9" s="18"/>
      <c r="AJ9" s="18"/>
      <c r="AK9" s="18"/>
      <c r="AL9" s="18"/>
      <c r="AM9" s="18"/>
      <c r="AN9" s="18"/>
      <c r="AO9" s="18"/>
      <c r="AP9" s="18"/>
      <c r="AQ9" s="18"/>
      <c r="AR9" s="18"/>
    </row>
    <row r="10" spans="2:44" s="6" customFormat="1">
      <c r="B10" s="20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</row>
    <row r="11" spans="2:44" s="6" customFormat="1"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</row>
    <row r="12" spans="2:44" s="6" customFormat="1">
      <c r="B12" s="21" t="s">
        <v>98</v>
      </c>
      <c r="L12" s="6">
        <v>602</v>
      </c>
      <c r="M12" s="6">
        <v>602</v>
      </c>
      <c r="N12" s="6">
        <v>602</v>
      </c>
      <c r="O12" s="6">
        <v>2218</v>
      </c>
      <c r="P12" s="6">
        <v>591</v>
      </c>
      <c r="Q12" s="6">
        <v>591</v>
      </c>
      <c r="R12" s="6">
        <v>591</v>
      </c>
      <c r="Z12" s="7"/>
      <c r="AA12" s="7"/>
      <c r="AB12" s="7"/>
      <c r="AC12" s="7"/>
      <c r="AD12" s="7"/>
      <c r="AE12" s="7"/>
      <c r="AF12" s="7"/>
      <c r="AG12" s="18">
        <f>+N12</f>
        <v>602</v>
      </c>
      <c r="AH12" s="18">
        <f>+R12</f>
        <v>591</v>
      </c>
      <c r="AI12" s="7"/>
      <c r="AJ12" s="7"/>
      <c r="AK12" s="7"/>
      <c r="AL12" s="7"/>
      <c r="AM12" s="7"/>
      <c r="AN12" s="7"/>
      <c r="AO12" s="7"/>
      <c r="AP12" s="7"/>
      <c r="AQ12" s="7"/>
      <c r="AR12" s="7"/>
    </row>
    <row r="13" spans="2:44" s="6" customFormat="1">
      <c r="B13" s="20" t="s">
        <v>55</v>
      </c>
      <c r="L13" s="6">
        <v>2</v>
      </c>
      <c r="M13" s="6">
        <v>3</v>
      </c>
      <c r="N13" s="6">
        <v>3</v>
      </c>
      <c r="O13" s="6">
        <v>2</v>
      </c>
      <c r="P13" s="6">
        <v>5</v>
      </c>
      <c r="Q13" s="6">
        <v>7</v>
      </c>
      <c r="R13" s="6">
        <v>14</v>
      </c>
      <c r="Z13" s="7"/>
      <c r="AA13" s="7"/>
      <c r="AB13" s="7"/>
      <c r="AC13" s="7"/>
      <c r="AD13" s="7"/>
      <c r="AE13" s="7"/>
      <c r="AF13" s="7"/>
      <c r="AG13" s="18">
        <f t="shared" ref="AG13:AG16" si="6">+N13</f>
        <v>3</v>
      </c>
      <c r="AH13" s="18">
        <f t="shared" ref="AH13:AH16" si="7">+R13</f>
        <v>14</v>
      </c>
      <c r="AI13" s="7"/>
      <c r="AJ13" s="7"/>
      <c r="AK13" s="7"/>
      <c r="AL13" s="7"/>
      <c r="AM13" s="7"/>
      <c r="AN13" s="7"/>
      <c r="AO13" s="7"/>
      <c r="AP13" s="7"/>
      <c r="AQ13" s="7"/>
      <c r="AR13" s="7"/>
    </row>
    <row r="14" spans="2:44" s="6" customFormat="1">
      <c r="B14" s="20" t="s">
        <v>97</v>
      </c>
      <c r="L14" s="6">
        <v>0</v>
      </c>
      <c r="M14" s="6">
        <v>0</v>
      </c>
      <c r="N14" s="6">
        <v>0</v>
      </c>
      <c r="O14" s="6">
        <v>0</v>
      </c>
      <c r="P14" s="6">
        <v>0</v>
      </c>
      <c r="Q14" s="6">
        <v>0</v>
      </c>
      <c r="R14" s="6">
        <v>0</v>
      </c>
      <c r="Z14" s="7"/>
      <c r="AA14" s="7"/>
      <c r="AB14" s="7"/>
      <c r="AC14" s="7"/>
      <c r="AD14" s="7"/>
      <c r="AE14" s="7"/>
      <c r="AF14" s="7"/>
      <c r="AG14" s="18">
        <f t="shared" si="6"/>
        <v>0</v>
      </c>
      <c r="AH14" s="18">
        <f t="shared" si="7"/>
        <v>0</v>
      </c>
      <c r="AI14" s="7"/>
      <c r="AJ14" s="7"/>
      <c r="AK14" s="7"/>
      <c r="AL14" s="7"/>
      <c r="AM14" s="7"/>
      <c r="AN14" s="7"/>
      <c r="AO14" s="7"/>
      <c r="AP14" s="7"/>
      <c r="AQ14" s="7"/>
      <c r="AR14" s="7"/>
    </row>
    <row r="15" spans="2:44" s="6" customFormat="1">
      <c r="B15" s="23" t="s">
        <v>56</v>
      </c>
      <c r="L15" s="6">
        <v>-5</v>
      </c>
      <c r="M15" s="6">
        <v>-11</v>
      </c>
      <c r="N15" s="6">
        <v>-14</v>
      </c>
      <c r="O15" s="6">
        <v>-12</v>
      </c>
      <c r="P15" s="6">
        <v>-1</v>
      </c>
      <c r="Q15" s="6">
        <v>-4</v>
      </c>
      <c r="R15" s="6">
        <v>-13</v>
      </c>
      <c r="Z15" s="7"/>
      <c r="AA15" s="7"/>
      <c r="AB15" s="7"/>
      <c r="AC15" s="7"/>
      <c r="AD15" s="7"/>
      <c r="AE15" s="7"/>
      <c r="AF15" s="7"/>
      <c r="AG15" s="18">
        <f t="shared" si="6"/>
        <v>-14</v>
      </c>
      <c r="AH15" s="18">
        <f t="shared" si="7"/>
        <v>-13</v>
      </c>
      <c r="AI15" s="7"/>
      <c r="AJ15" s="7"/>
      <c r="AK15" s="7"/>
      <c r="AL15" s="7"/>
      <c r="AM15" s="7"/>
      <c r="AN15" s="7"/>
      <c r="AO15" s="7"/>
      <c r="AP15" s="7"/>
      <c r="AQ15" s="7"/>
      <c r="AR15" s="7"/>
    </row>
    <row r="16" spans="2:44" s="17" customFormat="1">
      <c r="B16" s="21" t="s">
        <v>100</v>
      </c>
      <c r="C16" s="17">
        <f t="shared" ref="C16:Q16" si="8">SUM(C12:C15)</f>
        <v>0</v>
      </c>
      <c r="D16" s="17">
        <f t="shared" si="8"/>
        <v>0</v>
      </c>
      <c r="E16" s="17">
        <f t="shared" si="8"/>
        <v>0</v>
      </c>
      <c r="F16" s="17">
        <f t="shared" si="8"/>
        <v>0</v>
      </c>
      <c r="G16" s="17">
        <f t="shared" si="8"/>
        <v>0</v>
      </c>
      <c r="H16" s="17">
        <f t="shared" si="8"/>
        <v>0</v>
      </c>
      <c r="I16" s="17">
        <f t="shared" si="8"/>
        <v>0</v>
      </c>
      <c r="J16" s="17">
        <f t="shared" si="8"/>
        <v>0</v>
      </c>
      <c r="K16" s="17">
        <f t="shared" si="8"/>
        <v>0</v>
      </c>
      <c r="L16" s="17">
        <f t="shared" si="8"/>
        <v>599</v>
      </c>
      <c r="M16" s="6">
        <v>-11</v>
      </c>
      <c r="N16" s="17">
        <f t="shared" si="8"/>
        <v>591</v>
      </c>
      <c r="O16" s="17">
        <f t="shared" si="8"/>
        <v>2208</v>
      </c>
      <c r="P16" s="17">
        <f t="shared" si="8"/>
        <v>595</v>
      </c>
      <c r="Q16" s="17">
        <f t="shared" si="8"/>
        <v>594</v>
      </c>
      <c r="R16" s="17">
        <f>SUM(R12:R15)</f>
        <v>592</v>
      </c>
      <c r="Z16" s="18"/>
      <c r="AA16" s="18"/>
      <c r="AB16" s="18"/>
      <c r="AC16" s="18"/>
      <c r="AD16" s="18"/>
      <c r="AE16" s="18"/>
      <c r="AF16" s="18"/>
      <c r="AG16" s="18">
        <f t="shared" si="6"/>
        <v>591</v>
      </c>
      <c r="AH16" s="18">
        <f t="shared" si="7"/>
        <v>592</v>
      </c>
      <c r="AI16" s="18"/>
      <c r="AJ16" s="18"/>
      <c r="AK16" s="18"/>
      <c r="AL16" s="18"/>
      <c r="AM16" s="18"/>
      <c r="AN16" s="18"/>
      <c r="AO16" s="18"/>
      <c r="AP16" s="18"/>
      <c r="AQ16" s="18"/>
      <c r="AR16" s="18"/>
    </row>
    <row r="17" spans="2:44" s="17" customFormat="1">
      <c r="B17" s="21"/>
      <c r="Z17" s="18"/>
      <c r="AA17" s="18"/>
      <c r="AB17" s="18"/>
      <c r="AC17" s="18"/>
      <c r="AD17" s="18"/>
      <c r="AE17" s="18"/>
      <c r="AF17" s="18"/>
      <c r="AG17" s="18"/>
      <c r="AH17" s="18"/>
      <c r="AI17" s="18"/>
      <c r="AJ17" s="18"/>
      <c r="AK17" s="18"/>
      <c r="AL17" s="18"/>
      <c r="AM17" s="18"/>
      <c r="AN17" s="18"/>
      <c r="AO17" s="18"/>
      <c r="AP17" s="18"/>
      <c r="AQ17" s="18"/>
      <c r="AR17" s="18"/>
    </row>
    <row r="18" spans="2:44" s="17" customFormat="1">
      <c r="B18" s="21" t="s">
        <v>101</v>
      </c>
      <c r="C18" s="17">
        <f t="shared" ref="C18:Q18" si="9">+C9+C16</f>
        <v>0</v>
      </c>
      <c r="D18" s="17">
        <f t="shared" si="9"/>
        <v>0</v>
      </c>
      <c r="E18" s="17">
        <f t="shared" si="9"/>
        <v>0</v>
      </c>
      <c r="F18" s="17">
        <f t="shared" si="9"/>
        <v>2241</v>
      </c>
      <c r="G18" s="17">
        <f t="shared" si="9"/>
        <v>2237</v>
      </c>
      <c r="H18" s="17">
        <f t="shared" si="9"/>
        <v>2228</v>
      </c>
      <c r="I18" s="17">
        <f t="shared" si="9"/>
        <v>2219</v>
      </c>
      <c r="J18" s="17">
        <f t="shared" si="9"/>
        <v>2218</v>
      </c>
      <c r="K18" s="17">
        <f t="shared" si="9"/>
        <v>2208</v>
      </c>
      <c r="L18" s="17">
        <f t="shared" si="9"/>
        <v>2806</v>
      </c>
      <c r="M18" s="17">
        <f t="shared" si="9"/>
        <v>2196</v>
      </c>
      <c r="N18" s="17">
        <f t="shared" si="9"/>
        <v>2772</v>
      </c>
      <c r="O18" s="17">
        <f t="shared" si="9"/>
        <v>4394</v>
      </c>
      <c r="P18" s="17">
        <f t="shared" si="9"/>
        <v>2782</v>
      </c>
      <c r="Q18" s="17">
        <f t="shared" si="9"/>
        <v>2785</v>
      </c>
      <c r="R18" s="17">
        <f>+R9+R16</f>
        <v>2778</v>
      </c>
      <c r="Z18" s="18"/>
      <c r="AA18" s="18"/>
      <c r="AB18" s="18"/>
      <c r="AC18" s="18"/>
      <c r="AD18" s="18"/>
      <c r="AE18" s="18"/>
      <c r="AF18" s="18"/>
      <c r="AG18" s="18">
        <f t="shared" ref="AG18" si="10">+N18</f>
        <v>2772</v>
      </c>
      <c r="AH18" s="18">
        <f t="shared" ref="AH18" si="11">+R18</f>
        <v>2778</v>
      </c>
      <c r="AI18" s="18"/>
      <c r="AJ18" s="18"/>
      <c r="AK18" s="18"/>
      <c r="AL18" s="18"/>
      <c r="AM18" s="18"/>
      <c r="AN18" s="18"/>
      <c r="AO18" s="18"/>
      <c r="AP18" s="18"/>
      <c r="AQ18" s="18"/>
      <c r="AR18" s="18"/>
    </row>
    <row r="19" spans="2:44" s="17" customFormat="1">
      <c r="B19" s="21"/>
      <c r="Z19" s="18"/>
      <c r="AA19" s="18"/>
      <c r="AB19" s="18"/>
      <c r="AC19" s="18"/>
      <c r="AD19" s="18"/>
      <c r="AE19" s="18"/>
      <c r="AF19" s="18"/>
      <c r="AI19" s="18"/>
      <c r="AJ19" s="18"/>
      <c r="AK19" s="18"/>
      <c r="AL19" s="18"/>
      <c r="AM19" s="18"/>
      <c r="AN19" s="18"/>
      <c r="AO19" s="18"/>
      <c r="AP19" s="18"/>
      <c r="AQ19" s="18"/>
      <c r="AR19" s="18"/>
    </row>
    <row r="20" spans="2:44" s="17" customFormat="1">
      <c r="B20" s="21" t="s">
        <v>102</v>
      </c>
      <c r="C20" s="17">
        <f t="shared" ref="C20:Q20" si="12">+IFERROR(C26/C18,0)</f>
        <v>0</v>
      </c>
      <c r="D20" s="17">
        <f t="shared" si="12"/>
        <v>0</v>
      </c>
      <c r="E20" s="17">
        <f t="shared" si="12"/>
        <v>0</v>
      </c>
      <c r="F20" s="17">
        <f t="shared" si="12"/>
        <v>0</v>
      </c>
      <c r="G20" s="17">
        <f t="shared" si="12"/>
        <v>0</v>
      </c>
      <c r="H20" s="17">
        <f t="shared" si="12"/>
        <v>0</v>
      </c>
      <c r="I20" s="17">
        <f t="shared" si="12"/>
        <v>0</v>
      </c>
      <c r="J20" s="17">
        <f t="shared" si="12"/>
        <v>515.63119927862942</v>
      </c>
      <c r="K20" s="17">
        <f t="shared" si="12"/>
        <v>156.11911231884059</v>
      </c>
      <c r="L20" s="17">
        <f t="shared" si="12"/>
        <v>114.85887384176765</v>
      </c>
      <c r="M20" s="17">
        <f t="shared" si="12"/>
        <v>181.37750455373407</v>
      </c>
      <c r="N20" s="17">
        <f t="shared" si="12"/>
        <v>145.30050505050505</v>
      </c>
      <c r="O20" s="17">
        <f t="shared" si="12"/>
        <v>119.95812471552117</v>
      </c>
      <c r="P20" s="17">
        <f t="shared" si="12"/>
        <v>142.25161754133717</v>
      </c>
      <c r="Q20" s="17">
        <f t="shared" si="12"/>
        <v>142.52854578096947</v>
      </c>
      <c r="R20" s="17">
        <f>+IFERROR(R26/R18,0)</f>
        <v>134.09791216702664</v>
      </c>
      <c r="Z20" s="18"/>
      <c r="AA20" s="18"/>
      <c r="AB20" s="18"/>
      <c r="AC20" s="18"/>
      <c r="AD20" s="18"/>
      <c r="AE20" s="18"/>
      <c r="AF20" s="18"/>
      <c r="AG20" s="17">
        <f>+AG26/AG18</f>
        <v>529.61147186147184</v>
      </c>
      <c r="AH20" s="17">
        <f>+AH26/AH18</f>
        <v>609.18142548596109</v>
      </c>
      <c r="AI20" s="18"/>
      <c r="AJ20" s="18"/>
      <c r="AK20" s="18"/>
      <c r="AL20" s="18"/>
      <c r="AM20" s="18"/>
      <c r="AN20" s="18"/>
      <c r="AO20" s="18"/>
      <c r="AP20" s="18"/>
      <c r="AQ20" s="18"/>
      <c r="AR20" s="18"/>
    </row>
    <row r="21" spans="2:44" s="6" customFormat="1">
      <c r="B21" s="20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</row>
    <row r="22" spans="2:44">
      <c r="B22" s="20" t="s">
        <v>19</v>
      </c>
      <c r="J22" s="1">
        <f>+AF22-SUM(G22:I22)</f>
        <v>387766</v>
      </c>
      <c r="K22" s="1">
        <v>120056</v>
      </c>
      <c r="L22" s="1">
        <v>151309</v>
      </c>
      <c r="M22" s="1">
        <v>215231</v>
      </c>
      <c r="N22" s="1">
        <f>+AG22-SUM(K22:M22)</f>
        <v>214474</v>
      </c>
      <c r="O22" s="1">
        <v>270191</v>
      </c>
      <c r="P22" s="1">
        <v>202604</v>
      </c>
      <c r="Q22" s="1">
        <v>198516</v>
      </c>
      <c r="R22" s="1">
        <f>+AH22-SUM(O22:Q22)</f>
        <v>174967</v>
      </c>
      <c r="AF22" s="1">
        <v>387766</v>
      </c>
      <c r="AG22" s="1">
        <v>701070</v>
      </c>
      <c r="AH22" s="1">
        <v>846278</v>
      </c>
      <c r="AI22" s="1">
        <f>+AH22*1.01</f>
        <v>854740.78</v>
      </c>
      <c r="AJ22" s="1">
        <f t="shared" ref="AJ22:AR22" si="13">+AI22*1.01</f>
        <v>863288.18780000007</v>
      </c>
      <c r="AK22" s="1">
        <f t="shared" si="13"/>
        <v>871921.06967800006</v>
      </c>
      <c r="AL22" s="1">
        <f t="shared" si="13"/>
        <v>880640.28037478006</v>
      </c>
      <c r="AM22" s="1">
        <f t="shared" si="13"/>
        <v>889446.68317852786</v>
      </c>
      <c r="AN22" s="1">
        <f t="shared" si="13"/>
        <v>898341.15001031314</v>
      </c>
      <c r="AO22" s="1">
        <f t="shared" si="13"/>
        <v>907324.56151041633</v>
      </c>
      <c r="AP22" s="1">
        <f t="shared" si="13"/>
        <v>916397.80712552054</v>
      </c>
      <c r="AQ22" s="1">
        <f t="shared" si="13"/>
        <v>925561.7851967758</v>
      </c>
      <c r="AR22" s="1">
        <f t="shared" si="13"/>
        <v>934817.40304874361</v>
      </c>
    </row>
    <row r="23" spans="2:44">
      <c r="B23" s="20" t="s">
        <v>20</v>
      </c>
      <c r="J23" s="1">
        <f t="shared" ref="J23:J44" si="14">+AF23-SUM(G23:I23)</f>
        <v>346634</v>
      </c>
      <c r="K23" s="1">
        <v>103099</v>
      </c>
      <c r="L23" s="1">
        <v>76556</v>
      </c>
      <c r="M23" s="1">
        <v>80068</v>
      </c>
      <c r="N23" s="1">
        <f t="shared" ref="N23:N44" si="15">+AG23-SUM(K23:M23)</f>
        <v>80668</v>
      </c>
      <c r="O23" s="1">
        <v>108830</v>
      </c>
      <c r="P23" s="1">
        <v>83520</v>
      </c>
      <c r="Q23" s="1">
        <v>86248</v>
      </c>
      <c r="R23" s="1">
        <f t="shared" ref="R23:R44" si="16">+AH23-SUM(O23:Q23)</f>
        <v>85993</v>
      </c>
      <c r="AF23" s="1">
        <v>346634</v>
      </c>
      <c r="AG23" s="1">
        <v>340391</v>
      </c>
      <c r="AH23" s="1">
        <v>364591</v>
      </c>
      <c r="AI23" s="1">
        <f t="shared" ref="AI23:AR25" si="17">+AH23*1.01</f>
        <v>368236.91</v>
      </c>
      <c r="AJ23" s="1">
        <f t="shared" si="17"/>
        <v>371919.27909999999</v>
      </c>
      <c r="AK23" s="1">
        <f t="shared" si="17"/>
        <v>375638.47189099999</v>
      </c>
      <c r="AL23" s="1">
        <f t="shared" si="17"/>
        <v>379394.85660990997</v>
      </c>
      <c r="AM23" s="1">
        <f t="shared" si="17"/>
        <v>383188.80517600907</v>
      </c>
      <c r="AN23" s="1">
        <f t="shared" si="17"/>
        <v>387020.69322776917</v>
      </c>
      <c r="AO23" s="1">
        <f t="shared" si="17"/>
        <v>390890.90016004688</v>
      </c>
      <c r="AP23" s="1">
        <f t="shared" si="17"/>
        <v>394799.80916164734</v>
      </c>
      <c r="AQ23" s="1">
        <f t="shared" si="17"/>
        <v>398747.80725326383</v>
      </c>
      <c r="AR23" s="1">
        <f t="shared" si="17"/>
        <v>402735.28532579646</v>
      </c>
    </row>
    <row r="24" spans="2:44">
      <c r="B24" s="20" t="s">
        <v>21</v>
      </c>
      <c r="J24" s="1">
        <f t="shared" si="14"/>
        <v>204725</v>
      </c>
      <c r="K24" s="1">
        <v>60755</v>
      </c>
      <c r="L24" s="1">
        <v>47101</v>
      </c>
      <c r="M24" s="1">
        <v>52059</v>
      </c>
      <c r="N24" s="1">
        <f t="shared" si="15"/>
        <v>56906</v>
      </c>
      <c r="O24" s="1">
        <v>76390</v>
      </c>
      <c r="P24" s="1">
        <v>53982</v>
      </c>
      <c r="Q24" s="1">
        <v>54970</v>
      </c>
      <c r="R24" s="1">
        <f t="shared" si="16"/>
        <v>55173</v>
      </c>
      <c r="AF24" s="1">
        <v>204725</v>
      </c>
      <c r="AG24" s="1">
        <v>216821</v>
      </c>
      <c r="AH24" s="1">
        <v>240515</v>
      </c>
      <c r="AI24" s="1">
        <f t="shared" si="17"/>
        <v>242920.15</v>
      </c>
      <c r="AJ24" s="1">
        <f t="shared" si="17"/>
        <v>245349.35149999999</v>
      </c>
      <c r="AK24" s="1">
        <f t="shared" si="17"/>
        <v>247802.845015</v>
      </c>
      <c r="AL24" s="1">
        <f t="shared" si="17"/>
        <v>250280.87346515001</v>
      </c>
      <c r="AM24" s="1">
        <f t="shared" si="17"/>
        <v>252783.68219980152</v>
      </c>
      <c r="AN24" s="1">
        <f t="shared" si="17"/>
        <v>255311.51902179953</v>
      </c>
      <c r="AO24" s="1">
        <f t="shared" si="17"/>
        <v>257864.63421201752</v>
      </c>
      <c r="AP24" s="1">
        <f t="shared" si="17"/>
        <v>260443.28055413772</v>
      </c>
      <c r="AQ24" s="1">
        <f t="shared" si="17"/>
        <v>263047.7133596791</v>
      </c>
      <c r="AR24" s="1">
        <f t="shared" si="17"/>
        <v>265678.19049327588</v>
      </c>
    </row>
    <row r="25" spans="2:44">
      <c r="B25" s="20" t="s">
        <v>22</v>
      </c>
      <c r="J25" s="1">
        <f t="shared" si="14"/>
        <v>204545</v>
      </c>
      <c r="K25" s="1">
        <v>60801</v>
      </c>
      <c r="L25" s="1">
        <v>47328</v>
      </c>
      <c r="M25" s="1">
        <v>50947</v>
      </c>
      <c r="N25" s="1">
        <f t="shared" si="15"/>
        <v>50725</v>
      </c>
      <c r="O25" s="1">
        <v>71685</v>
      </c>
      <c r="P25" s="1">
        <v>55638</v>
      </c>
      <c r="Q25" s="1">
        <v>57208</v>
      </c>
      <c r="R25" s="1">
        <f t="shared" si="16"/>
        <v>56391</v>
      </c>
      <c r="AF25" s="1">
        <v>204545</v>
      </c>
      <c r="AG25" s="1">
        <v>209801</v>
      </c>
      <c r="AH25" s="1">
        <v>240922</v>
      </c>
      <c r="AI25" s="1">
        <f t="shared" si="17"/>
        <v>243331.22</v>
      </c>
      <c r="AJ25" s="1">
        <f t="shared" si="17"/>
        <v>245764.53220000002</v>
      </c>
      <c r="AK25" s="1">
        <f t="shared" si="17"/>
        <v>248222.17752200001</v>
      </c>
      <c r="AL25" s="1">
        <f t="shared" si="17"/>
        <v>250704.39929722002</v>
      </c>
      <c r="AM25" s="1">
        <f t="shared" si="17"/>
        <v>253211.44329019223</v>
      </c>
      <c r="AN25" s="1">
        <f t="shared" si="17"/>
        <v>255743.55772309416</v>
      </c>
      <c r="AO25" s="1">
        <f t="shared" si="17"/>
        <v>258300.99330032509</v>
      </c>
      <c r="AP25" s="1">
        <f t="shared" si="17"/>
        <v>260884.00323332835</v>
      </c>
      <c r="AQ25" s="1">
        <f t="shared" si="17"/>
        <v>263492.84326566162</v>
      </c>
      <c r="AR25" s="1">
        <f t="shared" si="17"/>
        <v>266127.77169831825</v>
      </c>
    </row>
    <row r="26" spans="2:44" s="8" customFormat="1">
      <c r="B26" s="22" t="s">
        <v>23</v>
      </c>
      <c r="J26" s="8">
        <f t="shared" si="14"/>
        <v>1143670</v>
      </c>
      <c r="K26" s="8">
        <f>SUM(K22:K25)</f>
        <v>344711</v>
      </c>
      <c r="L26" s="8">
        <f>SUM(L22:L25)</f>
        <v>322294</v>
      </c>
      <c r="M26" s="8">
        <f>SUM(M22:M25)</f>
        <v>398305</v>
      </c>
      <c r="N26" s="8">
        <f t="shared" si="15"/>
        <v>402773</v>
      </c>
      <c r="O26" s="8">
        <f>SUM(O22:O25)</f>
        <v>527096</v>
      </c>
      <c r="P26" s="8">
        <f>SUM(P22:P25)</f>
        <v>395744</v>
      </c>
      <c r="Q26" s="8">
        <f>SUM(Q22:Q25)</f>
        <v>396942</v>
      </c>
      <c r="R26" s="8">
        <f t="shared" si="16"/>
        <v>372524</v>
      </c>
      <c r="AF26" s="8">
        <f>+SUM(AF22:AF25)</f>
        <v>1143670</v>
      </c>
      <c r="AG26" s="8">
        <f>+SUM(AG22:AG25)</f>
        <v>1468083</v>
      </c>
      <c r="AH26" s="8">
        <f>+SUM(AH22:AH25)</f>
        <v>1692306</v>
      </c>
      <c r="AI26" s="8">
        <f>+SUM(AI22:AI25)</f>
        <v>1709229.0599999998</v>
      </c>
      <c r="AJ26" s="8">
        <f>+SUM(AJ22:AJ25)</f>
        <v>1726321.3506000002</v>
      </c>
      <c r="AK26" s="8">
        <f>+SUM(AK22:AK25)</f>
        <v>1743584.5641060001</v>
      </c>
      <c r="AL26" s="8">
        <f t="shared" ref="AI26:AR26" si="18">+SUM(AL22:AL25)</f>
        <v>1761020.4097470602</v>
      </c>
      <c r="AM26" s="8">
        <f t="shared" si="18"/>
        <v>1778630.6138445307</v>
      </c>
      <c r="AN26" s="8">
        <f t="shared" si="18"/>
        <v>1796416.919982976</v>
      </c>
      <c r="AO26" s="8">
        <f t="shared" si="18"/>
        <v>1814381.0891828057</v>
      </c>
      <c r="AP26" s="8">
        <f t="shared" si="18"/>
        <v>1832524.9000746338</v>
      </c>
      <c r="AQ26" s="8">
        <f t="shared" si="18"/>
        <v>1850850.1490753805</v>
      </c>
      <c r="AR26" s="8">
        <f t="shared" si="18"/>
        <v>1869358.6505661341</v>
      </c>
    </row>
    <row r="27" spans="2:44" s="2" customFormat="1">
      <c r="B27" s="23" t="s">
        <v>24</v>
      </c>
      <c r="J27" s="1">
        <f t="shared" si="14"/>
        <v>113006</v>
      </c>
      <c r="K27" s="2">
        <v>37537</v>
      </c>
      <c r="L27" s="2">
        <v>46871</v>
      </c>
      <c r="M27" s="2">
        <v>65755</v>
      </c>
      <c r="N27" s="1">
        <f t="shared" si="15"/>
        <v>66182</v>
      </c>
      <c r="O27" s="2">
        <v>81933</v>
      </c>
      <c r="P27" s="2">
        <v>59310</v>
      </c>
      <c r="Q27" s="2">
        <v>58556</v>
      </c>
      <c r="R27" s="1">
        <f t="shared" si="16"/>
        <v>51037</v>
      </c>
      <c r="AF27" s="2">
        <v>113006</v>
      </c>
      <c r="AG27" s="2">
        <v>216345</v>
      </c>
      <c r="AH27" s="2">
        <v>250836</v>
      </c>
      <c r="AI27" s="2">
        <f>+AI$26*(AH27/AH$26)</f>
        <v>253344.35999999996</v>
      </c>
      <c r="AJ27" s="2">
        <f t="shared" ref="AJ27:AR27" si="19">+AJ$26*(AI27/AI$26)</f>
        <v>255877.80360000001</v>
      </c>
      <c r="AK27" s="2">
        <f t="shared" si="19"/>
        <v>258436.58163600002</v>
      </c>
      <c r="AL27" s="2">
        <f t="shared" si="19"/>
        <v>261020.94745236001</v>
      </c>
      <c r="AM27" s="2">
        <f t="shared" si="19"/>
        <v>263631.15692688362</v>
      </c>
      <c r="AN27" s="2">
        <f t="shared" si="19"/>
        <v>266267.46849615243</v>
      </c>
      <c r="AO27" s="2">
        <f t="shared" si="19"/>
        <v>268930.14318111399</v>
      </c>
      <c r="AP27" s="2">
        <f t="shared" si="19"/>
        <v>271619.44461292517</v>
      </c>
      <c r="AQ27" s="2">
        <f t="shared" si="19"/>
        <v>274335.63905905449</v>
      </c>
      <c r="AR27" s="2">
        <f t="shared" si="19"/>
        <v>277078.99544964504</v>
      </c>
    </row>
    <row r="28" spans="2:44" s="2" customFormat="1">
      <c r="B28" s="23" t="s">
        <v>25</v>
      </c>
      <c r="J28" s="1">
        <f t="shared" si="14"/>
        <v>119033</v>
      </c>
      <c r="K28" s="2">
        <v>39725</v>
      </c>
      <c r="L28" s="2">
        <v>50910</v>
      </c>
      <c r="M28" s="2">
        <v>71366</v>
      </c>
      <c r="N28" s="1">
        <f t="shared" si="15"/>
        <v>70249</v>
      </c>
      <c r="O28" s="2">
        <v>88641</v>
      </c>
      <c r="P28" s="2">
        <v>65035</v>
      </c>
      <c r="Q28" s="2">
        <v>63871</v>
      </c>
      <c r="R28" s="1">
        <f t="shared" si="16"/>
        <v>57051</v>
      </c>
      <c r="AF28" s="2">
        <v>119033</v>
      </c>
      <c r="AG28" s="2">
        <v>232250</v>
      </c>
      <c r="AH28" s="2">
        <v>274598</v>
      </c>
      <c r="AI28" s="2">
        <f t="shared" ref="AI28:AR37" si="20">+AI$26*(AH28/AH$26)</f>
        <v>277343.98</v>
      </c>
      <c r="AJ28" s="2">
        <f t="shared" si="20"/>
        <v>280117.41980000003</v>
      </c>
      <c r="AK28" s="2">
        <f t="shared" si="20"/>
        <v>282918.59399800003</v>
      </c>
      <c r="AL28" s="2">
        <f t="shared" si="20"/>
        <v>285747.77993798006</v>
      </c>
      <c r="AM28" s="2">
        <f t="shared" si="20"/>
        <v>288605.25773735979</v>
      </c>
      <c r="AN28" s="2">
        <f t="shared" si="20"/>
        <v>291491.31031473336</v>
      </c>
      <c r="AO28" s="2">
        <f t="shared" si="20"/>
        <v>294406.22341788071</v>
      </c>
      <c r="AP28" s="2">
        <f t="shared" si="20"/>
        <v>297350.28565205948</v>
      </c>
      <c r="AQ28" s="2">
        <f t="shared" si="20"/>
        <v>300323.78850858018</v>
      </c>
      <c r="AR28" s="2">
        <f t="shared" si="20"/>
        <v>303327.02639366593</v>
      </c>
    </row>
    <row r="29" spans="2:44" s="2" customFormat="1">
      <c r="B29" s="23" t="s">
        <v>46</v>
      </c>
      <c r="J29" s="1">
        <f t="shared" si="14"/>
        <v>61743</v>
      </c>
      <c r="K29" s="2">
        <v>20877</v>
      </c>
      <c r="L29" s="2">
        <v>29171</v>
      </c>
      <c r="M29" s="2">
        <v>42054</v>
      </c>
      <c r="N29" s="1">
        <f t="shared" si="15"/>
        <v>43701</v>
      </c>
      <c r="O29" s="2">
        <v>51371</v>
      </c>
      <c r="P29" s="2">
        <v>39275</v>
      </c>
      <c r="Q29" s="2">
        <v>37274</v>
      </c>
      <c r="R29" s="1">
        <f t="shared" si="16"/>
        <v>35353</v>
      </c>
      <c r="AF29" s="2">
        <v>61743</v>
      </c>
      <c r="AG29" s="2">
        <v>135803</v>
      </c>
      <c r="AH29" s="2">
        <v>163273</v>
      </c>
      <c r="AI29" s="2">
        <f t="shared" si="20"/>
        <v>164905.72999999998</v>
      </c>
      <c r="AJ29" s="2">
        <f t="shared" si="20"/>
        <v>166554.78730000003</v>
      </c>
      <c r="AK29" s="2">
        <f t="shared" si="20"/>
        <v>168220.335173</v>
      </c>
      <c r="AL29" s="2">
        <f t="shared" si="20"/>
        <v>169902.53852473001</v>
      </c>
      <c r="AM29" s="2">
        <f t="shared" si="20"/>
        <v>171601.5639099773</v>
      </c>
      <c r="AN29" s="2">
        <f t="shared" si="20"/>
        <v>173317.57954907708</v>
      </c>
      <c r="AO29" s="2">
        <f t="shared" si="20"/>
        <v>175050.75534456785</v>
      </c>
      <c r="AP29" s="2">
        <f t="shared" si="20"/>
        <v>176801.26289801352</v>
      </c>
      <c r="AQ29" s="2">
        <f t="shared" si="20"/>
        <v>178569.2755269937</v>
      </c>
      <c r="AR29" s="2">
        <f t="shared" si="20"/>
        <v>180354.96828226361</v>
      </c>
    </row>
    <row r="30" spans="2:44" s="2" customFormat="1">
      <c r="B30" s="23" t="s">
        <v>47</v>
      </c>
      <c r="J30" s="1">
        <f t="shared" si="14"/>
        <v>214913</v>
      </c>
      <c r="K30" s="2">
        <v>63983</v>
      </c>
      <c r="L30" s="2">
        <v>49244</v>
      </c>
      <c r="M30" s="2">
        <v>50971</v>
      </c>
      <c r="N30" s="1">
        <f t="shared" si="15"/>
        <v>51411</v>
      </c>
      <c r="O30" s="2">
        <v>67224</v>
      </c>
      <c r="P30" s="2">
        <v>52649</v>
      </c>
      <c r="Q30" s="2">
        <v>53930</v>
      </c>
      <c r="R30" s="1">
        <f t="shared" si="16"/>
        <v>55799</v>
      </c>
      <c r="AF30" s="2">
        <v>214913</v>
      </c>
      <c r="AG30" s="2">
        <v>215609</v>
      </c>
      <c r="AH30" s="2">
        <v>229602</v>
      </c>
      <c r="AI30" s="2">
        <f t="shared" si="20"/>
        <v>231898.01999999996</v>
      </c>
      <c r="AJ30" s="2">
        <f t="shared" si="20"/>
        <v>234217.00020000001</v>
      </c>
      <c r="AK30" s="2">
        <f t="shared" si="20"/>
        <v>236559.17020200001</v>
      </c>
      <c r="AL30" s="2">
        <f t="shared" si="20"/>
        <v>238924.76190402001</v>
      </c>
      <c r="AM30" s="2">
        <f t="shared" si="20"/>
        <v>241314.00952306017</v>
      </c>
      <c r="AN30" s="2">
        <f t="shared" si="20"/>
        <v>243727.1496182908</v>
      </c>
      <c r="AO30" s="2">
        <f t="shared" si="20"/>
        <v>246164.42111447369</v>
      </c>
      <c r="AP30" s="2">
        <f t="shared" si="20"/>
        <v>248626.06532561843</v>
      </c>
      <c r="AQ30" s="2">
        <f t="shared" si="20"/>
        <v>251112.32597887467</v>
      </c>
      <c r="AR30" s="2">
        <f t="shared" si="20"/>
        <v>253623.44923866339</v>
      </c>
    </row>
    <row r="31" spans="2:44" s="2" customFormat="1">
      <c r="B31" s="23" t="s">
        <v>27</v>
      </c>
      <c r="J31" s="1">
        <f t="shared" si="14"/>
        <v>13052</v>
      </c>
      <c r="K31" s="2">
        <v>3911</v>
      </c>
      <c r="L31" s="2">
        <v>5015</v>
      </c>
      <c r="M31" s="2">
        <v>3768</v>
      </c>
      <c r="N31" s="1">
        <f t="shared" si="15"/>
        <v>3796</v>
      </c>
      <c r="O31" s="2">
        <v>1877</v>
      </c>
      <c r="P31" s="2">
        <v>3260</v>
      </c>
      <c r="Q31" s="2">
        <v>4079</v>
      </c>
      <c r="R31" s="1">
        <f t="shared" si="16"/>
        <v>3112</v>
      </c>
      <c r="AF31" s="2">
        <v>13052</v>
      </c>
      <c r="AG31" s="2">
        <v>16490</v>
      </c>
      <c r="AH31" s="2">
        <v>12328</v>
      </c>
      <c r="AI31" s="2">
        <f t="shared" si="20"/>
        <v>12451.279999999999</v>
      </c>
      <c r="AJ31" s="2">
        <f t="shared" si="20"/>
        <v>12575.792800000003</v>
      </c>
      <c r="AK31" s="2">
        <f t="shared" si="20"/>
        <v>12701.550728000002</v>
      </c>
      <c r="AL31" s="2">
        <f t="shared" si="20"/>
        <v>12828.566235280003</v>
      </c>
      <c r="AM31" s="2">
        <f t="shared" si="20"/>
        <v>12956.851897632801</v>
      </c>
      <c r="AN31" s="2">
        <f t="shared" si="20"/>
        <v>13086.420416609129</v>
      </c>
      <c r="AO31" s="2">
        <f t="shared" si="20"/>
        <v>13217.284620775221</v>
      </c>
      <c r="AP31" s="2">
        <f t="shared" si="20"/>
        <v>13349.457466982974</v>
      </c>
      <c r="AQ31" s="2">
        <f t="shared" si="20"/>
        <v>13482.952041652807</v>
      </c>
      <c r="AR31" s="2">
        <f t="shared" si="20"/>
        <v>13617.781562069333</v>
      </c>
    </row>
    <row r="32" spans="2:44" s="2" customFormat="1">
      <c r="B32" s="23" t="s">
        <v>28</v>
      </c>
      <c r="J32" s="1">
        <f t="shared" si="14"/>
        <v>210328</v>
      </c>
      <c r="K32" s="2">
        <v>63308</v>
      </c>
      <c r="L32" s="2">
        <v>49258</v>
      </c>
      <c r="M32" s="2">
        <v>52398</v>
      </c>
      <c r="N32" s="1">
        <f t="shared" si="15"/>
        <v>53308</v>
      </c>
      <c r="O32" s="2">
        <v>74570</v>
      </c>
      <c r="P32" s="2">
        <v>58143</v>
      </c>
      <c r="Q32" s="2">
        <v>59569</v>
      </c>
      <c r="R32" s="1">
        <f t="shared" si="16"/>
        <v>61251</v>
      </c>
      <c r="AF32" s="2">
        <v>210328</v>
      </c>
      <c r="AG32" s="2">
        <v>218272</v>
      </c>
      <c r="AH32" s="2">
        <v>253533</v>
      </c>
      <c r="AI32" s="2">
        <f t="shared" si="20"/>
        <v>256068.32999999996</v>
      </c>
      <c r="AJ32" s="2">
        <f t="shared" si="20"/>
        <v>258629.01330000002</v>
      </c>
      <c r="AK32" s="2">
        <f t="shared" si="20"/>
        <v>261215.30343299999</v>
      </c>
      <c r="AL32" s="2">
        <f t="shared" si="20"/>
        <v>263827.45646732999</v>
      </c>
      <c r="AM32" s="2">
        <f t="shared" si="20"/>
        <v>266465.7310320033</v>
      </c>
      <c r="AN32" s="2">
        <f t="shared" si="20"/>
        <v>269130.38834232331</v>
      </c>
      <c r="AO32" s="2">
        <f t="shared" si="20"/>
        <v>271821.69222574658</v>
      </c>
      <c r="AP32" s="2">
        <f t="shared" si="20"/>
        <v>274539.90914800402</v>
      </c>
      <c r="AQ32" s="2">
        <f t="shared" si="20"/>
        <v>277285.30823948409</v>
      </c>
      <c r="AR32" s="2">
        <f t="shared" si="20"/>
        <v>280058.1613218789</v>
      </c>
    </row>
    <row r="33" spans="2:140" s="2" customFormat="1">
      <c r="B33" s="23" t="s">
        <v>29</v>
      </c>
      <c r="J33" s="1">
        <f t="shared" si="14"/>
        <v>81959</v>
      </c>
      <c r="K33" s="2">
        <v>25029</v>
      </c>
      <c r="L33" s="2">
        <v>28213</v>
      </c>
      <c r="M33" s="2">
        <v>40032</v>
      </c>
      <c r="N33" s="1">
        <f t="shared" si="15"/>
        <v>37549</v>
      </c>
      <c r="O33" s="2">
        <v>50142</v>
      </c>
      <c r="P33" s="2">
        <v>39405</v>
      </c>
      <c r="Q33" s="2">
        <v>39617</v>
      </c>
      <c r="R33" s="1">
        <f t="shared" si="16"/>
        <v>43708</v>
      </c>
      <c r="AF33" s="2">
        <v>81959</v>
      </c>
      <c r="AG33" s="2">
        <v>130823</v>
      </c>
      <c r="AH33" s="2">
        <v>172872</v>
      </c>
      <c r="AI33" s="2">
        <f t="shared" si="20"/>
        <v>174600.71999999997</v>
      </c>
      <c r="AJ33" s="2">
        <f t="shared" si="20"/>
        <v>176346.72720000002</v>
      </c>
      <c r="AK33" s="2">
        <f t="shared" si="20"/>
        <v>178110.194472</v>
      </c>
      <c r="AL33" s="2">
        <f t="shared" si="20"/>
        <v>179891.29641672</v>
      </c>
      <c r="AM33" s="2">
        <f t="shared" si="20"/>
        <v>181690.20938088719</v>
      </c>
      <c r="AN33" s="2">
        <f t="shared" si="20"/>
        <v>183507.11147469608</v>
      </c>
      <c r="AO33" s="2">
        <f t="shared" si="20"/>
        <v>185342.18258944302</v>
      </c>
      <c r="AP33" s="2">
        <f t="shared" si="20"/>
        <v>187195.60441533747</v>
      </c>
      <c r="AQ33" s="2">
        <f t="shared" si="20"/>
        <v>189067.56045949087</v>
      </c>
      <c r="AR33" s="2">
        <f t="shared" si="20"/>
        <v>190958.23606408577</v>
      </c>
    </row>
    <row r="34" spans="2:140" s="2" customFormat="1">
      <c r="B34" s="23" t="s">
        <v>30</v>
      </c>
      <c r="J34" s="1">
        <f t="shared" si="14"/>
        <v>46500</v>
      </c>
      <c r="K34" s="2">
        <v>12496</v>
      </c>
      <c r="L34" s="2">
        <v>11545</v>
      </c>
      <c r="M34" s="2">
        <v>16713</v>
      </c>
      <c r="N34" s="1">
        <f t="shared" si="15"/>
        <v>15346</v>
      </c>
      <c r="O34" s="2">
        <v>19402</v>
      </c>
      <c r="P34" s="2">
        <v>14598</v>
      </c>
      <c r="Q34" s="2">
        <v>14460</v>
      </c>
      <c r="R34" s="1">
        <f t="shared" si="16"/>
        <v>13827</v>
      </c>
      <c r="AF34" s="2">
        <v>46500</v>
      </c>
      <c r="AG34" s="2">
        <v>56100</v>
      </c>
      <c r="AH34" s="2">
        <v>62287</v>
      </c>
      <c r="AI34" s="2">
        <f t="shared" si="20"/>
        <v>62909.869999999995</v>
      </c>
      <c r="AJ34" s="2">
        <f t="shared" si="20"/>
        <v>63538.968700000005</v>
      </c>
      <c r="AK34" s="2">
        <f t="shared" si="20"/>
        <v>64174.358387</v>
      </c>
      <c r="AL34" s="2">
        <f t="shared" si="20"/>
        <v>64816.101970870004</v>
      </c>
      <c r="AM34" s="2">
        <f t="shared" si="20"/>
        <v>65464.262990578703</v>
      </c>
      <c r="AN34" s="2">
        <f t="shared" si="20"/>
        <v>66118.905620484496</v>
      </c>
      <c r="AO34" s="2">
        <f t="shared" si="20"/>
        <v>66780.094676689332</v>
      </c>
      <c r="AP34" s="2">
        <f t="shared" si="20"/>
        <v>67447.895623456221</v>
      </c>
      <c r="AQ34" s="2">
        <f t="shared" si="20"/>
        <v>68122.374579690804</v>
      </c>
      <c r="AR34" s="2">
        <f t="shared" si="20"/>
        <v>68803.598325487706</v>
      </c>
    </row>
    <row r="35" spans="2:140" s="2" customFormat="1">
      <c r="B35" s="23" t="s">
        <v>31</v>
      </c>
      <c r="J35" s="1">
        <f t="shared" si="14"/>
        <v>775</v>
      </c>
      <c r="K35" s="2">
        <v>310</v>
      </c>
      <c r="L35" s="2">
        <v>266</v>
      </c>
      <c r="M35" s="2">
        <v>54</v>
      </c>
      <c r="N35" s="1">
        <f t="shared" si="15"/>
        <v>480</v>
      </c>
      <c r="O35" s="2">
        <v>331</v>
      </c>
      <c r="P35" s="2">
        <v>154</v>
      </c>
      <c r="Q35" s="2">
        <v>182</v>
      </c>
      <c r="R35" s="1">
        <f t="shared" si="16"/>
        <v>718</v>
      </c>
      <c r="AF35" s="2">
        <v>775</v>
      </c>
      <c r="AG35" s="2">
        <v>1110</v>
      </c>
      <c r="AH35" s="2">
        <v>1385</v>
      </c>
      <c r="AI35" s="2">
        <f t="shared" si="20"/>
        <v>1398.8499999999997</v>
      </c>
      <c r="AJ35" s="2">
        <f t="shared" si="20"/>
        <v>1412.8385000000001</v>
      </c>
      <c r="AK35" s="2">
        <f t="shared" si="20"/>
        <v>1426.966885</v>
      </c>
      <c r="AL35" s="2">
        <f t="shared" si="20"/>
        <v>1441.2365538500001</v>
      </c>
      <c r="AM35" s="2">
        <f t="shared" si="20"/>
        <v>1455.6489193885</v>
      </c>
      <c r="AN35" s="2">
        <f t="shared" si="20"/>
        <v>1470.205408582385</v>
      </c>
      <c r="AO35" s="2">
        <f t="shared" si="20"/>
        <v>1484.9074626682088</v>
      </c>
      <c r="AP35" s="2">
        <f t="shared" si="20"/>
        <v>1499.7565372948909</v>
      </c>
      <c r="AQ35" s="2">
        <f t="shared" si="20"/>
        <v>1514.7541026678402</v>
      </c>
      <c r="AR35" s="2">
        <f t="shared" si="20"/>
        <v>1529.9016436945185</v>
      </c>
    </row>
    <row r="36" spans="2:140" s="2" customFormat="1">
      <c r="B36" s="23" t="s">
        <v>32</v>
      </c>
      <c r="J36" s="1">
        <f t="shared" si="14"/>
        <v>-3382</v>
      </c>
      <c r="K36" s="2">
        <v>3843</v>
      </c>
      <c r="L36" s="2">
        <v>14367</v>
      </c>
      <c r="M36" s="2">
        <v>4129</v>
      </c>
      <c r="N36" s="1">
        <f t="shared" si="15"/>
        <v>-21450</v>
      </c>
      <c r="O36" s="2">
        <v>-5501</v>
      </c>
      <c r="P36" s="2">
        <v>2980</v>
      </c>
      <c r="Q36" s="2">
        <v>7656</v>
      </c>
      <c r="R36" s="1">
        <f t="shared" si="16"/>
        <v>5702</v>
      </c>
      <c r="AF36" s="2">
        <v>-3382</v>
      </c>
      <c r="AG36" s="2">
        <v>889</v>
      </c>
      <c r="AH36" s="2">
        <v>10837</v>
      </c>
      <c r="AI36" s="2">
        <f t="shared" si="20"/>
        <v>10945.369999999999</v>
      </c>
      <c r="AJ36" s="2">
        <f t="shared" si="20"/>
        <v>11054.823700000001</v>
      </c>
      <c r="AK36" s="2">
        <f t="shared" si="20"/>
        <v>11165.371937</v>
      </c>
      <c r="AL36" s="2">
        <f t="shared" si="20"/>
        <v>11277.02565637</v>
      </c>
      <c r="AM36" s="2">
        <f t="shared" si="20"/>
        <v>11389.7959129337</v>
      </c>
      <c r="AN36" s="2">
        <f t="shared" si="20"/>
        <v>11503.693872063037</v>
      </c>
      <c r="AO36" s="2">
        <f t="shared" si="20"/>
        <v>11618.730810783665</v>
      </c>
      <c r="AP36" s="2">
        <f t="shared" si="20"/>
        <v>11734.918118891501</v>
      </c>
      <c r="AQ36" s="2">
        <f t="shared" si="20"/>
        <v>11852.267300080419</v>
      </c>
      <c r="AR36" s="2">
        <f t="shared" si="20"/>
        <v>11970.789973081222</v>
      </c>
    </row>
    <row r="37" spans="2:140" s="2" customFormat="1">
      <c r="B37" s="23" t="s">
        <v>33</v>
      </c>
      <c r="J37" s="1">
        <f t="shared" si="14"/>
        <v>-4203</v>
      </c>
      <c r="K37" s="2">
        <v>-48</v>
      </c>
      <c r="L37" s="2">
        <v>-810</v>
      </c>
      <c r="M37" s="2">
        <v>-802</v>
      </c>
      <c r="N37" s="1">
        <f t="shared" si="15"/>
        <v>-2218</v>
      </c>
      <c r="O37" s="2">
        <v>-3825</v>
      </c>
      <c r="P37" s="2">
        <v>-704</v>
      </c>
      <c r="Q37" s="2">
        <v>-5794</v>
      </c>
      <c r="R37" s="1">
        <f t="shared" si="16"/>
        <v>-7675</v>
      </c>
      <c r="AF37" s="2">
        <v>-4203</v>
      </c>
      <c r="AG37" s="2">
        <v>-3878</v>
      </c>
      <c r="AH37" s="2">
        <v>-17998</v>
      </c>
    </row>
    <row r="38" spans="2:140" s="2" customFormat="1">
      <c r="B38" s="23" t="s">
        <v>18</v>
      </c>
      <c r="J38" s="1">
        <f t="shared" si="14"/>
        <v>289946</v>
      </c>
      <c r="K38" s="2">
        <f>+K26-SUM(K27:K37)</f>
        <v>73740</v>
      </c>
      <c r="L38" s="2">
        <f>+L26-SUM(L27:L37)</f>
        <v>38244</v>
      </c>
      <c r="M38" s="2">
        <f>+M26-SUM(M27:M37)</f>
        <v>51867</v>
      </c>
      <c r="N38" s="1">
        <f t="shared" si="15"/>
        <v>84419</v>
      </c>
      <c r="O38" s="2">
        <f>+O26-SUM(O27:O37)</f>
        <v>100931</v>
      </c>
      <c r="P38" s="2">
        <f>+P26-SUM(P27:P37)</f>
        <v>61639</v>
      </c>
      <c r="Q38" s="2">
        <f>+Q26-SUM(Q27:Q37)</f>
        <v>63542</v>
      </c>
      <c r="R38" s="1">
        <f t="shared" si="16"/>
        <v>52641</v>
      </c>
      <c r="AF38" s="2">
        <f>+AF26-SUM(AF27:AF37)</f>
        <v>289946</v>
      </c>
      <c r="AG38" s="2">
        <f>+AG26-SUM(AG27:AG37)</f>
        <v>248270</v>
      </c>
      <c r="AH38" s="2">
        <f>+AH26-SUM(AH27:AH37)</f>
        <v>278753</v>
      </c>
      <c r="AI38" s="2">
        <f>+AI26-SUM(AI27:AI37)</f>
        <v>263362.55000000005</v>
      </c>
      <c r="AJ38" s="2">
        <f t="shared" ref="AJ38:AR38" si="21">+AJ26-SUM(AJ27:AJ37)</f>
        <v>265996.1754999999</v>
      </c>
      <c r="AK38" s="2">
        <f t="shared" si="21"/>
        <v>268656.13725500018</v>
      </c>
      <c r="AL38" s="2">
        <f t="shared" si="21"/>
        <v>271342.69862755015</v>
      </c>
      <c r="AM38" s="2">
        <f t="shared" si="21"/>
        <v>274056.1256138254</v>
      </c>
      <c r="AN38" s="2">
        <f t="shared" si="21"/>
        <v>276796.68686996377</v>
      </c>
      <c r="AO38" s="2">
        <f t="shared" si="21"/>
        <v>279564.65373866376</v>
      </c>
      <c r="AP38" s="2">
        <f t="shared" si="21"/>
        <v>282360.30027604965</v>
      </c>
      <c r="AQ38" s="2">
        <f t="shared" si="21"/>
        <v>285183.90327881044</v>
      </c>
      <c r="AR38" s="2">
        <f t="shared" si="21"/>
        <v>288035.74231159873</v>
      </c>
    </row>
    <row r="39" spans="2:140" s="2" customFormat="1">
      <c r="B39" s="23" t="s">
        <v>35</v>
      </c>
      <c r="J39" s="1">
        <f t="shared" si="14"/>
        <v>881</v>
      </c>
      <c r="K39" s="2">
        <v>93</v>
      </c>
      <c r="L39" s="2">
        <v>70</v>
      </c>
      <c r="M39" s="2">
        <v>70</v>
      </c>
      <c r="N39" s="1">
        <f t="shared" si="15"/>
        <v>70</v>
      </c>
      <c r="O39" s="2">
        <v>2144</v>
      </c>
      <c r="P39" s="2">
        <v>1607</v>
      </c>
      <c r="Q39" s="2">
        <v>1608</v>
      </c>
      <c r="R39" s="1">
        <f t="shared" si="16"/>
        <v>1608</v>
      </c>
      <c r="AF39" s="2">
        <v>881</v>
      </c>
      <c r="AG39" s="2">
        <v>303</v>
      </c>
      <c r="AH39" s="2">
        <v>6967</v>
      </c>
      <c r="AI39" s="2">
        <f>+AH39</f>
        <v>6967</v>
      </c>
      <c r="AJ39" s="2">
        <f t="shared" ref="AJ39:AR39" si="22">+AI39</f>
        <v>6967</v>
      </c>
      <c r="AK39" s="2">
        <f t="shared" si="22"/>
        <v>6967</v>
      </c>
      <c r="AL39" s="2">
        <f t="shared" si="22"/>
        <v>6967</v>
      </c>
      <c r="AM39" s="2">
        <f t="shared" si="22"/>
        <v>6967</v>
      </c>
      <c r="AN39" s="2">
        <f t="shared" si="22"/>
        <v>6967</v>
      </c>
      <c r="AO39" s="2">
        <f t="shared" si="22"/>
        <v>6967</v>
      </c>
      <c r="AP39" s="2">
        <f t="shared" si="22"/>
        <v>6967</v>
      </c>
      <c r="AQ39" s="2">
        <f t="shared" si="22"/>
        <v>6967</v>
      </c>
      <c r="AR39" s="2">
        <f t="shared" si="22"/>
        <v>6967</v>
      </c>
    </row>
    <row r="40" spans="2:140" s="2" customFormat="1">
      <c r="B40" s="23" t="s">
        <v>36</v>
      </c>
      <c r="J40" s="1">
        <f t="shared" si="14"/>
        <v>67458</v>
      </c>
      <c r="K40" s="2">
        <v>20187</v>
      </c>
      <c r="L40" s="2">
        <v>26481</v>
      </c>
      <c r="M40" s="2">
        <v>19703</v>
      </c>
      <c r="N40" s="1">
        <f t="shared" si="15"/>
        <v>19704</v>
      </c>
      <c r="O40" s="2">
        <v>26148</v>
      </c>
      <c r="P40" s="2">
        <v>19357</v>
      </c>
      <c r="Q40" s="2">
        <v>18662</v>
      </c>
      <c r="R40" s="1">
        <f t="shared" si="16"/>
        <v>18279</v>
      </c>
      <c r="AF40" s="2">
        <v>67458</v>
      </c>
      <c r="AG40" s="2">
        <v>86075</v>
      </c>
      <c r="AH40" s="2">
        <v>82446</v>
      </c>
      <c r="AI40" s="2">
        <f t="shared" ref="AI40:AR40" si="23">+AI$38*(AH40/AH$38)</f>
        <v>77894.009382141187</v>
      </c>
      <c r="AJ40" s="2">
        <f t="shared" si="23"/>
        <v>78672.949475962552</v>
      </c>
      <c r="AK40" s="2">
        <f t="shared" si="23"/>
        <v>79459.678970722263</v>
      </c>
      <c r="AL40" s="2">
        <f t="shared" si="23"/>
        <v>80254.275760429475</v>
      </c>
      <c r="AM40" s="2">
        <f t="shared" si="23"/>
        <v>81056.818518033702</v>
      </c>
      <c r="AN40" s="2">
        <f t="shared" si="23"/>
        <v>81867.38670321407</v>
      </c>
      <c r="AO40" s="2">
        <f t="shared" si="23"/>
        <v>82686.060570246322</v>
      </c>
      <c r="AP40" s="2">
        <f t="shared" si="23"/>
        <v>83512.921175948562</v>
      </c>
      <c r="AQ40" s="2">
        <f t="shared" si="23"/>
        <v>84348.050387708136</v>
      </c>
      <c r="AR40" s="2">
        <f t="shared" si="23"/>
        <v>85191.530891585266</v>
      </c>
    </row>
    <row r="41" spans="2:140" s="2" customFormat="1">
      <c r="B41" s="23" t="s">
        <v>34</v>
      </c>
      <c r="J41" s="1">
        <f t="shared" si="14"/>
        <v>221607</v>
      </c>
      <c r="K41" s="2">
        <f>+K38-SUM(K39:K40)</f>
        <v>53460</v>
      </c>
      <c r="L41" s="2">
        <f>+L38-SUM(L39:L40)</f>
        <v>11693</v>
      </c>
      <c r="M41" s="2">
        <f>+M38-SUM(M39:M40)</f>
        <v>32094</v>
      </c>
      <c r="N41" s="1">
        <f t="shared" si="15"/>
        <v>64645</v>
      </c>
      <c r="O41" s="2">
        <f>+O38-SUM(O39:O40)</f>
        <v>72639</v>
      </c>
      <c r="P41" s="2">
        <f>+P38-SUM(P39:P40)</f>
        <v>40675</v>
      </c>
      <c r="Q41" s="2">
        <f>+Q38-SUM(Q39:Q40)</f>
        <v>43272</v>
      </c>
      <c r="R41" s="1">
        <f t="shared" si="16"/>
        <v>32754</v>
      </c>
      <c r="AF41" s="2">
        <f>+AF38-SUM(AF39:AF40)</f>
        <v>221607</v>
      </c>
      <c r="AG41" s="2">
        <f>+AG38-SUM(AG39:AG40)</f>
        <v>161892</v>
      </c>
      <c r="AH41" s="2">
        <f>+AH38-SUM(AH39:AH40)</f>
        <v>189340</v>
      </c>
      <c r="AI41" s="2">
        <f>+AI38-SUM(AI39:AI40)</f>
        <v>178501.54061785887</v>
      </c>
      <c r="AJ41" s="2">
        <f>+AJ38-SUM(AJ39:AJ40)</f>
        <v>180356.22602403734</v>
      </c>
      <c r="AK41" s="2">
        <f>+AK38-SUM(AK39:AK40)</f>
        <v>182229.45828427793</v>
      </c>
      <c r="AL41" s="2">
        <f t="shared" ref="AJ41:AR41" si="24">+AL38-SUM(AL39:AL40)</f>
        <v>184121.42286712068</v>
      </c>
      <c r="AM41" s="2">
        <f t="shared" si="24"/>
        <v>186032.30709579168</v>
      </c>
      <c r="AN41" s="2">
        <f t="shared" si="24"/>
        <v>187962.30016674969</v>
      </c>
      <c r="AO41" s="2">
        <f t="shared" si="24"/>
        <v>189911.59316841746</v>
      </c>
      <c r="AP41" s="2">
        <f t="shared" si="24"/>
        <v>191880.37910010107</v>
      </c>
      <c r="AQ41" s="2">
        <f t="shared" si="24"/>
        <v>193868.85289110232</v>
      </c>
      <c r="AR41" s="2">
        <f t="shared" si="24"/>
        <v>195877.21142001345</v>
      </c>
    </row>
    <row r="42" spans="2:140">
      <c r="B42" s="20" t="s">
        <v>38</v>
      </c>
      <c r="J42" s="1">
        <f t="shared" si="14"/>
        <v>55852</v>
      </c>
      <c r="K42" s="1">
        <v>14190</v>
      </c>
      <c r="L42" s="1">
        <v>3897</v>
      </c>
      <c r="M42" s="1">
        <v>9237</v>
      </c>
      <c r="N42" s="1">
        <f t="shared" si="15"/>
        <v>18787</v>
      </c>
      <c r="O42" s="1">
        <v>19385</v>
      </c>
      <c r="P42" s="1">
        <v>14168</v>
      </c>
      <c r="Q42" s="1">
        <v>14104</v>
      </c>
      <c r="R42" s="1">
        <f t="shared" si="16"/>
        <v>10857</v>
      </c>
      <c r="AF42" s="1">
        <v>55852</v>
      </c>
      <c r="AG42" s="1">
        <v>46111</v>
      </c>
      <c r="AH42" s="1">
        <v>58514</v>
      </c>
      <c r="AI42" s="1">
        <f>+AI41*(AH42/AH41)</f>
        <v>55164.461538572912</v>
      </c>
      <c r="AJ42" s="1">
        <f t="shared" ref="AJ42:AR42" si="25">+AJ41*(AI42/AI41)</f>
        <v>55737.637105580026</v>
      </c>
      <c r="AK42" s="1">
        <f t="shared" si="25"/>
        <v>56316.544428257315</v>
      </c>
      <c r="AL42" s="1">
        <f t="shared" si="25"/>
        <v>56901.240824161294</v>
      </c>
      <c r="AM42" s="1">
        <f t="shared" si="25"/>
        <v>57491.784184024269</v>
      </c>
      <c r="AN42" s="1">
        <f t="shared" si="25"/>
        <v>58088.232977485961</v>
      </c>
      <c r="AO42" s="1">
        <f t="shared" si="25"/>
        <v>58690.646258882327</v>
      </c>
      <c r="AP42" s="1">
        <f t="shared" si="25"/>
        <v>59299.083673092398</v>
      </c>
      <c r="AQ42" s="1">
        <f t="shared" si="25"/>
        <v>59913.605461444815</v>
      </c>
      <c r="AR42" s="1">
        <f t="shared" si="25"/>
        <v>60534.272467680719</v>
      </c>
    </row>
    <row r="43" spans="2:140">
      <c r="B43" s="20" t="s">
        <v>39</v>
      </c>
      <c r="J43" s="1">
        <f t="shared" si="14"/>
        <v>165755</v>
      </c>
      <c r="K43" s="1">
        <f>+K41-K42</f>
        <v>39270</v>
      </c>
      <c r="L43" s="1">
        <f>+L41-L42</f>
        <v>7796</v>
      </c>
      <c r="M43" s="1">
        <f>+M41-M42</f>
        <v>22857</v>
      </c>
      <c r="N43" s="1">
        <f t="shared" si="15"/>
        <v>45858</v>
      </c>
      <c r="O43" s="1">
        <f>+O41-O42</f>
        <v>53254</v>
      </c>
      <c r="P43" s="1">
        <f>+P41-P42</f>
        <v>26507</v>
      </c>
      <c r="Q43" s="1">
        <f>+Q41-Q42</f>
        <v>29168</v>
      </c>
      <c r="R43" s="1">
        <f t="shared" si="16"/>
        <v>21897</v>
      </c>
      <c r="AF43" s="1">
        <f>+AF41-AF42</f>
        <v>165755</v>
      </c>
      <c r="AG43" s="1">
        <f>+AG41-AG42</f>
        <v>115781</v>
      </c>
      <c r="AH43" s="1">
        <f>+AH41-AH42</f>
        <v>130826</v>
      </c>
      <c r="AI43" s="1">
        <f>+AI41-AI42</f>
        <v>123337.07907928596</v>
      </c>
      <c r="AJ43" s="1">
        <f t="shared" ref="AJ43:AR43" si="26">+AJ41-AJ42</f>
        <v>124618.58891845732</v>
      </c>
      <c r="AK43" s="1">
        <f t="shared" si="26"/>
        <v>125912.91385602062</v>
      </c>
      <c r="AL43" s="1">
        <f t="shared" si="26"/>
        <v>127220.18204295938</v>
      </c>
      <c r="AM43" s="1">
        <f t="shared" si="26"/>
        <v>128540.52291176742</v>
      </c>
      <c r="AN43" s="1">
        <f t="shared" si="26"/>
        <v>129874.06718926373</v>
      </c>
      <c r="AO43" s="1">
        <f t="shared" si="26"/>
        <v>131220.94690953512</v>
      </c>
      <c r="AP43" s="1">
        <f t="shared" si="26"/>
        <v>132581.29542700868</v>
      </c>
      <c r="AQ43" s="1">
        <f t="shared" si="26"/>
        <v>133955.24742965749</v>
      </c>
      <c r="AR43" s="1">
        <f t="shared" si="26"/>
        <v>135342.93895233274</v>
      </c>
      <c r="AS43" s="1">
        <f>+AR43*(1+$AV$46)</f>
        <v>133989.5095628094</v>
      </c>
      <c r="AT43" s="1">
        <f t="shared" ref="AT43:DE43" si="27">+AS43*(1+$AV$46)</f>
        <v>132649.61446718129</v>
      </c>
      <c r="AU43" s="1">
        <f t="shared" si="27"/>
        <v>131323.11832250949</v>
      </c>
      <c r="AV43" s="1">
        <f t="shared" si="27"/>
        <v>130009.88713928439</v>
      </c>
      <c r="AW43" s="1">
        <f t="shared" si="27"/>
        <v>128709.78826789155</v>
      </c>
      <c r="AX43" s="1">
        <f t="shared" si="27"/>
        <v>127422.69038521263</v>
      </c>
      <c r="AY43" s="1">
        <f t="shared" si="27"/>
        <v>126148.46348136049</v>
      </c>
      <c r="AZ43" s="1">
        <f t="shared" si="27"/>
        <v>124886.97884654689</v>
      </c>
      <c r="BA43" s="1">
        <f t="shared" si="27"/>
        <v>123638.10905808142</v>
      </c>
      <c r="BB43" s="1">
        <f t="shared" si="27"/>
        <v>122401.7279675006</v>
      </c>
      <c r="BC43" s="1">
        <f t="shared" si="27"/>
        <v>121177.71068782559</v>
      </c>
      <c r="BD43" s="1">
        <f t="shared" si="27"/>
        <v>119965.93358094733</v>
      </c>
      <c r="BE43" s="1">
        <f t="shared" si="27"/>
        <v>118766.27424513786</v>
      </c>
      <c r="BF43" s="1">
        <f t="shared" si="27"/>
        <v>117578.61150268647</v>
      </c>
      <c r="BG43" s="1">
        <f t="shared" si="27"/>
        <v>116402.8253876596</v>
      </c>
      <c r="BH43" s="1">
        <f t="shared" si="27"/>
        <v>115238.79713378299</v>
      </c>
      <c r="BI43" s="1">
        <f t="shared" si="27"/>
        <v>114086.40916244517</v>
      </c>
      <c r="BJ43" s="1">
        <f t="shared" si="27"/>
        <v>112945.54507082072</v>
      </c>
      <c r="BK43" s="1">
        <f t="shared" si="27"/>
        <v>111816.08962011251</v>
      </c>
      <c r="BL43" s="1">
        <f t="shared" si="27"/>
        <v>110697.92872391139</v>
      </c>
      <c r="BM43" s="1">
        <f t="shared" si="27"/>
        <v>109590.94943667228</v>
      </c>
      <c r="BN43" s="1">
        <f t="shared" si="27"/>
        <v>108495.03994230555</v>
      </c>
      <c r="BO43" s="1">
        <f t="shared" si="27"/>
        <v>107410.08954288249</v>
      </c>
      <c r="BP43" s="1">
        <f t="shared" si="27"/>
        <v>106335.98864745366</v>
      </c>
      <c r="BQ43" s="1">
        <f t="shared" si="27"/>
        <v>105272.62876097912</v>
      </c>
      <c r="BR43" s="1">
        <f t="shared" si="27"/>
        <v>104219.90247336932</v>
      </c>
      <c r="BS43" s="1">
        <f t="shared" si="27"/>
        <v>103177.70344863563</v>
      </c>
      <c r="BT43" s="1">
        <f t="shared" si="27"/>
        <v>102145.92641414927</v>
      </c>
      <c r="BU43" s="1">
        <f t="shared" si="27"/>
        <v>101124.46715000778</v>
      </c>
      <c r="BV43" s="1">
        <f t="shared" si="27"/>
        <v>100113.2224785077</v>
      </c>
      <c r="BW43" s="1">
        <f t="shared" si="27"/>
        <v>99112.090253722621</v>
      </c>
      <c r="BX43" s="1">
        <f t="shared" si="27"/>
        <v>98120.969351185398</v>
      </c>
      <c r="BY43" s="1">
        <f t="shared" si="27"/>
        <v>97139.759657673538</v>
      </c>
      <c r="BZ43" s="1">
        <f t="shared" si="27"/>
        <v>96168.362061096806</v>
      </c>
      <c r="CA43" s="1">
        <f t="shared" si="27"/>
        <v>95206.678440485834</v>
      </c>
      <c r="CB43" s="1">
        <f t="shared" si="27"/>
        <v>94254.611656080975</v>
      </c>
      <c r="CC43" s="1">
        <f t="shared" si="27"/>
        <v>93312.065539520161</v>
      </c>
      <c r="CD43" s="1">
        <f t="shared" si="27"/>
        <v>92378.944884124954</v>
      </c>
      <c r="CE43" s="1">
        <f t="shared" si="27"/>
        <v>91455.155435283697</v>
      </c>
      <c r="CF43" s="1">
        <f t="shared" si="27"/>
        <v>90540.603880930867</v>
      </c>
      <c r="CG43" s="1">
        <f t="shared" si="27"/>
        <v>89635.197842121561</v>
      </c>
      <c r="CH43" s="1">
        <f t="shared" si="27"/>
        <v>88738.84586370035</v>
      </c>
      <c r="CI43" s="1">
        <f t="shared" si="27"/>
        <v>87851.457405063338</v>
      </c>
      <c r="CJ43" s="1">
        <f t="shared" si="27"/>
        <v>86972.942831012697</v>
      </c>
      <c r="CK43" s="1">
        <f t="shared" si="27"/>
        <v>86103.213402702575</v>
      </c>
      <c r="CL43" s="1">
        <f t="shared" si="27"/>
        <v>85242.181268675544</v>
      </c>
      <c r="CM43" s="1">
        <f t="shared" si="27"/>
        <v>84389.759455988795</v>
      </c>
      <c r="CN43" s="1">
        <f t="shared" si="27"/>
        <v>83545.861861428901</v>
      </c>
      <c r="CO43" s="1">
        <f t="shared" si="27"/>
        <v>82710.403242814617</v>
      </c>
      <c r="CP43" s="1">
        <f t="shared" si="27"/>
        <v>81883.299210386467</v>
      </c>
      <c r="CQ43" s="1">
        <f t="shared" si="27"/>
        <v>81064.4662182826</v>
      </c>
      <c r="CR43" s="1">
        <f t="shared" si="27"/>
        <v>80253.821556099778</v>
      </c>
      <c r="CS43" s="1">
        <f t="shared" si="27"/>
        <v>79451.283340538779</v>
      </c>
      <c r="CT43" s="1">
        <f t="shared" si="27"/>
        <v>78656.770507133391</v>
      </c>
      <c r="CU43" s="1">
        <f t="shared" si="27"/>
        <v>77870.202802062064</v>
      </c>
      <c r="CV43" s="1">
        <f t="shared" si="27"/>
        <v>77091.500774041444</v>
      </c>
      <c r="CW43" s="1">
        <f t="shared" si="27"/>
        <v>76320.585766301025</v>
      </c>
      <c r="CX43" s="1">
        <f t="shared" si="27"/>
        <v>75557.379908638017</v>
      </c>
      <c r="CY43" s="1">
        <f t="shared" si="27"/>
        <v>74801.806109551631</v>
      </c>
      <c r="CZ43" s="1">
        <f t="shared" si="27"/>
        <v>74053.788048456117</v>
      </c>
      <c r="DA43" s="1">
        <f t="shared" si="27"/>
        <v>73313.25016797155</v>
      </c>
      <c r="DB43" s="1">
        <f t="shared" si="27"/>
        <v>72580.11766629183</v>
      </c>
      <c r="DC43" s="1">
        <f t="shared" si="27"/>
        <v>71854.316489628909</v>
      </c>
      <c r="DD43" s="1">
        <f t="shared" si="27"/>
        <v>71135.773324732625</v>
      </c>
      <c r="DE43" s="1">
        <f t="shared" si="27"/>
        <v>70424.415591485304</v>
      </c>
      <c r="DF43" s="1">
        <f t="shared" ref="DF43:EJ43" si="28">+DE43*(1+$AV$46)</f>
        <v>69720.171435570446</v>
      </c>
      <c r="DG43" s="1">
        <f t="shared" si="28"/>
        <v>69022.969721214744</v>
      </c>
      <c r="DH43" s="1">
        <f t="shared" si="28"/>
        <v>68332.740024002589</v>
      </c>
      <c r="DI43" s="1">
        <f t="shared" si="28"/>
        <v>67649.412623762561</v>
      </c>
      <c r="DJ43" s="1">
        <f t="shared" si="28"/>
        <v>66972.918497524937</v>
      </c>
      <c r="DK43" s="1">
        <f t="shared" si="28"/>
        <v>66303.189312549686</v>
      </c>
      <c r="DL43" s="1">
        <f t="shared" si="28"/>
        <v>65640.157419424184</v>
      </c>
      <c r="DM43" s="1">
        <f t="shared" si="28"/>
        <v>64983.755845229942</v>
      </c>
      <c r="DN43" s="1">
        <f t="shared" si="28"/>
        <v>64333.91828677764</v>
      </c>
      <c r="DO43" s="1">
        <f t="shared" si="28"/>
        <v>63690.579103909862</v>
      </c>
      <c r="DP43" s="1">
        <f t="shared" si="28"/>
        <v>63053.673312870764</v>
      </c>
      <c r="DQ43" s="1">
        <f t="shared" si="28"/>
        <v>62423.136579742059</v>
      </c>
      <c r="DR43" s="1">
        <f t="shared" si="28"/>
        <v>61798.905213944636</v>
      </c>
      <c r="DS43" s="1">
        <f t="shared" si="28"/>
        <v>61180.916161805188</v>
      </c>
      <c r="DT43" s="1">
        <f t="shared" si="28"/>
        <v>60569.107000187134</v>
      </c>
      <c r="DU43" s="1">
        <f t="shared" si="28"/>
        <v>59963.415930185263</v>
      </c>
      <c r="DV43" s="1">
        <f t="shared" si="28"/>
        <v>59363.781770883412</v>
      </c>
      <c r="DW43" s="1">
        <f t="shared" si="28"/>
        <v>58770.143953174578</v>
      </c>
      <c r="DX43" s="1">
        <f t="shared" si="28"/>
        <v>58182.442513642833</v>
      </c>
      <c r="DY43" s="1">
        <f t="shared" si="28"/>
        <v>57600.618088506402</v>
      </c>
      <c r="DZ43" s="1">
        <f t="shared" si="28"/>
        <v>57024.611907621336</v>
      </c>
      <c r="EA43" s="1">
        <f t="shared" si="28"/>
        <v>56454.365788545125</v>
      </c>
      <c r="EB43" s="1">
        <f t="shared" si="28"/>
        <v>55889.822130659675</v>
      </c>
      <c r="EC43" s="1">
        <f t="shared" si="28"/>
        <v>55330.923909353078</v>
      </c>
      <c r="ED43" s="1">
        <f t="shared" si="28"/>
        <v>54777.614670259543</v>
      </c>
      <c r="EE43" s="1">
        <f t="shared" si="28"/>
        <v>54229.838523556944</v>
      </c>
      <c r="EF43" s="1">
        <f t="shared" si="28"/>
        <v>53687.540138321376</v>
      </c>
      <c r="EG43" s="1">
        <f t="shared" si="28"/>
        <v>53150.664736938161</v>
      </c>
      <c r="EH43" s="1">
        <f t="shared" si="28"/>
        <v>52619.15808956878</v>
      </c>
      <c r="EI43" s="1">
        <f t="shared" si="28"/>
        <v>52092.966508673089</v>
      </c>
      <c r="EJ43" s="1">
        <f t="shared" si="28"/>
        <v>51572.036843586357</v>
      </c>
    </row>
    <row r="44" spans="2:140" s="3" customFormat="1">
      <c r="B44" s="24" t="s">
        <v>40</v>
      </c>
      <c r="J44" s="3">
        <f t="shared" si="14"/>
        <v>7.37</v>
      </c>
      <c r="K44" s="3">
        <v>1.85</v>
      </c>
      <c r="L44" s="3">
        <v>0.37</v>
      </c>
      <c r="M44" s="3">
        <v>1.08</v>
      </c>
      <c r="N44" s="3">
        <f t="shared" si="15"/>
        <v>2.15</v>
      </c>
      <c r="O44" s="3">
        <v>2.54</v>
      </c>
      <c r="P44" s="3">
        <v>1.27</v>
      </c>
      <c r="Q44" s="3">
        <v>1.41</v>
      </c>
      <c r="R44" s="3">
        <f t="shared" si="16"/>
        <v>1.08</v>
      </c>
      <c r="AF44" s="3">
        <v>7.37</v>
      </c>
      <c r="AG44" s="3">
        <v>5.45</v>
      </c>
      <c r="AH44" s="3">
        <v>6.3</v>
      </c>
      <c r="AI44" s="3">
        <f>+AI43/AI45</f>
        <v>5.9393667787710518</v>
      </c>
      <c r="AJ44" s="3">
        <f t="shared" ref="AJ44:AR44" si="29">+AJ43/AJ45</f>
        <v>6.0010786096516071</v>
      </c>
      <c r="AK44" s="3">
        <f t="shared" si="29"/>
        <v>6.0634075588409786</v>
      </c>
      <c r="AL44" s="3">
        <f t="shared" si="29"/>
        <v>6.1263597975222366</v>
      </c>
      <c r="AM44" s="3">
        <f t="shared" si="29"/>
        <v>6.1899415585903013</v>
      </c>
      <c r="AN44" s="3">
        <f t="shared" si="29"/>
        <v>6.2541591372690561</v>
      </c>
      <c r="AO44" s="3">
        <f t="shared" si="29"/>
        <v>6.3190188917346042</v>
      </c>
      <c r="AP44" s="3">
        <f t="shared" si="29"/>
        <v>6.3845272437447811</v>
      </c>
      <c r="AQ44" s="3">
        <f t="shared" si="29"/>
        <v>6.4506906792750849</v>
      </c>
      <c r="AR44" s="3">
        <f t="shared" si="29"/>
        <v>6.5175157491606885</v>
      </c>
    </row>
    <row r="45" spans="2:140">
      <c r="B45" s="20" t="s">
        <v>41</v>
      </c>
      <c r="J45" s="1">
        <f t="shared" ref="J45:R45" si="30">+J43/J44</f>
        <v>22490.502035278154</v>
      </c>
      <c r="K45" s="1">
        <f t="shared" si="30"/>
        <v>21227.027027027027</v>
      </c>
      <c r="L45" s="1">
        <f t="shared" si="30"/>
        <v>21070.27027027027</v>
      </c>
      <c r="M45" s="1">
        <f t="shared" si="30"/>
        <v>21163.888888888887</v>
      </c>
      <c r="N45" s="1">
        <f t="shared" si="30"/>
        <v>21329.302325581397</v>
      </c>
      <c r="O45" s="1">
        <f t="shared" si="30"/>
        <v>20966.141732283464</v>
      </c>
      <c r="P45" s="1">
        <f t="shared" si="30"/>
        <v>20871.653543307086</v>
      </c>
      <c r="Q45" s="1">
        <f t="shared" si="30"/>
        <v>20686.524822695035</v>
      </c>
      <c r="R45" s="1">
        <f t="shared" si="30"/>
        <v>20275</v>
      </c>
      <c r="AF45" s="1">
        <f>+AF43/AF44</f>
        <v>22490.502035278154</v>
      </c>
      <c r="AG45" s="1">
        <f t="shared" ref="AG45:AH45" si="31">+AG43/AG44</f>
        <v>21244.220183486239</v>
      </c>
      <c r="AH45" s="1">
        <f t="shared" si="31"/>
        <v>20766.031746031746</v>
      </c>
      <c r="AI45" s="1">
        <f>+AH45</f>
        <v>20766.031746031746</v>
      </c>
      <c r="AJ45" s="1">
        <f t="shared" ref="AJ45:AR45" si="32">+AI45</f>
        <v>20766.031746031746</v>
      </c>
      <c r="AK45" s="1">
        <f t="shared" si="32"/>
        <v>20766.031746031746</v>
      </c>
      <c r="AL45" s="1">
        <f t="shared" si="32"/>
        <v>20766.031746031746</v>
      </c>
      <c r="AM45" s="1">
        <f t="shared" si="32"/>
        <v>20766.031746031746</v>
      </c>
      <c r="AN45" s="1">
        <f t="shared" si="32"/>
        <v>20766.031746031746</v>
      </c>
      <c r="AO45" s="1">
        <f t="shared" si="32"/>
        <v>20766.031746031746</v>
      </c>
      <c r="AP45" s="1">
        <f t="shared" si="32"/>
        <v>20766.031746031746</v>
      </c>
      <c r="AQ45" s="1">
        <f t="shared" si="32"/>
        <v>20766.031746031746</v>
      </c>
      <c r="AR45" s="1">
        <f t="shared" si="32"/>
        <v>20766.031746031746</v>
      </c>
    </row>
    <row r="46" spans="2:140">
      <c r="AU46" s="30" t="s">
        <v>58</v>
      </c>
      <c r="AV46" s="31">
        <v>-0.01</v>
      </c>
    </row>
    <row r="47" spans="2:140">
      <c r="B47" s="25" t="s">
        <v>45</v>
      </c>
      <c r="AU47" s="10" t="s">
        <v>59</v>
      </c>
      <c r="AV47" s="32">
        <v>0.08</v>
      </c>
    </row>
    <row r="48" spans="2:140" s="4" customFormat="1">
      <c r="B48" s="26" t="s">
        <v>19</v>
      </c>
      <c r="N48" s="4">
        <f t="shared" ref="N48:O59" si="33">+N22/J22-1</f>
        <v>-0.44689838717164476</v>
      </c>
      <c r="O48" s="4">
        <f t="shared" si="33"/>
        <v>1.250541414006797</v>
      </c>
      <c r="P48" s="4">
        <f>+P22/L22-1</f>
        <v>0.33900825463125117</v>
      </c>
      <c r="Q48" s="4">
        <f>+Q22/M22-1</f>
        <v>-7.766074589626959E-2</v>
      </c>
      <c r="R48" s="4">
        <f>+R22/N22-1</f>
        <v>-0.18420414595708567</v>
      </c>
      <c r="AG48" s="4">
        <f>+AG22/AF22-1</f>
        <v>0.80797181805521889</v>
      </c>
      <c r="AH48" s="4">
        <f t="shared" ref="AH48:AR48" si="34">+AH22/AG22-1</f>
        <v>0.20712339709301486</v>
      </c>
      <c r="AI48" s="4">
        <f t="shared" ref="AI48:AN48" si="35">+AI22/AH22-1</f>
        <v>1.0000000000000009E-2</v>
      </c>
      <c r="AJ48" s="4">
        <f t="shared" si="35"/>
        <v>1.0000000000000009E-2</v>
      </c>
      <c r="AK48" s="4">
        <f t="shared" si="35"/>
        <v>1.0000000000000009E-2</v>
      </c>
      <c r="AL48" s="4">
        <f t="shared" si="35"/>
        <v>1.0000000000000009E-2</v>
      </c>
      <c r="AM48" s="4">
        <f t="shared" si="35"/>
        <v>1.0000000000000009E-2</v>
      </c>
      <c r="AN48" s="4">
        <f t="shared" si="35"/>
        <v>1.0000000000000009E-2</v>
      </c>
      <c r="AO48" s="4">
        <f t="shared" si="34"/>
        <v>1.0000000000000009E-2</v>
      </c>
      <c r="AP48" s="4">
        <f t="shared" si="34"/>
        <v>1.0000000000000009E-2</v>
      </c>
      <c r="AQ48" s="4">
        <f t="shared" si="34"/>
        <v>1.0000000000000009E-2</v>
      </c>
      <c r="AR48" s="4">
        <f t="shared" si="34"/>
        <v>1.0000000000000009E-2</v>
      </c>
      <c r="AU48" s="33" t="s">
        <v>60</v>
      </c>
      <c r="AV48" s="34">
        <f>NPV(AV47,AI43:EJ43)</f>
        <v>1551154.7153253045</v>
      </c>
    </row>
    <row r="49" spans="2:48" s="4" customFormat="1">
      <c r="B49" s="26" t="s">
        <v>20</v>
      </c>
      <c r="N49" s="4">
        <f t="shared" si="33"/>
        <v>-0.76728191694986636</v>
      </c>
      <c r="O49" s="4">
        <f t="shared" si="33"/>
        <v>5.5587348082910548E-2</v>
      </c>
      <c r="P49" s="4">
        <f t="shared" ref="P49:R59" si="36">+P23/L23-1</f>
        <v>9.0966090182350134E-2</v>
      </c>
      <c r="Q49" s="4">
        <f t="shared" si="36"/>
        <v>7.7184393265724127E-2</v>
      </c>
      <c r="R49" s="4">
        <f t="shared" si="36"/>
        <v>6.6011305598254522E-2</v>
      </c>
      <c r="AG49" s="4">
        <f t="shared" ref="AG49:AR59" si="37">+AG23/AF23-1</f>
        <v>-1.8010350975380396E-2</v>
      </c>
      <c r="AH49" s="4">
        <f t="shared" si="37"/>
        <v>7.1094711669815069E-2</v>
      </c>
      <c r="AI49" s="4">
        <f t="shared" ref="AI49:AR49" si="38">+AI23/AH23-1</f>
        <v>1.0000000000000009E-2</v>
      </c>
      <c r="AJ49" s="4">
        <f t="shared" si="38"/>
        <v>1.0000000000000009E-2</v>
      </c>
      <c r="AK49" s="4">
        <f t="shared" si="38"/>
        <v>1.0000000000000009E-2</v>
      </c>
      <c r="AL49" s="4">
        <f t="shared" si="38"/>
        <v>1.0000000000000009E-2</v>
      </c>
      <c r="AM49" s="4">
        <f t="shared" si="38"/>
        <v>1.0000000000000009E-2</v>
      </c>
      <c r="AN49" s="4">
        <f t="shared" si="38"/>
        <v>1.0000000000000009E-2</v>
      </c>
      <c r="AO49" s="4">
        <f t="shared" si="38"/>
        <v>1.0000000000000009E-2</v>
      </c>
      <c r="AP49" s="4">
        <f t="shared" si="38"/>
        <v>1.0000000000000009E-2</v>
      </c>
      <c r="AQ49" s="4">
        <f t="shared" si="38"/>
        <v>1.0000000000000009E-2</v>
      </c>
      <c r="AR49" s="4">
        <f t="shared" si="38"/>
        <v>1.0000000000000009E-2</v>
      </c>
      <c r="AU49" s="33" t="s">
        <v>1</v>
      </c>
      <c r="AV49" s="12">
        <f>+Main!G7*1000</f>
        <v>19736.782999999999</v>
      </c>
    </row>
    <row r="50" spans="2:48" s="4" customFormat="1">
      <c r="B50" s="26" t="s">
        <v>21</v>
      </c>
      <c r="N50" s="4">
        <f t="shared" si="33"/>
        <v>-0.72203687873977285</v>
      </c>
      <c r="O50" s="4">
        <f t="shared" si="33"/>
        <v>0.25734507447946675</v>
      </c>
      <c r="P50" s="4">
        <f t="shared" si="36"/>
        <v>0.14609031655378857</v>
      </c>
      <c r="Q50" s="4">
        <f t="shared" si="36"/>
        <v>5.5917324574040972E-2</v>
      </c>
      <c r="R50" s="4">
        <f t="shared" si="36"/>
        <v>-3.0453730713808747E-2</v>
      </c>
      <c r="AG50" s="4">
        <f t="shared" si="37"/>
        <v>5.9084137257296332E-2</v>
      </c>
      <c r="AH50" s="4">
        <f t="shared" si="37"/>
        <v>0.1092790827456751</v>
      </c>
      <c r="AI50" s="4">
        <f t="shared" ref="AI50:AR50" si="39">+AI24/AH24-1</f>
        <v>1.0000000000000009E-2</v>
      </c>
      <c r="AJ50" s="4">
        <f t="shared" si="39"/>
        <v>1.0000000000000009E-2</v>
      </c>
      <c r="AK50" s="4">
        <f t="shared" si="39"/>
        <v>1.0000000000000009E-2</v>
      </c>
      <c r="AL50" s="4">
        <f t="shared" si="39"/>
        <v>1.0000000000000009E-2</v>
      </c>
      <c r="AM50" s="4">
        <f t="shared" si="39"/>
        <v>1.0000000000000009E-2</v>
      </c>
      <c r="AN50" s="4">
        <f t="shared" si="39"/>
        <v>1.0000000000000009E-2</v>
      </c>
      <c r="AO50" s="4">
        <f t="shared" si="39"/>
        <v>1.0000000000000009E-2</v>
      </c>
      <c r="AP50" s="4">
        <f t="shared" si="39"/>
        <v>1.0000000000000009E-2</v>
      </c>
      <c r="AQ50" s="4">
        <f t="shared" si="39"/>
        <v>1.0000000000000009E-2</v>
      </c>
      <c r="AR50" s="4">
        <f t="shared" si="39"/>
        <v>1.0000000000000009E-2</v>
      </c>
      <c r="AU50" s="33" t="s">
        <v>61</v>
      </c>
      <c r="AV50" s="35">
        <f>+AV48/AV49</f>
        <v>78.592074266880502</v>
      </c>
    </row>
    <row r="51" spans="2:48" s="4" customFormat="1">
      <c r="B51" s="26" t="s">
        <v>22</v>
      </c>
      <c r="N51" s="4">
        <f t="shared" si="33"/>
        <v>-0.75201056002346678</v>
      </c>
      <c r="O51" s="4">
        <f t="shared" si="33"/>
        <v>0.17901021364780179</v>
      </c>
      <c r="P51" s="4">
        <f t="shared" si="36"/>
        <v>0.17558316430020282</v>
      </c>
      <c r="Q51" s="4">
        <f t="shared" si="36"/>
        <v>0.12289241761045799</v>
      </c>
      <c r="R51" s="4">
        <f t="shared" si="36"/>
        <v>0.11170034499753578</v>
      </c>
      <c r="AG51" s="4">
        <f t="shared" si="37"/>
        <v>2.5696057102349013E-2</v>
      </c>
      <c r="AH51" s="4">
        <f t="shared" si="37"/>
        <v>0.14833580392848456</v>
      </c>
      <c r="AI51" s="4">
        <f t="shared" ref="AI51:AR51" si="40">+AI25/AH25-1</f>
        <v>1.0000000000000009E-2</v>
      </c>
      <c r="AJ51" s="4">
        <f t="shared" si="40"/>
        <v>1.0000000000000009E-2</v>
      </c>
      <c r="AK51" s="4">
        <f t="shared" si="40"/>
        <v>1.0000000000000009E-2</v>
      </c>
      <c r="AL51" s="4">
        <f t="shared" si="40"/>
        <v>1.0000000000000009E-2</v>
      </c>
      <c r="AM51" s="4">
        <f t="shared" si="40"/>
        <v>1.0000000000000009E-2</v>
      </c>
      <c r="AN51" s="4">
        <f t="shared" si="40"/>
        <v>1.0000000000000009E-2</v>
      </c>
      <c r="AO51" s="4">
        <f t="shared" si="40"/>
        <v>1.0000000000000009E-2</v>
      </c>
      <c r="AP51" s="4">
        <f t="shared" si="40"/>
        <v>1.0000000000000009E-2</v>
      </c>
      <c r="AQ51" s="4">
        <f t="shared" si="40"/>
        <v>1.0000000000000009E-2</v>
      </c>
      <c r="AR51" s="4">
        <f t="shared" si="40"/>
        <v>1.0000000000000009E-2</v>
      </c>
      <c r="AU51" s="33" t="s">
        <v>62</v>
      </c>
      <c r="AV51" s="35">
        <f>+Main!G6</f>
        <v>76.989999999999995</v>
      </c>
    </row>
    <row r="52" spans="2:48" s="29" customFormat="1">
      <c r="B52" s="28" t="s">
        <v>23</v>
      </c>
      <c r="N52" s="29">
        <f t="shared" si="33"/>
        <v>-0.64782411010169016</v>
      </c>
      <c r="O52" s="29">
        <f t="shared" si="33"/>
        <v>0.52909538715039561</v>
      </c>
      <c r="P52" s="29">
        <f t="shared" si="36"/>
        <v>0.22789750972714362</v>
      </c>
      <c r="Q52" s="29">
        <f t="shared" si="36"/>
        <v>-3.4220007280852949E-3</v>
      </c>
      <c r="R52" s="29">
        <f t="shared" si="36"/>
        <v>-7.5101856380641152E-2</v>
      </c>
      <c r="AG52" s="29">
        <f t="shared" si="37"/>
        <v>0.2836596220937857</v>
      </c>
      <c r="AH52" s="29">
        <f t="shared" si="37"/>
        <v>0.15273182783262262</v>
      </c>
      <c r="AI52" s="29">
        <f t="shared" si="37"/>
        <v>9.9999999999997868E-3</v>
      </c>
      <c r="AJ52" s="29">
        <f t="shared" si="37"/>
        <v>1.0000000000000231E-2</v>
      </c>
      <c r="AK52" s="29">
        <f t="shared" si="37"/>
        <v>1.0000000000000009E-2</v>
      </c>
      <c r="AL52" s="29">
        <f t="shared" si="37"/>
        <v>1.0000000000000009E-2</v>
      </c>
      <c r="AM52" s="29">
        <f t="shared" si="37"/>
        <v>1.0000000000000009E-2</v>
      </c>
      <c r="AN52" s="29">
        <f t="shared" si="37"/>
        <v>1.0000000000000009E-2</v>
      </c>
      <c r="AO52" s="29">
        <f t="shared" si="37"/>
        <v>1.0000000000000009E-2</v>
      </c>
      <c r="AP52" s="29">
        <f t="shared" si="37"/>
        <v>1.0000000000000009E-2</v>
      </c>
      <c r="AQ52" s="29">
        <f t="shared" si="37"/>
        <v>1.0000000000000231E-2</v>
      </c>
      <c r="AR52" s="29">
        <f t="shared" si="37"/>
        <v>9.9999999999997868E-3</v>
      </c>
      <c r="AU52" s="36" t="s">
        <v>63</v>
      </c>
      <c r="AV52" s="37">
        <f>+AV50/AV51-1</f>
        <v>2.0808861759715747E-2</v>
      </c>
    </row>
    <row r="53" spans="2:48" s="4" customFormat="1">
      <c r="B53" s="27" t="s">
        <v>24</v>
      </c>
      <c r="N53" s="4">
        <f t="shared" si="33"/>
        <v>-0.41434968054793553</v>
      </c>
      <c r="O53" s="4">
        <f t="shared" si="33"/>
        <v>1.1827263766417135</v>
      </c>
      <c r="P53" s="4">
        <f t="shared" si="36"/>
        <v>0.26538797977427397</v>
      </c>
      <c r="Q53" s="4">
        <f t="shared" si="36"/>
        <v>-0.10948216865637594</v>
      </c>
      <c r="R53" s="4">
        <f t="shared" si="36"/>
        <v>-0.22883865703665651</v>
      </c>
      <c r="AG53" s="4">
        <f t="shared" si="37"/>
        <v>0.91445586959984415</v>
      </c>
      <c r="AH53" s="4">
        <f t="shared" si="37"/>
        <v>0.15942591693822372</v>
      </c>
      <c r="AI53" s="4">
        <f t="shared" ref="AI53:AR53" si="41">+AI27/AH27-1</f>
        <v>9.9999999999997868E-3</v>
      </c>
      <c r="AJ53" s="4">
        <f t="shared" si="41"/>
        <v>1.0000000000000231E-2</v>
      </c>
      <c r="AK53" s="4">
        <f t="shared" si="41"/>
        <v>1.0000000000000009E-2</v>
      </c>
      <c r="AL53" s="4">
        <f t="shared" si="41"/>
        <v>1.0000000000000009E-2</v>
      </c>
      <c r="AM53" s="4">
        <f t="shared" si="41"/>
        <v>1.0000000000000009E-2</v>
      </c>
      <c r="AN53" s="4">
        <f t="shared" si="41"/>
        <v>1.0000000000000009E-2</v>
      </c>
      <c r="AO53" s="4">
        <f t="shared" si="41"/>
        <v>1.0000000000000231E-2</v>
      </c>
      <c r="AP53" s="4">
        <f t="shared" si="41"/>
        <v>1.0000000000000231E-2</v>
      </c>
      <c r="AQ53" s="4">
        <f t="shared" si="41"/>
        <v>1.0000000000000231E-2</v>
      </c>
      <c r="AR53" s="4">
        <f t="shared" si="41"/>
        <v>1.0000000000000009E-2</v>
      </c>
    </row>
    <row r="54" spans="2:48" s="4" customFormat="1">
      <c r="B54" s="27" t="s">
        <v>25</v>
      </c>
      <c r="N54" s="4">
        <f t="shared" si="33"/>
        <v>-0.40983592785194023</v>
      </c>
      <c r="O54" s="4">
        <f t="shared" si="33"/>
        <v>1.2313656387665199</v>
      </c>
      <c r="P54" s="4">
        <f t="shared" si="36"/>
        <v>0.27745040267138088</v>
      </c>
      <c r="Q54" s="4">
        <f t="shared" si="36"/>
        <v>-0.10502199927136169</v>
      </c>
      <c r="R54" s="4">
        <f t="shared" si="36"/>
        <v>-0.18787456049196427</v>
      </c>
      <c r="AG54" s="4">
        <f t="shared" si="37"/>
        <v>0.95113959994287289</v>
      </c>
      <c r="AH54" s="4">
        <f t="shared" si="37"/>
        <v>0.18233799784714755</v>
      </c>
      <c r="AI54" s="4">
        <f t="shared" ref="AI54:AR54" si="42">+AI28/AH28-1</f>
        <v>1.0000000000000009E-2</v>
      </c>
      <c r="AJ54" s="4">
        <f t="shared" si="42"/>
        <v>1.0000000000000231E-2</v>
      </c>
      <c r="AK54" s="4">
        <f t="shared" si="42"/>
        <v>1.0000000000000009E-2</v>
      </c>
      <c r="AL54" s="4">
        <f t="shared" si="42"/>
        <v>1.0000000000000009E-2</v>
      </c>
      <c r="AM54" s="4">
        <f t="shared" si="42"/>
        <v>9.9999999999997868E-3</v>
      </c>
      <c r="AN54" s="4">
        <f t="shared" si="42"/>
        <v>1.0000000000000009E-2</v>
      </c>
      <c r="AO54" s="4">
        <f t="shared" si="42"/>
        <v>1.0000000000000009E-2</v>
      </c>
      <c r="AP54" s="4">
        <f t="shared" si="42"/>
        <v>9.9999999999997868E-3</v>
      </c>
      <c r="AQ54" s="4">
        <f t="shared" si="42"/>
        <v>1.0000000000000453E-2</v>
      </c>
      <c r="AR54" s="4">
        <f t="shared" si="42"/>
        <v>9.9999999999997868E-3</v>
      </c>
      <c r="AU54" s="50" t="s">
        <v>128</v>
      </c>
      <c r="AV54" s="48">
        <f>+R110</f>
        <v>77.385450061652278</v>
      </c>
    </row>
    <row r="55" spans="2:48" s="4" customFormat="1">
      <c r="B55" s="27" t="s">
        <v>46</v>
      </c>
      <c r="N55" s="4">
        <f t="shared" si="33"/>
        <v>-0.29221126281521792</v>
      </c>
      <c r="O55" s="4">
        <f t="shared" si="33"/>
        <v>1.4606504766010442</v>
      </c>
      <c r="P55" s="4">
        <f t="shared" si="36"/>
        <v>0.34637139624970015</v>
      </c>
      <c r="Q55" s="4">
        <f t="shared" si="36"/>
        <v>-0.11366338517144625</v>
      </c>
      <c r="R55" s="4">
        <f t="shared" si="36"/>
        <v>-0.19102537699366151</v>
      </c>
      <c r="AG55" s="4">
        <f t="shared" si="37"/>
        <v>1.1994882010916217</v>
      </c>
      <c r="AH55" s="4">
        <f t="shared" si="37"/>
        <v>0.20227830018482651</v>
      </c>
      <c r="AI55" s="4">
        <f t="shared" ref="AI55:AR55" si="43">+AI29/AH29-1</f>
        <v>9.9999999999997868E-3</v>
      </c>
      <c r="AJ55" s="4">
        <f t="shared" si="43"/>
        <v>1.0000000000000231E-2</v>
      </c>
      <c r="AK55" s="4">
        <f t="shared" si="43"/>
        <v>9.9999999999997868E-3</v>
      </c>
      <c r="AL55" s="4">
        <f t="shared" si="43"/>
        <v>1.0000000000000009E-2</v>
      </c>
      <c r="AM55" s="4">
        <f t="shared" si="43"/>
        <v>9.9999999999997868E-3</v>
      </c>
      <c r="AN55" s="4">
        <f t="shared" si="43"/>
        <v>1.0000000000000009E-2</v>
      </c>
      <c r="AO55" s="4">
        <f t="shared" si="43"/>
        <v>1.0000000000000009E-2</v>
      </c>
      <c r="AP55" s="4">
        <f t="shared" si="43"/>
        <v>1.0000000000000009E-2</v>
      </c>
      <c r="AQ55" s="4">
        <f t="shared" si="43"/>
        <v>1.0000000000000231E-2</v>
      </c>
      <c r="AR55" s="4">
        <f t="shared" si="43"/>
        <v>9.9999999999997868E-3</v>
      </c>
    </row>
    <row r="56" spans="2:48" s="4" customFormat="1">
      <c r="B56" s="27" t="s">
        <v>26</v>
      </c>
      <c r="N56" s="4">
        <f t="shared" si="33"/>
        <v>-0.76078227003485133</v>
      </c>
      <c r="O56" s="4">
        <f t="shared" si="33"/>
        <v>5.0654079989997269E-2</v>
      </c>
      <c r="P56" s="4">
        <f t="shared" si="36"/>
        <v>6.9145479652343411E-2</v>
      </c>
      <c r="Q56" s="4">
        <f t="shared" si="36"/>
        <v>5.8052618155421731E-2</v>
      </c>
      <c r="R56" s="4">
        <f t="shared" si="36"/>
        <v>8.5351383945070136E-2</v>
      </c>
      <c r="AG56" s="4">
        <f t="shared" si="37"/>
        <v>3.2385197731175097E-3</v>
      </c>
      <c r="AH56" s="4">
        <f t="shared" si="37"/>
        <v>6.489988822358983E-2</v>
      </c>
      <c r="AI56" s="4">
        <f t="shared" ref="AI56:AR56" si="44">+AI30/AH30-1</f>
        <v>9.9999999999997868E-3</v>
      </c>
      <c r="AJ56" s="4">
        <f t="shared" si="44"/>
        <v>1.0000000000000231E-2</v>
      </c>
      <c r="AK56" s="4">
        <f t="shared" si="44"/>
        <v>1.0000000000000009E-2</v>
      </c>
      <c r="AL56" s="4">
        <f t="shared" si="44"/>
        <v>1.0000000000000009E-2</v>
      </c>
      <c r="AM56" s="4">
        <f t="shared" si="44"/>
        <v>9.9999999999997868E-3</v>
      </c>
      <c r="AN56" s="4">
        <f t="shared" si="44"/>
        <v>1.0000000000000009E-2</v>
      </c>
      <c r="AO56" s="4">
        <f t="shared" si="44"/>
        <v>1.0000000000000009E-2</v>
      </c>
      <c r="AP56" s="4">
        <f t="shared" si="44"/>
        <v>1.0000000000000009E-2</v>
      </c>
      <c r="AQ56" s="4">
        <f t="shared" si="44"/>
        <v>1.0000000000000231E-2</v>
      </c>
      <c r="AR56" s="4">
        <f t="shared" si="44"/>
        <v>1.0000000000000009E-2</v>
      </c>
    </row>
    <row r="57" spans="2:48" s="4" customFormat="1">
      <c r="B57" s="27" t="s">
        <v>27</v>
      </c>
      <c r="N57" s="4">
        <f t="shared" si="33"/>
        <v>-0.70916334661354585</v>
      </c>
      <c r="O57" s="4">
        <f t="shared" si="33"/>
        <v>-0.52007159294298133</v>
      </c>
      <c r="P57" s="4">
        <f t="shared" si="36"/>
        <v>-0.34995014955134596</v>
      </c>
      <c r="Q57" s="4">
        <f t="shared" si="36"/>
        <v>8.2537154989384298E-2</v>
      </c>
      <c r="R57" s="4">
        <f t="shared" si="36"/>
        <v>-0.18018967334035829</v>
      </c>
      <c r="AG57" s="4">
        <f t="shared" si="37"/>
        <v>0.26340790683420168</v>
      </c>
      <c r="AH57" s="4">
        <f t="shared" si="37"/>
        <v>-0.25239539114614917</v>
      </c>
      <c r="AI57" s="4">
        <f t="shared" ref="AI57:AR57" si="45">+AI31/AH31-1</f>
        <v>1.0000000000000009E-2</v>
      </c>
      <c r="AJ57" s="4">
        <f t="shared" si="45"/>
        <v>1.0000000000000231E-2</v>
      </c>
      <c r="AK57" s="4">
        <f t="shared" si="45"/>
        <v>1.0000000000000009E-2</v>
      </c>
      <c r="AL57" s="4">
        <f t="shared" si="45"/>
        <v>1.0000000000000009E-2</v>
      </c>
      <c r="AM57" s="4">
        <f t="shared" si="45"/>
        <v>9.9999999999997868E-3</v>
      </c>
      <c r="AN57" s="4">
        <f t="shared" si="45"/>
        <v>1.0000000000000009E-2</v>
      </c>
      <c r="AO57" s="4">
        <f t="shared" si="45"/>
        <v>1.0000000000000009E-2</v>
      </c>
      <c r="AP57" s="4">
        <f t="shared" si="45"/>
        <v>1.0000000000000009E-2</v>
      </c>
      <c r="AQ57" s="4">
        <f t="shared" si="45"/>
        <v>1.0000000000000231E-2</v>
      </c>
      <c r="AR57" s="4">
        <f t="shared" si="45"/>
        <v>9.9999999999997868E-3</v>
      </c>
    </row>
    <row r="58" spans="2:48" s="4" customFormat="1">
      <c r="B58" s="27" t="s">
        <v>28</v>
      </c>
      <c r="N58" s="4">
        <f t="shared" si="33"/>
        <v>-0.74654824845003986</v>
      </c>
      <c r="O58" s="4">
        <f t="shared" si="33"/>
        <v>0.1778922095153852</v>
      </c>
      <c r="P58" s="4">
        <f t="shared" si="36"/>
        <v>0.18037679158715325</v>
      </c>
      <c r="Q58" s="4">
        <f t="shared" si="36"/>
        <v>0.13685636856368566</v>
      </c>
      <c r="R58" s="4">
        <f t="shared" si="36"/>
        <v>0.14900202596233214</v>
      </c>
      <c r="AG58" s="4">
        <f t="shared" si="37"/>
        <v>3.7769578943364746E-2</v>
      </c>
      <c r="AH58" s="4">
        <f t="shared" si="37"/>
        <v>0.16154614426037228</v>
      </c>
      <c r="AI58" s="4">
        <f t="shared" ref="AI58:AR58" si="46">+AI32/AH32-1</f>
        <v>9.9999999999997868E-3</v>
      </c>
      <c r="AJ58" s="4">
        <f t="shared" si="46"/>
        <v>1.0000000000000231E-2</v>
      </c>
      <c r="AK58" s="4">
        <f t="shared" si="46"/>
        <v>9.9999999999997868E-3</v>
      </c>
      <c r="AL58" s="4">
        <f t="shared" si="46"/>
        <v>1.0000000000000009E-2</v>
      </c>
      <c r="AM58" s="4">
        <f t="shared" si="46"/>
        <v>1.0000000000000009E-2</v>
      </c>
      <c r="AN58" s="4">
        <f t="shared" si="46"/>
        <v>1.0000000000000009E-2</v>
      </c>
      <c r="AO58" s="4">
        <f t="shared" si="46"/>
        <v>1.0000000000000231E-2</v>
      </c>
      <c r="AP58" s="4">
        <f t="shared" si="46"/>
        <v>1.0000000000000009E-2</v>
      </c>
      <c r="AQ58" s="4">
        <f t="shared" si="46"/>
        <v>1.0000000000000009E-2</v>
      </c>
      <c r="AR58" s="4">
        <f t="shared" si="46"/>
        <v>9.9999999999997868E-3</v>
      </c>
    </row>
    <row r="59" spans="2:48" s="4" customFormat="1">
      <c r="B59" s="27" t="s">
        <v>29</v>
      </c>
      <c r="N59" s="4">
        <f t="shared" si="33"/>
        <v>-0.54185629400065882</v>
      </c>
      <c r="O59" s="4">
        <f t="shared" si="33"/>
        <v>1.0033561069159775</v>
      </c>
      <c r="P59" s="4">
        <f t="shared" si="36"/>
        <v>0.39669655832417683</v>
      </c>
      <c r="Q59" s="4">
        <f t="shared" si="36"/>
        <v>-1.0366706634692191E-2</v>
      </c>
      <c r="R59" s="4">
        <f t="shared" si="36"/>
        <v>0.16402567312045591</v>
      </c>
      <c r="AG59" s="4">
        <f t="shared" si="37"/>
        <v>0.59620053929403727</v>
      </c>
      <c r="AH59" s="4">
        <f t="shared" si="37"/>
        <v>0.32141901653379001</v>
      </c>
      <c r="AI59" s="4">
        <f t="shared" ref="AI59:AR59" si="47">+AI33/AH33-1</f>
        <v>9.9999999999997868E-3</v>
      </c>
      <c r="AJ59" s="4">
        <f t="shared" si="47"/>
        <v>1.0000000000000231E-2</v>
      </c>
      <c r="AK59" s="4">
        <f t="shared" si="47"/>
        <v>9.9999999999997868E-3</v>
      </c>
      <c r="AL59" s="4">
        <f t="shared" si="47"/>
        <v>1.0000000000000009E-2</v>
      </c>
      <c r="AM59" s="4">
        <f t="shared" si="47"/>
        <v>1.0000000000000009E-2</v>
      </c>
      <c r="AN59" s="4">
        <f t="shared" si="47"/>
        <v>1.0000000000000231E-2</v>
      </c>
      <c r="AO59" s="4">
        <f t="shared" si="47"/>
        <v>9.9999999999997868E-3</v>
      </c>
      <c r="AP59" s="4">
        <f t="shared" si="47"/>
        <v>1.0000000000000009E-2</v>
      </c>
      <c r="AQ59" s="4">
        <f t="shared" si="47"/>
        <v>1.0000000000000231E-2</v>
      </c>
      <c r="AR59" s="4">
        <f t="shared" si="47"/>
        <v>1.0000000000000009E-2</v>
      </c>
    </row>
    <row r="61" spans="2:48">
      <c r="B61" s="25" t="s">
        <v>57</v>
      </c>
    </row>
    <row r="62" spans="2:48">
      <c r="B62" s="23" t="s">
        <v>24</v>
      </c>
      <c r="J62" s="4">
        <f>+J27/J$26</f>
        <v>9.8809971407836178E-2</v>
      </c>
      <c r="K62" s="4">
        <f t="shared" ref="K62:R62" si="48">+K27/K$26</f>
        <v>0.10889411710099184</v>
      </c>
      <c r="L62" s="4">
        <f t="shared" si="48"/>
        <v>0.14542932850130627</v>
      </c>
      <c r="M62" s="4">
        <f t="shared" si="48"/>
        <v>0.16508705640150137</v>
      </c>
      <c r="N62" s="4">
        <f t="shared" si="48"/>
        <v>0.16431588016078535</v>
      </c>
      <c r="O62" s="4">
        <f t="shared" si="48"/>
        <v>0.15544227237543065</v>
      </c>
      <c r="P62" s="4">
        <f t="shared" si="48"/>
        <v>0.14986961267890353</v>
      </c>
      <c r="Q62" s="4">
        <f t="shared" si="48"/>
        <v>0.14751777337747077</v>
      </c>
      <c r="R62" s="4">
        <f t="shared" si="48"/>
        <v>0.13700325348165487</v>
      </c>
      <c r="AF62" s="4">
        <f t="shared" ref="AF62:AI62" si="49">+AF27/AF$26</f>
        <v>9.8809971407836178E-2</v>
      </c>
      <c r="AG62" s="4">
        <f t="shared" si="49"/>
        <v>0.14736564622027501</v>
      </c>
      <c r="AH62" s="4">
        <f t="shared" si="49"/>
        <v>0.14822142094869367</v>
      </c>
      <c r="AI62" s="4">
        <f t="shared" si="49"/>
        <v>0.14822142094869367</v>
      </c>
      <c r="AJ62" s="4">
        <f t="shared" ref="AJ62:AR62" si="50">+AJ27/AJ$26</f>
        <v>0.14822142094869367</v>
      </c>
      <c r="AK62" s="4">
        <f t="shared" si="50"/>
        <v>0.14822142094869367</v>
      </c>
      <c r="AL62" s="4">
        <f t="shared" si="50"/>
        <v>0.14822142094869367</v>
      </c>
      <c r="AM62" s="4">
        <f t="shared" si="50"/>
        <v>0.14822142094869367</v>
      </c>
      <c r="AN62" s="4">
        <f t="shared" si="50"/>
        <v>0.14822142094869367</v>
      </c>
      <c r="AO62" s="4">
        <f t="shared" si="50"/>
        <v>0.1482214209486937</v>
      </c>
      <c r="AP62" s="4">
        <f t="shared" si="50"/>
        <v>0.1482214209486937</v>
      </c>
      <c r="AQ62" s="4">
        <f t="shared" si="50"/>
        <v>0.14822142094869373</v>
      </c>
      <c r="AR62" s="4">
        <f t="shared" si="50"/>
        <v>0.14822142094869373</v>
      </c>
    </row>
    <row r="63" spans="2:48">
      <c r="B63" s="23" t="s">
        <v>25</v>
      </c>
      <c r="J63" s="4">
        <f t="shared" ref="J63:R72" si="51">+J28/J$26</f>
        <v>0.10407984820796208</v>
      </c>
      <c r="K63" s="4">
        <f t="shared" si="51"/>
        <v>0.11524146313868719</v>
      </c>
      <c r="L63" s="4">
        <f t="shared" si="51"/>
        <v>0.15796136446846668</v>
      </c>
      <c r="M63" s="4">
        <f t="shared" si="51"/>
        <v>0.17917425088813849</v>
      </c>
      <c r="N63" s="4">
        <f t="shared" si="51"/>
        <v>0.17441337924836073</v>
      </c>
      <c r="O63" s="4">
        <f t="shared" si="51"/>
        <v>0.1681686068571949</v>
      </c>
      <c r="P63" s="4">
        <f t="shared" si="51"/>
        <v>0.16433603541683511</v>
      </c>
      <c r="Q63" s="4">
        <f t="shared" si="51"/>
        <v>0.16090763889938581</v>
      </c>
      <c r="R63" s="4">
        <f t="shared" si="51"/>
        <v>0.15314717977902095</v>
      </c>
      <c r="AF63" s="4">
        <f t="shared" ref="AF63:AI63" si="52">+AF28/AF$26</f>
        <v>0.10407984820796208</v>
      </c>
      <c r="AG63" s="4">
        <f t="shared" si="52"/>
        <v>0.15819950234421351</v>
      </c>
      <c r="AH63" s="4">
        <f t="shared" si="52"/>
        <v>0.16226261680807136</v>
      </c>
      <c r="AI63" s="4">
        <f t="shared" si="52"/>
        <v>0.16226261680807136</v>
      </c>
      <c r="AJ63" s="4">
        <f t="shared" ref="AJ63:AR63" si="53">+AJ28/AJ$26</f>
        <v>0.16226261680807136</v>
      </c>
      <c r="AK63" s="4">
        <f t="shared" si="53"/>
        <v>0.16226261680807136</v>
      </c>
      <c r="AL63" s="4">
        <f t="shared" si="53"/>
        <v>0.16226261680807136</v>
      </c>
      <c r="AM63" s="4">
        <f t="shared" si="53"/>
        <v>0.16226261680807133</v>
      </c>
      <c r="AN63" s="4">
        <f t="shared" si="53"/>
        <v>0.16226261680807133</v>
      </c>
      <c r="AO63" s="4">
        <f t="shared" si="53"/>
        <v>0.16226261680807133</v>
      </c>
      <c r="AP63" s="4">
        <f t="shared" si="53"/>
        <v>0.16226261680807133</v>
      </c>
      <c r="AQ63" s="4">
        <f t="shared" si="53"/>
        <v>0.16226261680807133</v>
      </c>
      <c r="AR63" s="4">
        <f t="shared" si="53"/>
        <v>0.16226261680807133</v>
      </c>
    </row>
    <row r="64" spans="2:48">
      <c r="B64" s="23" t="s">
        <v>46</v>
      </c>
      <c r="J64" s="4">
        <f t="shared" si="51"/>
        <v>5.3986726940463595E-2</v>
      </c>
      <c r="K64" s="4">
        <f t="shared" si="51"/>
        <v>6.0563776612872815E-2</v>
      </c>
      <c r="L64" s="4">
        <f t="shared" si="51"/>
        <v>9.0510527654874121E-2</v>
      </c>
      <c r="M64" s="4">
        <f t="shared" si="51"/>
        <v>0.10558240544306499</v>
      </c>
      <c r="N64" s="4">
        <f t="shared" si="51"/>
        <v>0.10850032152105528</v>
      </c>
      <c r="O64" s="4">
        <f t="shared" si="51"/>
        <v>9.7460424666474421E-2</v>
      </c>
      <c r="P64" s="4">
        <f t="shared" si="51"/>
        <v>9.9243450311312362E-2</v>
      </c>
      <c r="Q64" s="4">
        <f t="shared" si="51"/>
        <v>9.3902887575514807E-2</v>
      </c>
      <c r="R64" s="4">
        <f t="shared" si="51"/>
        <v>9.4901268106215977E-2</v>
      </c>
      <c r="AF64" s="4">
        <f t="shared" ref="AF64:AI64" si="54">+AF29/AF$26</f>
        <v>5.3986726940463595E-2</v>
      </c>
      <c r="AG64" s="4">
        <f t="shared" si="54"/>
        <v>9.2503625476216267E-2</v>
      </c>
      <c r="AH64" s="4">
        <f t="shared" si="54"/>
        <v>9.6479596479596474E-2</v>
      </c>
      <c r="AI64" s="4">
        <f t="shared" si="54"/>
        <v>9.6479596479596474E-2</v>
      </c>
      <c r="AJ64" s="4">
        <f t="shared" ref="AJ64:AR64" si="55">+AJ29/AJ$26</f>
        <v>9.6479596479596474E-2</v>
      </c>
      <c r="AK64" s="4">
        <f t="shared" si="55"/>
        <v>9.6479596479596474E-2</v>
      </c>
      <c r="AL64" s="4">
        <f t="shared" si="55"/>
        <v>9.6479596479596474E-2</v>
      </c>
      <c r="AM64" s="4">
        <f t="shared" si="55"/>
        <v>9.6479596479596474E-2</v>
      </c>
      <c r="AN64" s="4">
        <f t="shared" si="55"/>
        <v>9.6479596479596474E-2</v>
      </c>
      <c r="AO64" s="4">
        <f t="shared" si="55"/>
        <v>9.6479596479596474E-2</v>
      </c>
      <c r="AP64" s="4">
        <f t="shared" si="55"/>
        <v>9.6479596479596474E-2</v>
      </c>
      <c r="AQ64" s="4">
        <f t="shared" si="55"/>
        <v>9.6479596479596474E-2</v>
      </c>
      <c r="AR64" s="4">
        <f t="shared" si="55"/>
        <v>9.6479596479596474E-2</v>
      </c>
    </row>
    <row r="65" spans="2:44">
      <c r="B65" s="23" t="s">
        <v>47</v>
      </c>
      <c r="J65" s="4">
        <f t="shared" si="51"/>
        <v>0.18791522029956192</v>
      </c>
      <c r="K65" s="4">
        <f t="shared" si="51"/>
        <v>0.18561345590944298</v>
      </c>
      <c r="L65" s="4">
        <f t="shared" si="51"/>
        <v>0.15279217112326013</v>
      </c>
      <c r="M65" s="4">
        <f t="shared" si="51"/>
        <v>0.12796977190846212</v>
      </c>
      <c r="N65" s="4">
        <f t="shared" si="51"/>
        <v>0.12764261755380824</v>
      </c>
      <c r="O65" s="4">
        <f t="shared" si="51"/>
        <v>0.12753653983335103</v>
      </c>
      <c r="P65" s="4">
        <f t="shared" si="51"/>
        <v>0.13303802458154768</v>
      </c>
      <c r="Q65" s="4">
        <f t="shared" si="51"/>
        <v>0.13586367781691028</v>
      </c>
      <c r="R65" s="4">
        <f t="shared" si="51"/>
        <v>0.14978632249197368</v>
      </c>
      <c r="AF65" s="4">
        <f t="shared" ref="AF65:AI65" si="56">+AF30/AF$26</f>
        <v>0.18791522029956192</v>
      </c>
      <c r="AG65" s="4">
        <f t="shared" si="56"/>
        <v>0.14686431216763629</v>
      </c>
      <c r="AH65" s="4">
        <f t="shared" si="56"/>
        <v>0.13567404476495384</v>
      </c>
      <c r="AI65" s="4">
        <f t="shared" si="56"/>
        <v>0.13567404476495384</v>
      </c>
      <c r="AJ65" s="4">
        <f t="shared" ref="AJ65:AR65" si="57">+AJ30/AJ$26</f>
        <v>0.13567404476495384</v>
      </c>
      <c r="AK65" s="4">
        <f t="shared" si="57"/>
        <v>0.13567404476495384</v>
      </c>
      <c r="AL65" s="4">
        <f t="shared" si="57"/>
        <v>0.13567404476495384</v>
      </c>
      <c r="AM65" s="4">
        <f t="shared" si="57"/>
        <v>0.13567404476495384</v>
      </c>
      <c r="AN65" s="4">
        <f t="shared" si="57"/>
        <v>0.13567404476495384</v>
      </c>
      <c r="AO65" s="4">
        <f t="shared" si="57"/>
        <v>0.13567404476495384</v>
      </c>
      <c r="AP65" s="4">
        <f t="shared" si="57"/>
        <v>0.13567404476495384</v>
      </c>
      <c r="AQ65" s="4">
        <f t="shared" si="57"/>
        <v>0.13567404476495384</v>
      </c>
      <c r="AR65" s="4">
        <f t="shared" si="57"/>
        <v>0.13567404476495384</v>
      </c>
    </row>
    <row r="66" spans="2:44">
      <c r="B66" s="23" t="s">
        <v>27</v>
      </c>
      <c r="J66" s="4">
        <f t="shared" si="51"/>
        <v>1.1412382942632053E-2</v>
      </c>
      <c r="K66" s="4">
        <f t="shared" si="51"/>
        <v>1.1345735993339347E-2</v>
      </c>
      <c r="L66" s="4">
        <f t="shared" si="51"/>
        <v>1.5560326906489107E-2</v>
      </c>
      <c r="M66" s="4">
        <f t="shared" si="51"/>
        <v>9.4600871191674717E-3</v>
      </c>
      <c r="N66" s="4">
        <f t="shared" si="51"/>
        <v>9.4246635201465836E-3</v>
      </c>
      <c r="O66" s="4">
        <f t="shared" si="51"/>
        <v>3.5610211422587158E-3</v>
      </c>
      <c r="P66" s="4">
        <f t="shared" si="51"/>
        <v>8.2376485809007843E-3</v>
      </c>
      <c r="Q66" s="4">
        <f t="shared" si="51"/>
        <v>1.0276060482387855E-2</v>
      </c>
      <c r="R66" s="4">
        <f t="shared" si="51"/>
        <v>8.3538241831398775E-3</v>
      </c>
      <c r="AF66" s="4">
        <f t="shared" ref="AF66:AI66" si="58">+AF31/AF$26</f>
        <v>1.1412382942632053E-2</v>
      </c>
      <c r="AG66" s="4">
        <f t="shared" si="58"/>
        <v>1.123233495653856E-2</v>
      </c>
      <c r="AH66" s="4">
        <f t="shared" si="58"/>
        <v>7.2847345574618303E-3</v>
      </c>
      <c r="AI66" s="4">
        <f t="shared" si="58"/>
        <v>7.2847345574618303E-3</v>
      </c>
      <c r="AJ66" s="4">
        <f t="shared" ref="AJ66:AR66" si="59">+AJ31/AJ$26</f>
        <v>7.2847345574618312E-3</v>
      </c>
      <c r="AK66" s="4">
        <f t="shared" si="59"/>
        <v>7.2847345574618312E-3</v>
      </c>
      <c r="AL66" s="4">
        <f t="shared" si="59"/>
        <v>7.2847345574618312E-3</v>
      </c>
      <c r="AM66" s="4">
        <f t="shared" si="59"/>
        <v>7.2847345574618303E-3</v>
      </c>
      <c r="AN66" s="4">
        <f t="shared" si="59"/>
        <v>7.2847345574618303E-3</v>
      </c>
      <c r="AO66" s="4">
        <f t="shared" si="59"/>
        <v>7.2847345574618312E-3</v>
      </c>
      <c r="AP66" s="4">
        <f t="shared" si="59"/>
        <v>7.2847345574618312E-3</v>
      </c>
      <c r="AQ66" s="4">
        <f t="shared" si="59"/>
        <v>7.2847345574618312E-3</v>
      </c>
      <c r="AR66" s="4">
        <f t="shared" si="59"/>
        <v>7.2847345574618312E-3</v>
      </c>
    </row>
    <row r="67" spans="2:44">
      <c r="B67" s="23" t="s">
        <v>28</v>
      </c>
      <c r="J67" s="4">
        <f t="shared" si="51"/>
        <v>0.18390619671758462</v>
      </c>
      <c r="K67" s="4">
        <f t="shared" si="51"/>
        <v>0.18365529385485233</v>
      </c>
      <c r="L67" s="4">
        <f t="shared" si="51"/>
        <v>0.15283560972279969</v>
      </c>
      <c r="M67" s="4">
        <f t="shared" si="51"/>
        <v>0.13155245352179862</v>
      </c>
      <c r="N67" s="4">
        <f t="shared" si="51"/>
        <v>0.13235246652580981</v>
      </c>
      <c r="O67" s="4">
        <f t="shared" si="51"/>
        <v>0.1414732800097136</v>
      </c>
      <c r="P67" s="4">
        <f t="shared" si="51"/>
        <v>0.14692073663782648</v>
      </c>
      <c r="Q67" s="4">
        <f t="shared" si="51"/>
        <v>0.15006978349481789</v>
      </c>
      <c r="R67" s="4">
        <f t="shared" si="51"/>
        <v>0.16442162115729456</v>
      </c>
      <c r="AF67" s="4">
        <f t="shared" ref="AF67:AI67" si="60">+AF32/AF$26</f>
        <v>0.18390619671758462</v>
      </c>
      <c r="AG67" s="4">
        <f t="shared" si="60"/>
        <v>0.14867824230646359</v>
      </c>
      <c r="AH67" s="4">
        <f t="shared" si="60"/>
        <v>0.14981510436055889</v>
      </c>
      <c r="AI67" s="4">
        <f t="shared" si="60"/>
        <v>0.14981510436055889</v>
      </c>
      <c r="AJ67" s="4">
        <f t="shared" ref="AJ67:AR67" si="61">+AJ32/AJ$26</f>
        <v>0.14981510436055889</v>
      </c>
      <c r="AK67" s="4">
        <f t="shared" si="61"/>
        <v>0.14981510436055889</v>
      </c>
      <c r="AL67" s="4">
        <f t="shared" si="61"/>
        <v>0.14981510436055889</v>
      </c>
      <c r="AM67" s="4">
        <f t="shared" si="61"/>
        <v>0.14981510436055889</v>
      </c>
      <c r="AN67" s="4">
        <f t="shared" si="61"/>
        <v>0.14981510436055889</v>
      </c>
      <c r="AO67" s="4">
        <f t="shared" si="61"/>
        <v>0.14981510436055889</v>
      </c>
      <c r="AP67" s="4">
        <f t="shared" si="61"/>
        <v>0.14981510436055889</v>
      </c>
      <c r="AQ67" s="4">
        <f t="shared" si="61"/>
        <v>0.14981510436055887</v>
      </c>
      <c r="AR67" s="4">
        <f t="shared" si="61"/>
        <v>0.14981510436055887</v>
      </c>
    </row>
    <row r="68" spans="2:44">
      <c r="B68" s="23" t="s">
        <v>29</v>
      </c>
      <c r="J68" s="4">
        <f t="shared" si="51"/>
        <v>7.1663154581304053E-2</v>
      </c>
      <c r="K68" s="4">
        <f t="shared" si="51"/>
        <v>7.2608648984221563E-2</v>
      </c>
      <c r="L68" s="4">
        <f t="shared" si="51"/>
        <v>8.7538086343524862E-2</v>
      </c>
      <c r="M68" s="4">
        <f t="shared" si="51"/>
        <v>0.10050589372465824</v>
      </c>
      <c r="N68" s="4">
        <f t="shared" si="51"/>
        <v>9.3226209304000024E-2</v>
      </c>
      <c r="O68" s="4">
        <f t="shared" si="51"/>
        <v>9.5128781094904913E-2</v>
      </c>
      <c r="P68" s="4">
        <f t="shared" si="51"/>
        <v>9.9571945500121287E-2</v>
      </c>
      <c r="Q68" s="4">
        <f t="shared" si="51"/>
        <v>9.9805513148016584E-2</v>
      </c>
      <c r="R68" s="4">
        <f t="shared" si="51"/>
        <v>0.11732935327656742</v>
      </c>
      <c r="AF68" s="4">
        <f t="shared" ref="AF68:AI68" si="62">+AF33/AF$26</f>
        <v>7.1663154581304053E-2</v>
      </c>
      <c r="AG68" s="4">
        <f t="shared" si="62"/>
        <v>8.9111446696133662E-2</v>
      </c>
      <c r="AH68" s="4">
        <f t="shared" si="62"/>
        <v>0.10215173851537487</v>
      </c>
      <c r="AI68" s="4">
        <f t="shared" si="62"/>
        <v>0.10215173851537487</v>
      </c>
      <c r="AJ68" s="4">
        <f t="shared" ref="AJ68:AR68" si="63">+AJ33/AJ$26</f>
        <v>0.10215173851537487</v>
      </c>
      <c r="AK68" s="4">
        <f t="shared" si="63"/>
        <v>0.10215173851537487</v>
      </c>
      <c r="AL68" s="4">
        <f t="shared" si="63"/>
        <v>0.10215173851537487</v>
      </c>
      <c r="AM68" s="4">
        <f t="shared" si="63"/>
        <v>0.10215173851537487</v>
      </c>
      <c r="AN68" s="4">
        <f t="shared" si="63"/>
        <v>0.10215173851537487</v>
      </c>
      <c r="AO68" s="4">
        <f t="shared" si="63"/>
        <v>0.10215173851537487</v>
      </c>
      <c r="AP68" s="4">
        <f t="shared" si="63"/>
        <v>0.10215173851537487</v>
      </c>
      <c r="AQ68" s="4">
        <f t="shared" si="63"/>
        <v>0.10215173851537487</v>
      </c>
      <c r="AR68" s="4">
        <f t="shared" si="63"/>
        <v>0.10215173851537487</v>
      </c>
    </row>
    <row r="69" spans="2:44">
      <c r="B69" s="23" t="s">
        <v>30</v>
      </c>
      <c r="J69" s="4">
        <f t="shared" si="51"/>
        <v>4.065858158384849E-2</v>
      </c>
      <c r="K69" s="4">
        <f t="shared" si="51"/>
        <v>3.6250656346910888E-2</v>
      </c>
      <c r="L69" s="4">
        <f t="shared" si="51"/>
        <v>3.5821330834579605E-2</v>
      </c>
      <c r="M69" s="4">
        <f t="shared" si="51"/>
        <v>4.1960306800065274E-2</v>
      </c>
      <c r="N69" s="4">
        <f t="shared" si="51"/>
        <v>3.8100865748200596E-2</v>
      </c>
      <c r="O69" s="4">
        <f t="shared" si="51"/>
        <v>3.6809233991530951E-2</v>
      </c>
      <c r="P69" s="4">
        <f t="shared" si="51"/>
        <v>3.6887482817174737E-2</v>
      </c>
      <c r="Q69" s="4">
        <f t="shared" si="51"/>
        <v>3.6428495850779209E-2</v>
      </c>
      <c r="R69" s="4">
        <f t="shared" si="51"/>
        <v>3.7117071651759349E-2</v>
      </c>
      <c r="AF69" s="4">
        <f t="shared" ref="AF69:AI69" si="64">+AF34/AF$26</f>
        <v>4.065858158384849E-2</v>
      </c>
      <c r="AG69" s="4">
        <f t="shared" si="64"/>
        <v>3.8213098305749746E-2</v>
      </c>
      <c r="AH69" s="4">
        <f t="shared" si="64"/>
        <v>3.6805991351445896E-2</v>
      </c>
      <c r="AI69" s="4">
        <f t="shared" si="64"/>
        <v>3.6805991351445896E-2</v>
      </c>
      <c r="AJ69" s="4">
        <f t="shared" ref="AJ69:AR69" si="65">+AJ34/AJ$26</f>
        <v>3.6805991351445896E-2</v>
      </c>
      <c r="AK69" s="4">
        <f t="shared" si="65"/>
        <v>3.6805991351445896E-2</v>
      </c>
      <c r="AL69" s="4">
        <f t="shared" si="65"/>
        <v>3.6805991351445896E-2</v>
      </c>
      <c r="AM69" s="4">
        <f t="shared" si="65"/>
        <v>3.6805991351445896E-2</v>
      </c>
      <c r="AN69" s="4">
        <f t="shared" si="65"/>
        <v>3.6805991351445896E-2</v>
      </c>
      <c r="AO69" s="4">
        <f t="shared" si="65"/>
        <v>3.6805991351445896E-2</v>
      </c>
      <c r="AP69" s="4">
        <f t="shared" si="65"/>
        <v>3.6805991351445896E-2</v>
      </c>
      <c r="AQ69" s="4">
        <f t="shared" si="65"/>
        <v>3.6805991351445896E-2</v>
      </c>
      <c r="AR69" s="4">
        <f t="shared" si="65"/>
        <v>3.6805991351445896E-2</v>
      </c>
    </row>
    <row r="70" spans="2:44">
      <c r="B70" s="23" t="s">
        <v>31</v>
      </c>
      <c r="J70" s="4">
        <f t="shared" si="51"/>
        <v>6.7764302639747483E-4</v>
      </c>
      <c r="K70" s="4">
        <f t="shared" si="51"/>
        <v>8.9930405470089439E-4</v>
      </c>
      <c r="L70" s="4">
        <f t="shared" si="51"/>
        <v>8.2533339125146605E-4</v>
      </c>
      <c r="M70" s="4">
        <f t="shared" si="51"/>
        <v>1.3557449693074402E-4</v>
      </c>
      <c r="N70" s="4">
        <f t="shared" si="51"/>
        <v>1.1917382744126345E-3</v>
      </c>
      <c r="O70" s="4">
        <f t="shared" si="51"/>
        <v>6.2796909860822318E-4</v>
      </c>
      <c r="P70" s="4">
        <f t="shared" si="51"/>
        <v>3.8914045443519044E-4</v>
      </c>
      <c r="Q70" s="4">
        <f t="shared" si="51"/>
        <v>4.5850527281063731E-4</v>
      </c>
      <c r="R70" s="4">
        <f t="shared" si="51"/>
        <v>1.9273925975239179E-3</v>
      </c>
      <c r="AF70" s="4">
        <f t="shared" ref="AF70:AI70" si="66">+AF35/AF$26</f>
        <v>6.7764302639747483E-4</v>
      </c>
      <c r="AG70" s="4">
        <f t="shared" si="66"/>
        <v>7.5608804134371147E-4</v>
      </c>
      <c r="AH70" s="4">
        <f t="shared" si="66"/>
        <v>8.1840990931900017E-4</v>
      </c>
      <c r="AI70" s="4">
        <f t="shared" si="66"/>
        <v>8.1840990931900017E-4</v>
      </c>
      <c r="AJ70" s="4">
        <f t="shared" ref="AJ70:AR70" si="67">+AJ35/AJ$26</f>
        <v>8.1840990931900017E-4</v>
      </c>
      <c r="AK70" s="4">
        <f t="shared" si="67"/>
        <v>8.1840990931900017E-4</v>
      </c>
      <c r="AL70" s="4">
        <f t="shared" si="67"/>
        <v>8.1840990931900017E-4</v>
      </c>
      <c r="AM70" s="4">
        <f t="shared" si="67"/>
        <v>8.1840990931900017E-4</v>
      </c>
      <c r="AN70" s="4">
        <f t="shared" si="67"/>
        <v>8.1840990931900017E-4</v>
      </c>
      <c r="AO70" s="4">
        <f t="shared" si="67"/>
        <v>8.1840990931900017E-4</v>
      </c>
      <c r="AP70" s="4">
        <f t="shared" si="67"/>
        <v>8.1840990931900017E-4</v>
      </c>
      <c r="AQ70" s="4">
        <f t="shared" si="67"/>
        <v>8.1840990931900028E-4</v>
      </c>
      <c r="AR70" s="4">
        <f t="shared" si="67"/>
        <v>8.1840990931900028E-4</v>
      </c>
    </row>
    <row r="71" spans="2:44">
      <c r="B71" s="23" t="s">
        <v>32</v>
      </c>
      <c r="J71" s="4">
        <f t="shared" si="51"/>
        <v>-2.9571467293887221E-3</v>
      </c>
      <c r="K71" s="4">
        <f t="shared" si="51"/>
        <v>1.1148469297469474E-2</v>
      </c>
      <c r="L71" s="4">
        <f t="shared" si="51"/>
        <v>4.4577311398909074E-2</v>
      </c>
      <c r="M71" s="4">
        <f t="shared" si="51"/>
        <v>1.0366427737537817E-2</v>
      </c>
      <c r="N71" s="4">
        <f t="shared" si="51"/>
        <v>-5.3255804137814597E-2</v>
      </c>
      <c r="O71" s="4">
        <f t="shared" si="51"/>
        <v>-1.0436429037594669E-2</v>
      </c>
      <c r="P71" s="4">
        <f t="shared" si="51"/>
        <v>7.5301204819277108E-3</v>
      </c>
      <c r="Q71" s="4">
        <f t="shared" si="51"/>
        <v>1.9287452574935381E-2</v>
      </c>
      <c r="R71" s="4">
        <f t="shared" si="51"/>
        <v>1.5306396366408606E-2</v>
      </c>
      <c r="AF71" s="4">
        <f t="shared" ref="AF71:AI71" si="68">+AF36/AF$26</f>
        <v>-2.9571467293887221E-3</v>
      </c>
      <c r="AG71" s="4">
        <f t="shared" si="68"/>
        <v>6.0555159347257617E-4</v>
      </c>
      <c r="AH71" s="4">
        <f t="shared" si="68"/>
        <v>6.40368822187004E-3</v>
      </c>
      <c r="AI71" s="4">
        <f t="shared" si="68"/>
        <v>6.40368822187004E-3</v>
      </c>
      <c r="AJ71" s="4">
        <f t="shared" ref="AJ71:AR71" si="69">+AJ36/AJ$26</f>
        <v>6.40368822187004E-3</v>
      </c>
      <c r="AK71" s="4">
        <f t="shared" si="69"/>
        <v>6.40368822187004E-3</v>
      </c>
      <c r="AL71" s="4">
        <f t="shared" si="69"/>
        <v>6.40368822187004E-3</v>
      </c>
      <c r="AM71" s="4">
        <f t="shared" si="69"/>
        <v>6.40368822187004E-3</v>
      </c>
      <c r="AN71" s="4">
        <f t="shared" si="69"/>
        <v>6.4036882218700391E-3</v>
      </c>
      <c r="AO71" s="4">
        <f t="shared" si="69"/>
        <v>6.4036882218700382E-3</v>
      </c>
      <c r="AP71" s="4">
        <f t="shared" si="69"/>
        <v>6.4036882218700382E-3</v>
      </c>
      <c r="AQ71" s="4">
        <f t="shared" si="69"/>
        <v>6.4036882218700382E-3</v>
      </c>
      <c r="AR71" s="4">
        <f t="shared" si="69"/>
        <v>6.4036882218700382E-3</v>
      </c>
    </row>
    <row r="72" spans="2:44">
      <c r="B72" s="23" t="s">
        <v>33</v>
      </c>
      <c r="J72" s="4">
        <f t="shared" si="51"/>
        <v>-3.6750111483207569E-3</v>
      </c>
      <c r="K72" s="4">
        <f t="shared" si="51"/>
        <v>-1.3924707943755783E-4</v>
      </c>
      <c r="L72" s="4">
        <f t="shared" si="51"/>
        <v>-2.5132332590740132E-3</v>
      </c>
      <c r="M72" s="4">
        <f t="shared" si="51"/>
        <v>-2.0135323433047537E-3</v>
      </c>
      <c r="N72" s="4">
        <f t="shared" si="51"/>
        <v>-5.5068239430150481E-3</v>
      </c>
      <c r="O72" s="4">
        <f t="shared" si="51"/>
        <v>-7.2567426047627E-3</v>
      </c>
      <c r="P72" s="4">
        <f t="shared" si="51"/>
        <v>-1.7789277917037276E-3</v>
      </c>
      <c r="Q72" s="4">
        <f t="shared" si="51"/>
        <v>-1.459659093771886E-2</v>
      </c>
      <c r="R72" s="4">
        <f t="shared" si="51"/>
        <v>-2.0602699423392854E-2</v>
      </c>
      <c r="AF72" s="4">
        <f t="shared" ref="AF72:AI72" si="70">+AF37/AF$26</f>
        <v>-3.6750111483207569E-3</v>
      </c>
      <c r="AG72" s="4">
        <f t="shared" si="70"/>
        <v>-2.6415400219197416E-3</v>
      </c>
      <c r="AH72" s="4">
        <f t="shared" si="70"/>
        <v>-1.0635192453374272E-2</v>
      </c>
      <c r="AI72" s="4">
        <f t="shared" si="70"/>
        <v>0</v>
      </c>
      <c r="AJ72" s="4">
        <f t="shared" ref="AJ72:AR72" si="71">+AJ37/AJ$26</f>
        <v>0</v>
      </c>
      <c r="AK72" s="4">
        <f t="shared" si="71"/>
        <v>0</v>
      </c>
      <c r="AL72" s="4">
        <f t="shared" si="71"/>
        <v>0</v>
      </c>
      <c r="AM72" s="4">
        <f t="shared" si="71"/>
        <v>0</v>
      </c>
      <c r="AN72" s="4">
        <f t="shared" si="71"/>
        <v>0</v>
      </c>
      <c r="AO72" s="4">
        <f t="shared" si="71"/>
        <v>0</v>
      </c>
      <c r="AP72" s="4">
        <f t="shared" si="71"/>
        <v>0</v>
      </c>
      <c r="AQ72" s="4">
        <f t="shared" si="71"/>
        <v>0</v>
      </c>
      <c r="AR72" s="4">
        <f t="shared" si="71"/>
        <v>0</v>
      </c>
    </row>
    <row r="75" spans="2:44" s="38" customFormat="1">
      <c r="B75" s="21" t="s">
        <v>109</v>
      </c>
      <c r="N75" s="38">
        <f>+SUM(N76:N77)-SUM(N92,N97)</f>
        <v>-1693669</v>
      </c>
      <c r="O75" s="38">
        <f t="shared" ref="O75:R75" si="72">+SUM(O76:O77)-SUM(O92,O97)</f>
        <v>-1641887</v>
      </c>
      <c r="P75" s="38">
        <f t="shared" si="72"/>
        <v>-1644172</v>
      </c>
      <c r="Q75" s="38">
        <f t="shared" si="72"/>
        <v>-1579356</v>
      </c>
      <c r="R75" s="38">
        <f t="shared" si="72"/>
        <v>-1568990</v>
      </c>
    </row>
    <row r="76" spans="2:44">
      <c r="B76" s="20" t="s">
        <v>64</v>
      </c>
      <c r="N76" s="1">
        <v>108890</v>
      </c>
      <c r="O76" s="1">
        <v>153846</v>
      </c>
      <c r="P76" s="1">
        <v>94911</v>
      </c>
      <c r="Q76" s="1">
        <v>154073</v>
      </c>
      <c r="R76" s="1">
        <v>157653</v>
      </c>
    </row>
    <row r="77" spans="2:44">
      <c r="B77" s="20" t="s">
        <v>68</v>
      </c>
      <c r="N77" s="1">
        <v>27150</v>
      </c>
      <c r="O77" s="1">
        <v>27772</v>
      </c>
      <c r="P77" s="1">
        <v>27925</v>
      </c>
      <c r="Q77" s="1">
        <v>27947</v>
      </c>
      <c r="R77" s="1">
        <v>28254</v>
      </c>
    </row>
    <row r="78" spans="2:44">
      <c r="B78" s="20" t="s">
        <v>69</v>
      </c>
      <c r="N78" s="1">
        <v>103803</v>
      </c>
      <c r="O78" s="1">
        <v>56987</v>
      </c>
      <c r="P78" s="1">
        <v>96657</v>
      </c>
      <c r="Q78" s="1">
        <v>82776</v>
      </c>
      <c r="R78" s="1">
        <v>99678</v>
      </c>
    </row>
    <row r="79" spans="2:44">
      <c r="B79" s="20" t="s">
        <v>70</v>
      </c>
      <c r="N79" s="1">
        <v>5264</v>
      </c>
      <c r="O79" s="1">
        <v>5070</v>
      </c>
      <c r="P79" s="1">
        <v>5287</v>
      </c>
      <c r="Q79" s="1">
        <v>4606</v>
      </c>
      <c r="R79" s="1">
        <v>3896</v>
      </c>
    </row>
    <row r="80" spans="2:44">
      <c r="B80" s="20" t="s">
        <v>71</v>
      </c>
      <c r="N80" s="1">
        <v>16095</v>
      </c>
      <c r="O80" s="1">
        <v>11247</v>
      </c>
      <c r="P80" s="1">
        <v>10856</v>
      </c>
      <c r="Q80" s="1">
        <v>10323</v>
      </c>
      <c r="R80" s="1">
        <v>16911</v>
      </c>
    </row>
    <row r="81" spans="2:18">
      <c r="B81" s="20" t="s">
        <v>72</v>
      </c>
      <c r="N81" s="1">
        <v>17019</v>
      </c>
      <c r="O81" s="1">
        <v>4600</v>
      </c>
      <c r="P81" s="1">
        <v>9013</v>
      </c>
      <c r="Q81" s="1">
        <v>10012</v>
      </c>
      <c r="R81" s="1">
        <v>13925</v>
      </c>
    </row>
    <row r="82" spans="2:18">
      <c r="B82" s="20" t="s">
        <v>73</v>
      </c>
      <c r="N82" s="1">
        <v>4772</v>
      </c>
      <c r="O82" s="1">
        <v>4828</v>
      </c>
      <c r="P82" s="1">
        <v>5340</v>
      </c>
      <c r="Q82" s="1">
        <v>5799</v>
      </c>
      <c r="R82" s="1">
        <v>5667</v>
      </c>
    </row>
    <row r="83" spans="2:18" s="38" customFormat="1">
      <c r="B83" s="21" t="s">
        <v>67</v>
      </c>
      <c r="N83" s="38">
        <f>+SUM(N76:N82)</f>
        <v>282993</v>
      </c>
      <c r="O83" s="38">
        <f>+SUM(O76:O82)</f>
        <v>264350</v>
      </c>
      <c r="P83" s="38">
        <f>+SUM(P76:P82)</f>
        <v>249989</v>
      </c>
      <c r="Q83" s="38">
        <f>+SUM(Q76:Q82)</f>
        <v>295536</v>
      </c>
      <c r="R83" s="38">
        <f>+SUM(R76:R82)</f>
        <v>325984</v>
      </c>
    </row>
    <row r="84" spans="2:18">
      <c r="B84" s="20" t="s">
        <v>75</v>
      </c>
      <c r="N84" s="1">
        <v>418164</v>
      </c>
      <c r="O84" s="1">
        <v>424638</v>
      </c>
      <c r="P84" s="1">
        <v>419904</v>
      </c>
      <c r="Q84" s="1">
        <v>414949</v>
      </c>
      <c r="R84" s="1">
        <v>412030</v>
      </c>
    </row>
    <row r="85" spans="2:18">
      <c r="B85" s="20" t="s">
        <v>76</v>
      </c>
      <c r="N85" s="1">
        <v>1332135</v>
      </c>
      <c r="O85" s="1">
        <v>1327654</v>
      </c>
      <c r="P85" s="1">
        <v>1347035</v>
      </c>
      <c r="Q85" s="1">
        <v>1368133</v>
      </c>
      <c r="R85" s="1">
        <v>1397555</v>
      </c>
    </row>
    <row r="86" spans="2:18">
      <c r="B86" s="20" t="s">
        <v>77</v>
      </c>
      <c r="N86" s="1">
        <v>12324</v>
      </c>
      <c r="O86" s="1">
        <v>11951</v>
      </c>
      <c r="P86" s="1">
        <v>11699</v>
      </c>
      <c r="Q86" s="1">
        <v>11515</v>
      </c>
      <c r="R86" s="1">
        <v>11330</v>
      </c>
    </row>
    <row r="87" spans="2:18">
      <c r="B87" s="20" t="s">
        <v>78</v>
      </c>
      <c r="N87" s="1">
        <v>283500</v>
      </c>
      <c r="O87" s="1">
        <v>283500</v>
      </c>
      <c r="P87" s="1">
        <v>283500</v>
      </c>
      <c r="Q87" s="1">
        <v>283500</v>
      </c>
      <c r="R87" s="1">
        <v>283500</v>
      </c>
    </row>
    <row r="88" spans="2:18">
      <c r="B88" s="20" t="s">
        <v>79</v>
      </c>
      <c r="N88" s="1">
        <v>366821</v>
      </c>
      <c r="O88" s="1">
        <v>359511</v>
      </c>
      <c r="P88" s="1">
        <v>353611</v>
      </c>
      <c r="Q88" s="1">
        <v>339389</v>
      </c>
      <c r="R88" s="1">
        <v>329986</v>
      </c>
    </row>
    <row r="89" spans="2:18">
      <c r="B89" s="20" t="s">
        <v>80</v>
      </c>
      <c r="N89" s="1">
        <v>226569</v>
      </c>
      <c r="O89" s="1">
        <v>235414</v>
      </c>
      <c r="P89" s="1">
        <v>237643</v>
      </c>
      <c r="Q89" s="1">
        <v>238757</v>
      </c>
      <c r="R89" s="1">
        <v>240707</v>
      </c>
    </row>
    <row r="90" spans="2:18" s="38" customFormat="1">
      <c r="B90" s="21" t="s">
        <v>74</v>
      </c>
      <c r="N90" s="38">
        <f>+SUM(N83:N89)</f>
        <v>2922506</v>
      </c>
      <c r="O90" s="38">
        <f>+SUM(O83:O89)</f>
        <v>2907018</v>
      </c>
      <c r="P90" s="38">
        <f>+SUM(P83:P89)</f>
        <v>2903381</v>
      </c>
      <c r="Q90" s="38">
        <f>+SUM(Q83:Q89)</f>
        <v>2951779</v>
      </c>
      <c r="R90" s="38">
        <f>+SUM(R83:R89)</f>
        <v>3001092</v>
      </c>
    </row>
    <row r="92" spans="2:18">
      <c r="B92" s="20" t="s">
        <v>87</v>
      </c>
      <c r="N92" s="1">
        <v>30169</v>
      </c>
      <c r="O92" s="1">
        <v>30110</v>
      </c>
      <c r="P92" s="1">
        <v>29976</v>
      </c>
      <c r="Q92" s="1">
        <v>29970</v>
      </c>
      <c r="R92" s="1">
        <v>29964</v>
      </c>
    </row>
    <row r="93" spans="2:18">
      <c r="B93" s="20" t="s">
        <v>88</v>
      </c>
      <c r="N93" s="1">
        <v>171311</v>
      </c>
      <c r="O93" s="1">
        <v>168946</v>
      </c>
      <c r="P93" s="1">
        <v>166776</v>
      </c>
      <c r="Q93" s="1">
        <v>161398</v>
      </c>
      <c r="R93" s="1">
        <v>142518</v>
      </c>
    </row>
    <row r="94" spans="2:18">
      <c r="B94" s="20" t="s">
        <v>89</v>
      </c>
      <c r="N94" s="1">
        <v>66271</v>
      </c>
      <c r="O94" s="1">
        <v>37519</v>
      </c>
      <c r="P94" s="1">
        <v>58476</v>
      </c>
      <c r="Q94" s="1">
        <v>50885</v>
      </c>
      <c r="R94" s="1">
        <v>84960</v>
      </c>
    </row>
    <row r="95" spans="2:18">
      <c r="B95" s="20" t="s">
        <v>90</v>
      </c>
      <c r="N95" s="1">
        <v>253932</v>
      </c>
      <c r="O95" s="1">
        <v>224740</v>
      </c>
      <c r="P95" s="1">
        <v>243535</v>
      </c>
      <c r="Q95" s="1">
        <v>281781</v>
      </c>
      <c r="R95" s="1">
        <v>302178</v>
      </c>
    </row>
    <row r="96" spans="2:18" s="38" customFormat="1">
      <c r="B96" s="21" t="s">
        <v>81</v>
      </c>
      <c r="N96" s="38">
        <f>+SUM(N92:N95)</f>
        <v>521683</v>
      </c>
      <c r="O96" s="38">
        <f>+SUM(O92:O95)</f>
        <v>461315</v>
      </c>
      <c r="P96" s="38">
        <f>+SUM(P92:P95)</f>
        <v>498763</v>
      </c>
      <c r="Q96" s="38">
        <f>+SUM(Q92:Q95)</f>
        <v>524034</v>
      </c>
      <c r="R96" s="38">
        <f>+SUM(R92:R95)</f>
        <v>559620</v>
      </c>
    </row>
    <row r="97" spans="2:18">
      <c r="B97" s="20" t="s">
        <v>91</v>
      </c>
      <c r="N97" s="1">
        <v>1799540</v>
      </c>
      <c r="O97" s="1">
        <v>1793395</v>
      </c>
      <c r="P97" s="1">
        <v>1737032</v>
      </c>
      <c r="Q97" s="1">
        <v>1731406</v>
      </c>
      <c r="R97" s="1">
        <v>1724933</v>
      </c>
    </row>
    <row r="98" spans="2:18">
      <c r="B98" s="20" t="s">
        <v>76</v>
      </c>
      <c r="N98" s="1">
        <v>1165097</v>
      </c>
      <c r="O98" s="1">
        <v>1177309</v>
      </c>
      <c r="P98" s="1">
        <v>1195644</v>
      </c>
      <c r="Q98" s="1">
        <v>1220968</v>
      </c>
      <c r="R98" s="1">
        <v>1265514</v>
      </c>
    </row>
    <row r="99" spans="2:18">
      <c r="B99" s="20" t="s">
        <v>92</v>
      </c>
      <c r="N99" s="1">
        <v>37684</v>
      </c>
      <c r="O99" s="1">
        <v>42084</v>
      </c>
      <c r="P99" s="1">
        <v>40544</v>
      </c>
      <c r="Q99" s="1">
        <v>41113</v>
      </c>
      <c r="R99" s="1">
        <v>26229</v>
      </c>
    </row>
    <row r="100" spans="2:18">
      <c r="B100" s="20" t="s">
        <v>93</v>
      </c>
      <c r="N100" s="1">
        <v>134694</v>
      </c>
      <c r="O100" s="1">
        <v>135983</v>
      </c>
      <c r="P100" s="1">
        <v>132841</v>
      </c>
      <c r="Q100" s="1">
        <v>139675</v>
      </c>
      <c r="R100" s="1">
        <v>143123</v>
      </c>
    </row>
    <row r="101" spans="2:18" s="38" customFormat="1">
      <c r="B101" s="21" t="s">
        <v>86</v>
      </c>
      <c r="N101" s="38">
        <f>+SUM(N96:N100)</f>
        <v>3658698</v>
      </c>
      <c r="O101" s="38">
        <f>+SUM(O96:O100)</f>
        <v>3610086</v>
      </c>
      <c r="P101" s="38">
        <f>+SUM(P96:P100)</f>
        <v>3604824</v>
      </c>
      <c r="Q101" s="38">
        <f>+SUM(Q96:Q100)</f>
        <v>3657196</v>
      </c>
      <c r="R101" s="38">
        <f>+SUM(R96:R100)</f>
        <v>3719419</v>
      </c>
    </row>
    <row r="102" spans="2:18" s="2" customFormat="1">
      <c r="B102" s="23" t="s">
        <v>85</v>
      </c>
      <c r="N102" s="2">
        <v>-736192</v>
      </c>
      <c r="O102" s="2">
        <v>-703068</v>
      </c>
      <c r="P102" s="2">
        <v>-701443</v>
      </c>
      <c r="Q102" s="2">
        <v>-705417</v>
      </c>
      <c r="R102" s="2">
        <v>-718327</v>
      </c>
    </row>
    <row r="103" spans="2:18" s="42" customFormat="1">
      <c r="B103" s="43" t="s">
        <v>94</v>
      </c>
      <c r="N103" s="42">
        <f>+SUM(N101:N102)</f>
        <v>2922506</v>
      </c>
      <c r="O103" s="42">
        <f>+SUM(O101:O102)</f>
        <v>2907018</v>
      </c>
      <c r="P103" s="42">
        <f>+SUM(P101:P102)</f>
        <v>2903381</v>
      </c>
      <c r="Q103" s="42">
        <f>+SUM(Q101:Q102)</f>
        <v>2951779</v>
      </c>
      <c r="R103" s="42">
        <f>+SUM(R101:R102)</f>
        <v>3001092</v>
      </c>
    </row>
    <row r="104" spans="2:18" s="42" customFormat="1">
      <c r="B104" s="43" t="s">
        <v>95</v>
      </c>
      <c r="C104" s="42">
        <f t="shared" ref="C104:M104" si="73">+C103-C90</f>
        <v>0</v>
      </c>
      <c r="D104" s="42">
        <f t="shared" si="73"/>
        <v>0</v>
      </c>
      <c r="E104" s="42">
        <f t="shared" si="73"/>
        <v>0</v>
      </c>
      <c r="F104" s="42">
        <f t="shared" si="73"/>
        <v>0</v>
      </c>
      <c r="G104" s="42">
        <f t="shared" si="73"/>
        <v>0</v>
      </c>
      <c r="H104" s="42">
        <f t="shared" si="73"/>
        <v>0</v>
      </c>
      <c r="I104" s="42">
        <f t="shared" si="73"/>
        <v>0</v>
      </c>
      <c r="J104" s="42">
        <f t="shared" si="73"/>
        <v>0</v>
      </c>
      <c r="K104" s="42">
        <f t="shared" si="73"/>
        <v>0</v>
      </c>
      <c r="L104" s="42">
        <f t="shared" si="73"/>
        <v>0</v>
      </c>
      <c r="M104" s="42">
        <f t="shared" si="73"/>
        <v>0</v>
      </c>
      <c r="N104" s="42">
        <f>+N103-N90</f>
        <v>0</v>
      </c>
      <c r="O104" s="42">
        <f>+O103-O90</f>
        <v>0</v>
      </c>
      <c r="P104" s="42">
        <f>+P103-P90</f>
        <v>0</v>
      </c>
      <c r="Q104" s="42">
        <f>+Q103-Q90</f>
        <v>0</v>
      </c>
      <c r="R104" s="42">
        <f>+R103-R90</f>
        <v>0</v>
      </c>
    </row>
    <row r="106" spans="2:18" s="41" customFormat="1">
      <c r="B106" s="40" t="s">
        <v>83</v>
      </c>
    </row>
    <row r="107" spans="2:18">
      <c r="B107" s="25" t="s">
        <v>113</v>
      </c>
      <c r="D107" s="1">
        <f>+D108-C108</f>
        <v>0</v>
      </c>
      <c r="E107" s="1">
        <f t="shared" ref="E107:R107" si="74">+E108-D108</f>
        <v>0</v>
      </c>
      <c r="F107" s="1">
        <f t="shared" si="74"/>
        <v>0</v>
      </c>
      <c r="G107" s="1">
        <f t="shared" si="74"/>
        <v>0</v>
      </c>
      <c r="H107" s="1">
        <f t="shared" si="74"/>
        <v>0</v>
      </c>
      <c r="I107" s="1">
        <f t="shared" si="74"/>
        <v>0</v>
      </c>
      <c r="J107" s="1">
        <f t="shared" si="74"/>
        <v>0</v>
      </c>
      <c r="K107" s="1">
        <f t="shared" si="74"/>
        <v>0</v>
      </c>
      <c r="L107" s="1">
        <f t="shared" si="74"/>
        <v>0</v>
      </c>
      <c r="M107" s="1">
        <f t="shared" si="74"/>
        <v>0</v>
      </c>
      <c r="N107" s="1">
        <f t="shared" si="74"/>
        <v>1829709</v>
      </c>
      <c r="O107" s="1">
        <f>+O108-N108</f>
        <v>-6204</v>
      </c>
      <c r="P107" s="1">
        <f>+P108-O108</f>
        <v>-56497</v>
      </c>
      <c r="Q107" s="1">
        <f t="shared" si="74"/>
        <v>-5632</v>
      </c>
      <c r="R107" s="1">
        <f t="shared" si="74"/>
        <v>-6479</v>
      </c>
    </row>
    <row r="108" spans="2:18" s="41" customFormat="1">
      <c r="B108" s="46" t="s">
        <v>110</v>
      </c>
      <c r="C108" s="1">
        <f>+C97+C92</f>
        <v>0</v>
      </c>
      <c r="D108" s="1">
        <f t="shared" ref="D108:R108" si="75">+D97+D92</f>
        <v>0</v>
      </c>
      <c r="E108" s="1">
        <f t="shared" si="75"/>
        <v>0</v>
      </c>
      <c r="F108" s="1">
        <f t="shared" si="75"/>
        <v>0</v>
      </c>
      <c r="G108" s="1">
        <f t="shared" si="75"/>
        <v>0</v>
      </c>
      <c r="H108" s="1">
        <f t="shared" si="75"/>
        <v>0</v>
      </c>
      <c r="I108" s="1">
        <f t="shared" si="75"/>
        <v>0</v>
      </c>
      <c r="J108" s="1">
        <f t="shared" si="75"/>
        <v>0</v>
      </c>
      <c r="K108" s="1">
        <f t="shared" si="75"/>
        <v>0</v>
      </c>
      <c r="L108" s="1">
        <f t="shared" si="75"/>
        <v>0</v>
      </c>
      <c r="M108" s="1">
        <f t="shared" si="75"/>
        <v>0</v>
      </c>
      <c r="N108" s="1">
        <f t="shared" si="75"/>
        <v>1829709</v>
      </c>
      <c r="O108" s="1">
        <f t="shared" si="75"/>
        <v>1823505</v>
      </c>
      <c r="P108" s="1">
        <f t="shared" si="75"/>
        <v>1767008</v>
      </c>
      <c r="Q108" s="1">
        <f t="shared" si="75"/>
        <v>1761376</v>
      </c>
      <c r="R108" s="1">
        <f t="shared" si="75"/>
        <v>1754897</v>
      </c>
    </row>
    <row r="109" spans="2:18" s="41" customFormat="1">
      <c r="B109" s="46" t="s">
        <v>111</v>
      </c>
      <c r="C109" s="47">
        <f>+C108-C76-C77</f>
        <v>0</v>
      </c>
      <c r="D109" s="47">
        <f t="shared" ref="D109:R109" si="76">+D108-D76-D77</f>
        <v>0</v>
      </c>
      <c r="E109" s="47">
        <f t="shared" si="76"/>
        <v>0</v>
      </c>
      <c r="F109" s="47">
        <f t="shared" si="76"/>
        <v>0</v>
      </c>
      <c r="G109" s="47">
        <f t="shared" si="76"/>
        <v>0</v>
      </c>
      <c r="H109" s="47">
        <f t="shared" si="76"/>
        <v>0</v>
      </c>
      <c r="I109" s="47">
        <f t="shared" si="76"/>
        <v>0</v>
      </c>
      <c r="J109" s="47">
        <f t="shared" si="76"/>
        <v>0</v>
      </c>
      <c r="K109" s="47">
        <f t="shared" si="76"/>
        <v>0</v>
      </c>
      <c r="L109" s="47">
        <f t="shared" si="76"/>
        <v>0</v>
      </c>
      <c r="M109" s="47">
        <f t="shared" si="76"/>
        <v>0</v>
      </c>
      <c r="N109" s="47">
        <f t="shared" si="76"/>
        <v>1693669</v>
      </c>
      <c r="O109" s="47">
        <f t="shared" si="76"/>
        <v>1641887</v>
      </c>
      <c r="P109" s="47">
        <f t="shared" si="76"/>
        <v>1644172</v>
      </c>
      <c r="Q109" s="47">
        <f t="shared" si="76"/>
        <v>1579356</v>
      </c>
      <c r="R109" s="47">
        <f t="shared" si="76"/>
        <v>1568990</v>
      </c>
    </row>
    <row r="110" spans="2:18" s="41" customFormat="1">
      <c r="B110" s="46" t="s">
        <v>112</v>
      </c>
      <c r="C110" s="48">
        <f>+IFERROR(C109/C45,0)</f>
        <v>0</v>
      </c>
      <c r="D110" s="48">
        <f t="shared" ref="D110:R110" si="77">+IFERROR(D109/D45,0)</f>
        <v>0</v>
      </c>
      <c r="E110" s="48">
        <f t="shared" si="77"/>
        <v>0</v>
      </c>
      <c r="F110" s="48">
        <f t="shared" si="77"/>
        <v>0</v>
      </c>
      <c r="G110" s="48">
        <f t="shared" si="77"/>
        <v>0</v>
      </c>
      <c r="H110" s="48">
        <f t="shared" si="77"/>
        <v>0</v>
      </c>
      <c r="I110" s="48">
        <f t="shared" si="77"/>
        <v>0</v>
      </c>
      <c r="J110" s="48">
        <f t="shared" si="77"/>
        <v>0</v>
      </c>
      <c r="K110" s="48">
        <f t="shared" si="77"/>
        <v>0</v>
      </c>
      <c r="L110" s="48">
        <f t="shared" si="77"/>
        <v>0</v>
      </c>
      <c r="M110" s="48">
        <f t="shared" si="77"/>
        <v>0</v>
      </c>
      <c r="N110" s="48">
        <f t="shared" si="77"/>
        <v>79.405738366261062</v>
      </c>
      <c r="O110" s="48">
        <f t="shared" si="77"/>
        <v>78.311356517820258</v>
      </c>
      <c r="P110" s="48">
        <f t="shared" si="77"/>
        <v>78.775358961783681</v>
      </c>
      <c r="Q110" s="48">
        <f t="shared" si="77"/>
        <v>76.347091332967636</v>
      </c>
      <c r="R110" s="48">
        <f t="shared" si="77"/>
        <v>77.385450061652278</v>
      </c>
    </row>
    <row r="111" spans="2:18">
      <c r="B111" s="20" t="s">
        <v>84</v>
      </c>
      <c r="C111" s="1">
        <f>+IFERROR(C83-C96,0)</f>
        <v>0</v>
      </c>
      <c r="D111" s="1">
        <f>+IFERROR(D83-D96,0)</f>
        <v>0</v>
      </c>
      <c r="E111" s="1">
        <f>+IFERROR(E83-E96,0)</f>
        <v>0</v>
      </c>
      <c r="F111" s="1">
        <f>+IFERROR(F83-F96,0)</f>
        <v>0</v>
      </c>
      <c r="G111" s="1">
        <f>+IFERROR(G83-G96,0)</f>
        <v>0</v>
      </c>
      <c r="H111" s="1">
        <f>+IFERROR(H83-H96,0)</f>
        <v>0</v>
      </c>
      <c r="I111" s="1">
        <f>+IFERROR(I83-I96,0)</f>
        <v>0</v>
      </c>
      <c r="J111" s="1">
        <f>+IFERROR(J83-J96,0)</f>
        <v>0</v>
      </c>
      <c r="K111" s="1">
        <f>+IFERROR(K83-K96,0)</f>
        <v>0</v>
      </c>
      <c r="L111" s="1">
        <f>+IFERROR(L83-L96,0)</f>
        <v>0</v>
      </c>
      <c r="M111" s="1">
        <f>+IFERROR(M83-M96,0)</f>
        <v>0</v>
      </c>
      <c r="N111" s="1">
        <f>+IFERROR(N83-N96,0)</f>
        <v>-238690</v>
      </c>
      <c r="O111" s="1">
        <f>+IFERROR(O83-O96,0)</f>
        <v>-196965</v>
      </c>
      <c r="P111" s="1">
        <f>+IFERROR(P83-P96,0)</f>
        <v>-248774</v>
      </c>
      <c r="Q111" s="1">
        <f>+IFERROR(Q83-Q96,0)</f>
        <v>-228498</v>
      </c>
      <c r="R111" s="1">
        <f>+IFERROR(R83-R96,0)</f>
        <v>-233636</v>
      </c>
    </row>
    <row r="112" spans="2:18">
      <c r="B112" s="20" t="s">
        <v>82</v>
      </c>
      <c r="C112" s="41">
        <f t="shared" ref="C112:Q112" si="78">+IFERROR(C83/C96,0)</f>
        <v>0</v>
      </c>
      <c r="D112" s="41">
        <f t="shared" si="78"/>
        <v>0</v>
      </c>
      <c r="E112" s="41">
        <f t="shared" si="78"/>
        <v>0</v>
      </c>
      <c r="F112" s="41">
        <f t="shared" si="78"/>
        <v>0</v>
      </c>
      <c r="G112" s="41">
        <f t="shared" si="78"/>
        <v>0</v>
      </c>
      <c r="H112" s="41">
        <f t="shared" si="78"/>
        <v>0</v>
      </c>
      <c r="I112" s="41">
        <f t="shared" si="78"/>
        <v>0</v>
      </c>
      <c r="J112" s="41">
        <f t="shared" si="78"/>
        <v>0</v>
      </c>
      <c r="K112" s="41">
        <f t="shared" si="78"/>
        <v>0</v>
      </c>
      <c r="L112" s="41">
        <f t="shared" si="78"/>
        <v>0</v>
      </c>
      <c r="M112" s="41">
        <f t="shared" si="78"/>
        <v>0</v>
      </c>
      <c r="N112" s="41">
        <f t="shared" si="78"/>
        <v>0.54246160982819069</v>
      </c>
      <c r="O112" s="41">
        <f t="shared" si="78"/>
        <v>0.57303577815592388</v>
      </c>
      <c r="P112" s="41">
        <f t="shared" si="78"/>
        <v>0.50121801336506522</v>
      </c>
      <c r="Q112" s="41">
        <f t="shared" si="78"/>
        <v>0.56396340695451064</v>
      </c>
      <c r="R112" s="41">
        <f>+IFERROR(R83/R96,0)</f>
        <v>0.58250956005861121</v>
      </c>
    </row>
  </sheetData>
  <pageMargins left="0.7" right="0.7" top="0.75" bottom="0.75" header="0.3" footer="0.3"/>
  <ignoredErrors>
    <ignoredError sqref="N26" formula="1"/>
  </ignoredErrors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A8569-9F7B-8542-BF88-3355F4611E19}">
  <dimension ref="B2:H33"/>
  <sheetViews>
    <sheetView zoomScale="200" zoomScaleNormal="200" workbookViewId="0">
      <selection activeCell="J29" sqref="J29"/>
    </sheetView>
  </sheetViews>
  <sheetFormatPr baseColWidth="10" defaultRowHeight="14"/>
  <cols>
    <col min="1" max="1" width="3.1640625" style="1" customWidth="1"/>
    <col min="2" max="2" width="17.33203125" style="1" bestFit="1" customWidth="1"/>
    <col min="3" max="3" width="13.83203125" style="1" bestFit="1" customWidth="1"/>
    <col min="4" max="4" width="2.1640625" style="1" bestFit="1" customWidth="1"/>
    <col min="5" max="5" width="10.83203125" style="1"/>
    <col min="6" max="6" width="13.83203125" style="1" bestFit="1" customWidth="1"/>
    <col min="7" max="7" width="12.33203125" style="1" bestFit="1" customWidth="1"/>
    <col min="8" max="8" width="5.5" style="1" bestFit="1" customWidth="1"/>
    <col min="9" max="16384" width="10.83203125" style="1"/>
  </cols>
  <sheetData>
    <row r="2" spans="2:8">
      <c r="B2" s="9" t="s">
        <v>48</v>
      </c>
    </row>
    <row r="3" spans="2:8">
      <c r="B3" s="1" t="s">
        <v>108</v>
      </c>
      <c r="C3" s="49">
        <v>1951</v>
      </c>
    </row>
    <row r="4" spans="2:8">
      <c r="B4" s="1" t="s">
        <v>114</v>
      </c>
      <c r="C4" s="1" t="s">
        <v>115</v>
      </c>
    </row>
    <row r="5" spans="2:8">
      <c r="B5" s="1" t="s">
        <v>116</v>
      </c>
      <c r="C5" s="1" t="s">
        <v>117</v>
      </c>
      <c r="F5" s="38" t="s">
        <v>127</v>
      </c>
    </row>
    <row r="6" spans="2:8">
      <c r="B6" s="1" t="s">
        <v>118</v>
      </c>
      <c r="C6" s="1" t="s">
        <v>119</v>
      </c>
      <c r="F6" s="1" t="s">
        <v>0</v>
      </c>
      <c r="G6" s="1">
        <v>76.989999999999995</v>
      </c>
    </row>
    <row r="7" spans="2:8">
      <c r="B7" s="1" t="s">
        <v>120</v>
      </c>
      <c r="C7" s="1" t="s">
        <v>121</v>
      </c>
      <c r="F7" s="1" t="s">
        <v>1</v>
      </c>
      <c r="G7" s="1">
        <v>19.736782999999999</v>
      </c>
      <c r="H7" s="1" t="s">
        <v>44</v>
      </c>
    </row>
    <row r="8" spans="2:8">
      <c r="F8" s="1" t="s">
        <v>2</v>
      </c>
      <c r="G8" s="1">
        <f>+G6*G7</f>
        <v>1519.5349231699997</v>
      </c>
    </row>
    <row r="9" spans="2:8">
      <c r="F9" s="1" t="s">
        <v>3</v>
      </c>
      <c r="G9" s="1">
        <f>157.653+28.254</f>
        <v>185.90699999999998</v>
      </c>
      <c r="H9" s="1" t="str">
        <f>+H7</f>
        <v>Q423</v>
      </c>
    </row>
    <row r="10" spans="2:8">
      <c r="F10" s="1" t="s">
        <v>4</v>
      </c>
      <c r="G10" s="1">
        <f>29.964+1724.933</f>
        <v>1754.8969999999999</v>
      </c>
      <c r="H10" s="1" t="str">
        <f>+H9</f>
        <v>Q423</v>
      </c>
    </row>
    <row r="11" spans="2:8">
      <c r="B11" s="38" t="s">
        <v>122</v>
      </c>
      <c r="C11" s="38" t="s">
        <v>124</v>
      </c>
      <c r="F11" s="1" t="s">
        <v>5</v>
      </c>
      <c r="G11" s="1">
        <f>+G8-G9+G10</f>
        <v>3088.52492317</v>
      </c>
    </row>
    <row r="12" spans="2:8">
      <c r="B12" s="1" t="s">
        <v>123</v>
      </c>
      <c r="C12" s="9" t="s">
        <v>125</v>
      </c>
    </row>
    <row r="14" spans="2:8">
      <c r="F14" s="15" t="s">
        <v>49</v>
      </c>
      <c r="G14" s="16" t="s">
        <v>50</v>
      </c>
    </row>
    <row r="15" spans="2:8">
      <c r="F15" s="10" t="s">
        <v>107</v>
      </c>
      <c r="G15" s="11" t="s">
        <v>51</v>
      </c>
    </row>
    <row r="16" spans="2:8">
      <c r="F16" s="10"/>
      <c r="G16" s="11" t="s">
        <v>52</v>
      </c>
    </row>
    <row r="17" spans="6:7">
      <c r="F17" s="10"/>
      <c r="G17" s="11" t="s">
        <v>53</v>
      </c>
    </row>
    <row r="18" spans="6:7">
      <c r="F18" s="10"/>
      <c r="G18" s="11" t="s">
        <v>54</v>
      </c>
    </row>
    <row r="19" spans="6:7">
      <c r="F19" s="10"/>
      <c r="G19" s="12"/>
    </row>
    <row r="20" spans="6:7">
      <c r="F20" s="10"/>
      <c r="G20" s="12"/>
    </row>
    <row r="21" spans="6:7">
      <c r="F21" s="13"/>
      <c r="G21" s="14"/>
    </row>
    <row r="32" spans="6:7">
      <c r="F32" s="39" t="s">
        <v>65</v>
      </c>
    </row>
    <row r="33" spans="6:6">
      <c r="F33" s="9" t="s">
        <v>66</v>
      </c>
    </row>
  </sheetData>
  <hyperlinks>
    <hyperlink ref="B2" r:id="rId1" xr:uid="{054CAB57-1F66-634C-8F34-E960F9C455E7}"/>
    <hyperlink ref="G15" r:id="rId2" xr:uid="{6B2552BA-3044-F74D-89FA-81490DD14B8B}"/>
    <hyperlink ref="G16" r:id="rId3" xr:uid="{30E224EC-74C1-4F4B-AC13-6656CAA86E52}"/>
    <hyperlink ref="G17" r:id="rId4" xr:uid="{CF29F7C4-A052-6849-B4ED-115A3DAF3EBD}"/>
    <hyperlink ref="G18" r:id="rId5" xr:uid="{51FB9CD8-2E83-0B4E-B2E8-BC1E1F456514}"/>
    <hyperlink ref="F33" r:id="rId6" xr:uid="{8EC8EA21-C12F-E74D-B709-7984138E251C}"/>
    <hyperlink ref="C12" r:id="rId7" xr:uid="{9BF68669-692D-674A-B92E-58E84D50D36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</vt:lpstr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Brannon, Jameel A.</dc:creator>
  <cp:lastModifiedBy>jameelbrannon</cp:lastModifiedBy>
  <dcterms:created xsi:type="dcterms:W3CDTF">2022-10-29T04:37:37Z</dcterms:created>
  <dcterms:modified xsi:type="dcterms:W3CDTF">2024-01-19T05:10:29Z</dcterms:modified>
</cp:coreProperties>
</file>