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E616F1F2-2728-2F44-B224-CE644003A0A4}" xr6:coauthVersionLast="47" xr6:coauthVersionMax="47" xr10:uidLastSave="{00000000-0000-0000-0000-000000000000}"/>
  <bookViews>
    <workbookView xWindow="880" yWindow="920" windowWidth="23320" windowHeight="28020" xr2:uid="{C19AB2D7-219A-0F41-AFC1-A17790D06E2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2" l="1"/>
  <c r="Y24" i="2"/>
  <c r="Y23" i="2"/>
  <c r="Y22" i="2"/>
  <c r="M43" i="2"/>
  <c r="L43" i="2"/>
  <c r="K43" i="2"/>
  <c r="J43" i="2"/>
  <c r="I43" i="2"/>
  <c r="H43" i="2"/>
  <c r="G43" i="2"/>
  <c r="F43" i="2"/>
  <c r="E43" i="2"/>
  <c r="D43" i="2"/>
  <c r="N43" i="2"/>
  <c r="J80" i="2"/>
  <c r="J79" i="2"/>
  <c r="J81" i="2" s="1"/>
  <c r="G81" i="2"/>
  <c r="H80" i="2"/>
  <c r="I80" i="2" s="1"/>
  <c r="H79" i="2"/>
  <c r="L80" i="2"/>
  <c r="M80" i="2" s="1"/>
  <c r="L79" i="2"/>
  <c r="L81" i="2" s="1"/>
  <c r="K81" i="2"/>
  <c r="I79" i="2"/>
  <c r="J45" i="2"/>
  <c r="K45" i="2"/>
  <c r="L45" i="2"/>
  <c r="AL48" i="2"/>
  <c r="M45" i="2"/>
  <c r="K69" i="2"/>
  <c r="K71" i="2" s="1"/>
  <c r="K56" i="2"/>
  <c r="L71" i="2"/>
  <c r="L69" i="2"/>
  <c r="L56" i="2"/>
  <c r="J19" i="2"/>
  <c r="I19" i="2"/>
  <c r="H19" i="2"/>
  <c r="L18" i="2"/>
  <c r="K18" i="2"/>
  <c r="J18" i="2"/>
  <c r="I18" i="2"/>
  <c r="H18" i="2"/>
  <c r="L17" i="2"/>
  <c r="K17" i="2"/>
  <c r="J17" i="2"/>
  <c r="I17" i="2"/>
  <c r="H17" i="2"/>
  <c r="C26" i="2"/>
  <c r="C33" i="2" s="1"/>
  <c r="C35" i="2" s="1"/>
  <c r="C37" i="2" s="1"/>
  <c r="C39" i="2" s="1"/>
  <c r="D26" i="2"/>
  <c r="E26" i="2"/>
  <c r="F26" i="2"/>
  <c r="J26" i="2"/>
  <c r="G26" i="2"/>
  <c r="G33" i="2" s="1"/>
  <c r="G35" i="2" s="1"/>
  <c r="G37" i="2" s="1"/>
  <c r="H26" i="2"/>
  <c r="K26" i="2"/>
  <c r="L26" i="2"/>
  <c r="L33" i="2" s="1"/>
  <c r="L35" i="2" s="1"/>
  <c r="L37" i="2" s="1"/>
  <c r="L39" i="2" s="1"/>
  <c r="J69" i="2"/>
  <c r="J71" i="2" s="1"/>
  <c r="J56" i="2"/>
  <c r="M69" i="2"/>
  <c r="M71" i="2" s="1"/>
  <c r="M56" i="2"/>
  <c r="M18" i="2"/>
  <c r="M17" i="2"/>
  <c r="M16" i="2"/>
  <c r="I26" i="2"/>
  <c r="M26" i="2"/>
  <c r="M42" i="2" s="1"/>
  <c r="G7" i="1"/>
  <c r="AL52" i="2"/>
  <c r="AL50" i="2"/>
  <c r="AK1" i="2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HP1" i="2" s="1"/>
  <c r="HQ1" i="2" s="1"/>
  <c r="N38" i="2"/>
  <c r="U14" i="2"/>
  <c r="U16" i="2" s="1"/>
  <c r="W42" i="2"/>
  <c r="V34" i="2"/>
  <c r="V33" i="2"/>
  <c r="V14" i="2"/>
  <c r="V16" i="2" s="1"/>
  <c r="W14" i="2"/>
  <c r="W16" i="2" s="1"/>
  <c r="X14" i="2"/>
  <c r="X16" i="2" s="1"/>
  <c r="Y13" i="2"/>
  <c r="Y12" i="2"/>
  <c r="Y11" i="2"/>
  <c r="Y10" i="2"/>
  <c r="Y9" i="2"/>
  <c r="Y8" i="2"/>
  <c r="Y7" i="2"/>
  <c r="Y6" i="2"/>
  <c r="Y5" i="2"/>
  <c r="Y4" i="2"/>
  <c r="K14" i="2"/>
  <c r="K16" i="2" s="1"/>
  <c r="H14" i="2"/>
  <c r="H16" i="2" s="1"/>
  <c r="L14" i="2"/>
  <c r="I14" i="2"/>
  <c r="I16" i="2" s="1"/>
  <c r="J14" i="2"/>
  <c r="M14" i="2"/>
  <c r="N14" i="2" s="1"/>
  <c r="Z14" i="2" s="1"/>
  <c r="J2" i="2"/>
  <c r="F2" i="2"/>
  <c r="F36" i="2"/>
  <c r="F34" i="2"/>
  <c r="F32" i="2"/>
  <c r="F31" i="2"/>
  <c r="F30" i="2"/>
  <c r="F29" i="2"/>
  <c r="F28" i="2"/>
  <c r="F27" i="2"/>
  <c r="J36" i="2"/>
  <c r="J34" i="2"/>
  <c r="J32" i="2"/>
  <c r="J31" i="2"/>
  <c r="J30" i="2"/>
  <c r="N30" i="2" s="1"/>
  <c r="Z30" i="2" s="1"/>
  <c r="J29" i="2"/>
  <c r="N29" i="2" s="1"/>
  <c r="Z29" i="2" s="1"/>
  <c r="J28" i="2"/>
  <c r="N28" i="2" s="1"/>
  <c r="Z28" i="2" s="1"/>
  <c r="J27" i="2"/>
  <c r="N27" i="2" s="1"/>
  <c r="Z27" i="2" s="1"/>
  <c r="X42" i="2"/>
  <c r="Y42" i="2"/>
  <c r="Y33" i="2"/>
  <c r="Y35" i="2" s="1"/>
  <c r="Y37" i="2" s="1"/>
  <c r="X33" i="2"/>
  <c r="X35" i="2" s="1"/>
  <c r="X37" i="2" s="1"/>
  <c r="X39" i="2" s="1"/>
  <c r="W34" i="2"/>
  <c r="W33" i="2"/>
  <c r="H33" i="2"/>
  <c r="H35" i="2" s="1"/>
  <c r="H37" i="2" s="1"/>
  <c r="H39" i="2" s="1"/>
  <c r="I33" i="2"/>
  <c r="I35" i="2" s="1"/>
  <c r="I37" i="2" s="1"/>
  <c r="I39" i="2" s="1"/>
  <c r="M33" i="2"/>
  <c r="M35" i="2" s="1"/>
  <c r="M37" i="2" s="1"/>
  <c r="M39" i="2" s="1"/>
  <c r="R3" i="2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6" i="1"/>
  <c r="H7" i="1" s="1"/>
  <c r="G5" i="1"/>
  <c r="G8" i="1" l="1"/>
  <c r="G39" i="2"/>
  <c r="G82" i="2"/>
  <c r="M19" i="2"/>
  <c r="H82" i="2"/>
  <c r="I82" i="2"/>
  <c r="M82" i="2"/>
  <c r="C82" i="2"/>
  <c r="I42" i="2"/>
  <c r="K19" i="2"/>
  <c r="L82" i="2"/>
  <c r="L19" i="2"/>
  <c r="H42" i="2"/>
  <c r="M79" i="2"/>
  <c r="M81" i="2" s="1"/>
  <c r="M84" i="2" s="1"/>
  <c r="H81" i="2"/>
  <c r="K84" i="2" s="1"/>
  <c r="I81" i="2"/>
  <c r="L84" i="2" s="1"/>
  <c r="D33" i="2"/>
  <c r="D35" i="2" s="1"/>
  <c r="D37" i="2" s="1"/>
  <c r="E33" i="2"/>
  <c r="E35" i="2" s="1"/>
  <c r="E37" i="2" s="1"/>
  <c r="K42" i="2"/>
  <c r="K33" i="2"/>
  <c r="K35" i="2" s="1"/>
  <c r="K37" i="2" s="1"/>
  <c r="L16" i="2"/>
  <c r="L42" i="2"/>
  <c r="J16" i="2"/>
  <c r="N16" i="2" s="1"/>
  <c r="Y14" i="2"/>
  <c r="Y16" i="2" s="1"/>
  <c r="AA14" i="2"/>
  <c r="V35" i="2"/>
  <c r="V37" i="2" s="1"/>
  <c r="V39" i="2" s="1"/>
  <c r="F33" i="2"/>
  <c r="F35" i="2" s="1"/>
  <c r="F37" i="2" s="1"/>
  <c r="F82" i="2" s="1"/>
  <c r="J33" i="2"/>
  <c r="J35" i="2" s="1"/>
  <c r="J37" i="2" s="1"/>
  <c r="J82" i="2" s="1"/>
  <c r="J42" i="2"/>
  <c r="Y39" i="2"/>
  <c r="J39" i="2" s="1"/>
  <c r="W35" i="2"/>
  <c r="K85" i="2" l="1"/>
  <c r="K87" i="2" s="1"/>
  <c r="D39" i="2"/>
  <c r="D82" i="2"/>
  <c r="J85" i="2"/>
  <c r="L85" i="2"/>
  <c r="L87" i="2" s="1"/>
  <c r="M85" i="2"/>
  <c r="M87" i="2" s="1"/>
  <c r="K39" i="2"/>
  <c r="K82" i="2"/>
  <c r="E39" i="2"/>
  <c r="E82" i="2"/>
  <c r="J84" i="2"/>
  <c r="AB14" i="2"/>
  <c r="AC14" i="2" s="1"/>
  <c r="AD14" i="2" s="1"/>
  <c r="AE14" i="2" s="1"/>
  <c r="AF14" i="2" s="1"/>
  <c r="AG14" i="2" s="1"/>
  <c r="AH14" i="2" s="1"/>
  <c r="AI14" i="2" s="1"/>
  <c r="N26" i="2"/>
  <c r="J38" i="2"/>
  <c r="W37" i="2"/>
  <c r="W39" i="2" s="1"/>
  <c r="J87" i="2" l="1"/>
  <c r="F39" i="2"/>
  <c r="F38" i="2" s="1"/>
  <c r="Z26" i="2"/>
  <c r="N42" i="2"/>
  <c r="N32" i="2"/>
  <c r="Z32" i="2" s="1"/>
  <c r="N31" i="2"/>
  <c r="Z31" i="2" s="1"/>
  <c r="N33" i="2" l="1"/>
  <c r="Z42" i="2"/>
  <c r="Z16" i="2"/>
  <c r="AA16" i="2" s="1"/>
  <c r="AB16" i="2" l="1"/>
  <c r="AC16" i="2" s="1"/>
  <c r="AD16" i="2" s="1"/>
  <c r="AE16" i="2" s="1"/>
  <c r="AF16" i="2" s="1"/>
  <c r="AG16" i="2" s="1"/>
  <c r="AH16" i="2" s="1"/>
  <c r="AI16" i="2" s="1"/>
  <c r="AA26" i="2"/>
  <c r="N34" i="2"/>
  <c r="Z34" i="2" s="1"/>
  <c r="Z33" i="2"/>
  <c r="N35" i="2" l="1"/>
  <c r="N36" i="2" s="1"/>
  <c r="AA28" i="2"/>
  <c r="AA29" i="2"/>
  <c r="AA30" i="2"/>
  <c r="AA42" i="2"/>
  <c r="AA31" i="2"/>
  <c r="AA27" i="2"/>
  <c r="AA32" i="2"/>
  <c r="AA33" i="2" l="1"/>
  <c r="Z36" i="2"/>
  <c r="Z35" i="2"/>
  <c r="N37" i="2" l="1"/>
  <c r="N39" i="2" s="1"/>
  <c r="Z39" i="2" s="1"/>
  <c r="AA34" i="2"/>
  <c r="AA35" i="2" s="1"/>
  <c r="AA36" i="2" s="1"/>
  <c r="AA37" i="2" s="1"/>
  <c r="Z37" i="2" l="1"/>
  <c r="Z38" i="2" s="1"/>
  <c r="AA38" i="2" s="1"/>
  <c r="AI26" i="2"/>
  <c r="AH26" i="2"/>
  <c r="AG26" i="2"/>
  <c r="AF26" i="2"/>
  <c r="AE26" i="2"/>
  <c r="AD26" i="2"/>
  <c r="AC26" i="2"/>
  <c r="AB26" i="2"/>
  <c r="AB32" i="2" s="1"/>
  <c r="AB38" i="2" l="1"/>
  <c r="AC38" i="2" s="1"/>
  <c r="AD38" i="2" s="1"/>
  <c r="AE38" i="2" s="1"/>
  <c r="AF38" i="2" s="1"/>
  <c r="AG38" i="2" s="1"/>
  <c r="AH38" i="2" s="1"/>
  <c r="AI38" i="2" s="1"/>
  <c r="AA39" i="2"/>
  <c r="AB29" i="2"/>
  <c r="AC29" i="2" s="1"/>
  <c r="AD29" i="2" s="1"/>
  <c r="AE29" i="2" s="1"/>
  <c r="AF29" i="2" s="1"/>
  <c r="AG29" i="2" s="1"/>
  <c r="AH29" i="2" s="1"/>
  <c r="AI29" i="2" s="1"/>
  <c r="AC42" i="2"/>
  <c r="AI42" i="2"/>
  <c r="AB28" i="2"/>
  <c r="AC28" i="2" s="1"/>
  <c r="AD28" i="2" s="1"/>
  <c r="AE28" i="2" s="1"/>
  <c r="AF28" i="2" s="1"/>
  <c r="AG28" i="2" s="1"/>
  <c r="AH28" i="2" s="1"/>
  <c r="AI28" i="2" s="1"/>
  <c r="AB30" i="2"/>
  <c r="AC30" i="2" s="1"/>
  <c r="AD30" i="2" s="1"/>
  <c r="AB27" i="2"/>
  <c r="AC27" i="2" s="1"/>
  <c r="AD27" i="2" s="1"/>
  <c r="AE27" i="2" s="1"/>
  <c r="AF27" i="2" s="1"/>
  <c r="AG27" i="2" s="1"/>
  <c r="AB31" i="2"/>
  <c r="AC31" i="2" s="1"/>
  <c r="AD31" i="2" s="1"/>
  <c r="AE31" i="2" s="1"/>
  <c r="AF31" i="2" s="1"/>
  <c r="AG31" i="2" s="1"/>
  <c r="AH31" i="2" s="1"/>
  <c r="AI31" i="2" s="1"/>
  <c r="AB42" i="2"/>
  <c r="AC32" i="2"/>
  <c r="AD32" i="2" s="1"/>
  <c r="AE32" i="2" s="1"/>
  <c r="AF32" i="2" s="1"/>
  <c r="AG32" i="2" s="1"/>
  <c r="AH32" i="2" s="1"/>
  <c r="AI32" i="2" s="1"/>
  <c r="AH42" i="2"/>
  <c r="AF42" i="2"/>
  <c r="AG42" i="2"/>
  <c r="AD42" i="2"/>
  <c r="AE42" i="2"/>
  <c r="AB33" i="2" l="1"/>
  <c r="AB34" i="2" s="1"/>
  <c r="AB35" i="2"/>
  <c r="AB36" i="2" s="1"/>
  <c r="AB37" i="2" s="1"/>
  <c r="AD33" i="2"/>
  <c r="AC33" i="2"/>
  <c r="AC34" i="2" s="1"/>
  <c r="AE30" i="2"/>
  <c r="AF30" i="2" s="1"/>
  <c r="AG30" i="2" s="1"/>
  <c r="AH30" i="2" s="1"/>
  <c r="AI30" i="2" s="1"/>
  <c r="AH27" i="2"/>
  <c r="AF33" i="2"/>
  <c r="AG33" i="2" l="1"/>
  <c r="AE33" i="2"/>
  <c r="AC35" i="2"/>
  <c r="AD34" i="2"/>
  <c r="AD35" i="2" s="1"/>
  <c r="AB39" i="2"/>
  <c r="AH33" i="2"/>
  <c r="AI27" i="2"/>
  <c r="AI33" i="2" s="1"/>
  <c r="AE34" i="2" l="1"/>
  <c r="AE35" i="2" s="1"/>
  <c r="AC36" i="2"/>
  <c r="AD36" i="2" s="1"/>
  <c r="AF34" i="2"/>
  <c r="AC37" i="2" l="1"/>
  <c r="AC39" i="2" s="1"/>
  <c r="AD37" i="2"/>
  <c r="AD39" i="2" s="1"/>
  <c r="AE36" i="2"/>
  <c r="AE37" i="2" s="1"/>
  <c r="AE39" i="2" s="1"/>
  <c r="AG34" i="2"/>
  <c r="AF35" i="2"/>
  <c r="AF36" i="2" l="1"/>
  <c r="AF37" i="2" s="1"/>
  <c r="AG35" i="2"/>
  <c r="AH34" i="2"/>
  <c r="AF39" i="2" l="1"/>
  <c r="AG36" i="2"/>
  <c r="AG37" i="2" s="1"/>
  <c r="AG39" i="2" s="1"/>
  <c r="AI34" i="2"/>
  <c r="AI35" i="2" s="1"/>
  <c r="AH35" i="2"/>
  <c r="AH36" i="2" l="1"/>
  <c r="AI36" i="2" s="1"/>
  <c r="AI37" i="2" s="1"/>
  <c r="AI39" i="2" l="1"/>
  <c r="AJ37" i="2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BJ37" i="2" s="1"/>
  <c r="BK37" i="2" s="1"/>
  <c r="BL37" i="2" s="1"/>
  <c r="BM37" i="2" s="1"/>
  <c r="BN37" i="2" s="1"/>
  <c r="BO37" i="2" s="1"/>
  <c r="BP37" i="2" s="1"/>
  <c r="BQ37" i="2" s="1"/>
  <c r="BR37" i="2" s="1"/>
  <c r="BS37" i="2" s="1"/>
  <c r="BT37" i="2" s="1"/>
  <c r="BU37" i="2" s="1"/>
  <c r="BV37" i="2" s="1"/>
  <c r="BW37" i="2" s="1"/>
  <c r="BX37" i="2" s="1"/>
  <c r="BY37" i="2" s="1"/>
  <c r="BZ37" i="2" s="1"/>
  <c r="CA37" i="2" s="1"/>
  <c r="CB37" i="2" s="1"/>
  <c r="CC37" i="2" s="1"/>
  <c r="CD37" i="2" s="1"/>
  <c r="CE37" i="2" s="1"/>
  <c r="CF37" i="2" s="1"/>
  <c r="CG37" i="2" s="1"/>
  <c r="CH37" i="2" s="1"/>
  <c r="CI37" i="2" s="1"/>
  <c r="CJ37" i="2" s="1"/>
  <c r="CK37" i="2" s="1"/>
  <c r="CL37" i="2" s="1"/>
  <c r="CM37" i="2" s="1"/>
  <c r="CN37" i="2" s="1"/>
  <c r="CO37" i="2" s="1"/>
  <c r="CP37" i="2" s="1"/>
  <c r="CQ37" i="2" s="1"/>
  <c r="CR37" i="2" s="1"/>
  <c r="CS37" i="2" s="1"/>
  <c r="CT37" i="2" s="1"/>
  <c r="CU37" i="2" s="1"/>
  <c r="CV37" i="2" s="1"/>
  <c r="CW37" i="2" s="1"/>
  <c r="CX37" i="2" s="1"/>
  <c r="CY37" i="2" s="1"/>
  <c r="CZ37" i="2" s="1"/>
  <c r="DA37" i="2" s="1"/>
  <c r="DB37" i="2" s="1"/>
  <c r="DC37" i="2" s="1"/>
  <c r="DD37" i="2" s="1"/>
  <c r="DE37" i="2" s="1"/>
  <c r="DF37" i="2" s="1"/>
  <c r="DG37" i="2" s="1"/>
  <c r="DH37" i="2" s="1"/>
  <c r="DI37" i="2" s="1"/>
  <c r="DJ37" i="2" s="1"/>
  <c r="DK37" i="2" s="1"/>
  <c r="DL37" i="2" s="1"/>
  <c r="DM37" i="2" s="1"/>
  <c r="DN37" i="2" s="1"/>
  <c r="DO37" i="2" s="1"/>
  <c r="DP37" i="2" s="1"/>
  <c r="DQ37" i="2" s="1"/>
  <c r="DR37" i="2" s="1"/>
  <c r="DS37" i="2" s="1"/>
  <c r="DT37" i="2" s="1"/>
  <c r="DU37" i="2" s="1"/>
  <c r="DV37" i="2" s="1"/>
  <c r="DW37" i="2" s="1"/>
  <c r="DX37" i="2" s="1"/>
  <c r="DY37" i="2" s="1"/>
  <c r="DZ37" i="2" s="1"/>
  <c r="EA37" i="2" s="1"/>
  <c r="EB37" i="2" s="1"/>
  <c r="EC37" i="2" s="1"/>
  <c r="ED37" i="2" s="1"/>
  <c r="EE37" i="2" s="1"/>
  <c r="EF37" i="2" s="1"/>
  <c r="EG37" i="2" s="1"/>
  <c r="EH37" i="2" s="1"/>
  <c r="EI37" i="2" s="1"/>
  <c r="EJ37" i="2" s="1"/>
  <c r="EK37" i="2" s="1"/>
  <c r="EL37" i="2" s="1"/>
  <c r="EM37" i="2" s="1"/>
  <c r="EN37" i="2" s="1"/>
  <c r="EO37" i="2" s="1"/>
  <c r="EP37" i="2" s="1"/>
  <c r="EQ37" i="2" s="1"/>
  <c r="ER37" i="2" s="1"/>
  <c r="ES37" i="2" s="1"/>
  <c r="ET37" i="2" s="1"/>
  <c r="EU37" i="2" s="1"/>
  <c r="EV37" i="2" s="1"/>
  <c r="EW37" i="2" s="1"/>
  <c r="EX37" i="2" s="1"/>
  <c r="EY37" i="2" s="1"/>
  <c r="EZ37" i="2" s="1"/>
  <c r="FA37" i="2" s="1"/>
  <c r="FB37" i="2" s="1"/>
  <c r="FC37" i="2" s="1"/>
  <c r="FD37" i="2" s="1"/>
  <c r="FE37" i="2" s="1"/>
  <c r="FF37" i="2" s="1"/>
  <c r="FG37" i="2" s="1"/>
  <c r="FH37" i="2" s="1"/>
  <c r="FI37" i="2" s="1"/>
  <c r="FJ37" i="2" s="1"/>
  <c r="FK37" i="2" s="1"/>
  <c r="FL37" i="2" s="1"/>
  <c r="FM37" i="2" s="1"/>
  <c r="FN37" i="2" s="1"/>
  <c r="FO37" i="2" s="1"/>
  <c r="FP37" i="2" s="1"/>
  <c r="FQ37" i="2" s="1"/>
  <c r="FR37" i="2" s="1"/>
  <c r="FS37" i="2" s="1"/>
  <c r="FT37" i="2" s="1"/>
  <c r="FU37" i="2" s="1"/>
  <c r="FV37" i="2" s="1"/>
  <c r="FW37" i="2" s="1"/>
  <c r="FX37" i="2" s="1"/>
  <c r="FY37" i="2" s="1"/>
  <c r="FZ37" i="2" s="1"/>
  <c r="GA37" i="2" s="1"/>
  <c r="GB37" i="2" s="1"/>
  <c r="GC37" i="2" s="1"/>
  <c r="GD37" i="2" s="1"/>
  <c r="GE37" i="2" s="1"/>
  <c r="GF37" i="2" s="1"/>
  <c r="GG37" i="2" s="1"/>
  <c r="GH37" i="2" s="1"/>
  <c r="GI37" i="2" s="1"/>
  <c r="GJ37" i="2" s="1"/>
  <c r="GK37" i="2" s="1"/>
  <c r="GL37" i="2" s="1"/>
  <c r="GM37" i="2" s="1"/>
  <c r="GN37" i="2" s="1"/>
  <c r="GO37" i="2" s="1"/>
  <c r="GP37" i="2" s="1"/>
  <c r="GQ37" i="2" s="1"/>
  <c r="GR37" i="2" s="1"/>
  <c r="GS37" i="2" s="1"/>
  <c r="GT37" i="2" s="1"/>
  <c r="GU37" i="2" s="1"/>
  <c r="GV37" i="2" s="1"/>
  <c r="GW37" i="2" s="1"/>
  <c r="GX37" i="2" s="1"/>
  <c r="GY37" i="2" s="1"/>
  <c r="GZ37" i="2" s="1"/>
  <c r="HA37" i="2" s="1"/>
  <c r="HB37" i="2" s="1"/>
  <c r="HC37" i="2" s="1"/>
  <c r="HD37" i="2" s="1"/>
  <c r="HE37" i="2" s="1"/>
  <c r="HF37" i="2" s="1"/>
  <c r="HG37" i="2" s="1"/>
  <c r="HH37" i="2" s="1"/>
  <c r="HI37" i="2" s="1"/>
  <c r="HJ37" i="2" s="1"/>
  <c r="HK37" i="2" s="1"/>
  <c r="HL37" i="2" s="1"/>
  <c r="HM37" i="2" s="1"/>
  <c r="HN37" i="2" s="1"/>
  <c r="HO37" i="2" s="1"/>
  <c r="HP37" i="2" s="1"/>
  <c r="HQ37" i="2" s="1"/>
  <c r="AH37" i="2"/>
  <c r="AH39" i="2" l="1"/>
  <c r="AL47" i="2"/>
  <c r="AL49" i="2" s="1"/>
  <c r="AL51" i="2" s="1"/>
  <c r="AL5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tc={67290A03-ED6C-C846-8A93-FBD8AECE45FB}</author>
    <author>tc={057DE705-F7B2-554C-B833-9B265E3D9D13}</author>
    <author>tc={A36967A2-03EB-0B45-ACE2-F955B9B1D674}</author>
  </authors>
  <commentList>
    <comment ref="A9" authorId="0" shapeId="0" xr:uid="{67290A03-ED6C-C846-8A93-FBD8AECE45FB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 dining</t>
      </text>
    </comment>
    <comment ref="A12" authorId="1" shapeId="0" xr:uid="{057DE705-F7B2-554C-B833-9B265E3D9D13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 dining</t>
      </text>
    </comment>
    <comment ref="AA16" authorId="2" shapeId="0" xr:uid="{A36967A2-03EB-0B45-ACE2-F955B9B1D674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economic slowdown</t>
      </text>
    </comment>
  </commentList>
</comments>
</file>

<file path=xl/sharedStrings.xml><?xml version="1.0" encoding="utf-8"?>
<sst xmlns="http://schemas.openxmlformats.org/spreadsheetml/2006/main" count="119" uniqueCount="100">
  <si>
    <t>P</t>
  </si>
  <si>
    <t>S</t>
  </si>
  <si>
    <t>MC</t>
  </si>
  <si>
    <t>C</t>
  </si>
  <si>
    <t>D</t>
  </si>
  <si>
    <t>EV</t>
  </si>
  <si>
    <t>Q224</t>
  </si>
  <si>
    <t>Q122</t>
  </si>
  <si>
    <t>Q222</t>
  </si>
  <si>
    <t>Q322</t>
  </si>
  <si>
    <t>Q422</t>
  </si>
  <si>
    <t>Q123</t>
  </si>
  <si>
    <t>Q223</t>
  </si>
  <si>
    <t>Q323</t>
  </si>
  <si>
    <t>Q423</t>
  </si>
  <si>
    <t>Sales</t>
  </si>
  <si>
    <t>Food &amp; bev</t>
  </si>
  <si>
    <t>Labor</t>
  </si>
  <si>
    <t>Marketing</t>
  </si>
  <si>
    <t>G&amp;A</t>
  </si>
  <si>
    <t>D&amp;A</t>
  </si>
  <si>
    <t xml:space="preserve">Operating Income </t>
  </si>
  <si>
    <t xml:space="preserve">Interest </t>
  </si>
  <si>
    <t>EBT</t>
  </si>
  <si>
    <t>T</t>
  </si>
  <si>
    <t xml:space="preserve">Net Icome </t>
  </si>
  <si>
    <t>Restaurant</t>
  </si>
  <si>
    <t>Shares</t>
  </si>
  <si>
    <t>EPS</t>
  </si>
  <si>
    <t>Sales y/y</t>
  </si>
  <si>
    <t>Q124</t>
  </si>
  <si>
    <t>Q324</t>
  </si>
  <si>
    <t>Q424</t>
  </si>
  <si>
    <t xml:space="preserve">Olive garden </t>
  </si>
  <si>
    <t>LongHorn Steakhouse</t>
  </si>
  <si>
    <t>Cheddar</t>
  </si>
  <si>
    <t xml:space="preserve">Yard House </t>
  </si>
  <si>
    <t>Capital Grille</t>
  </si>
  <si>
    <t>Seasons 52</t>
  </si>
  <si>
    <t>Bahama Breeze</t>
  </si>
  <si>
    <t>Eddie V</t>
  </si>
  <si>
    <t xml:space="preserve">Ruth Chris </t>
  </si>
  <si>
    <t>Net Units (Exact)</t>
  </si>
  <si>
    <t>$M</t>
  </si>
  <si>
    <t>Capital Burger</t>
  </si>
  <si>
    <t xml:space="preserve">Terminal </t>
  </si>
  <si>
    <t>Discount</t>
  </si>
  <si>
    <t>NPV</t>
  </si>
  <si>
    <t>Estimate</t>
  </si>
  <si>
    <t>NC</t>
  </si>
  <si>
    <t xml:space="preserve">Total Value </t>
  </si>
  <si>
    <t>Current</t>
  </si>
  <si>
    <t>Upside</t>
  </si>
  <si>
    <t xml:space="preserve">Cash </t>
  </si>
  <si>
    <t>Olive Garden</t>
  </si>
  <si>
    <t>Longhorn Steakhouse</t>
  </si>
  <si>
    <t xml:space="preserve">Fine Dining </t>
  </si>
  <si>
    <t xml:space="preserve">Other </t>
  </si>
  <si>
    <t>FD</t>
  </si>
  <si>
    <t>Olive Garden RPU</t>
  </si>
  <si>
    <t>Longhorn RPU</t>
  </si>
  <si>
    <t>Fine Dining RPU</t>
  </si>
  <si>
    <t>Other RPU</t>
  </si>
  <si>
    <t>Other</t>
  </si>
  <si>
    <t xml:space="preserve"> </t>
  </si>
  <si>
    <t xml:space="preserve">Total Assets </t>
  </si>
  <si>
    <t>A/R</t>
  </si>
  <si>
    <t>Inventories</t>
  </si>
  <si>
    <t>Prepaid I/T</t>
  </si>
  <si>
    <t>Prepaid E</t>
  </si>
  <si>
    <t>PPE</t>
  </si>
  <si>
    <t>Op Lease</t>
  </si>
  <si>
    <t>Goodwill</t>
  </si>
  <si>
    <t>Trademarks</t>
  </si>
  <si>
    <t>OA</t>
  </si>
  <si>
    <t>Total Liabilities</t>
  </si>
  <si>
    <t>A/P</t>
  </si>
  <si>
    <t>Current debt</t>
  </si>
  <si>
    <t>Payroll</t>
  </si>
  <si>
    <t>Income Tax</t>
  </si>
  <si>
    <t>Other accrued</t>
  </si>
  <si>
    <t>Unearned revenues</t>
  </si>
  <si>
    <t>OCL</t>
  </si>
  <si>
    <t>Long Term Debt</t>
  </si>
  <si>
    <t>Deferred i/t</t>
  </si>
  <si>
    <t>OL</t>
  </si>
  <si>
    <t>Equity</t>
  </si>
  <si>
    <t>Total Liabilities + Equity</t>
  </si>
  <si>
    <t xml:space="preserve">Net Cash </t>
  </si>
  <si>
    <t>CFFO</t>
  </si>
  <si>
    <t>Capex</t>
  </si>
  <si>
    <t xml:space="preserve">Free Cash Flow </t>
  </si>
  <si>
    <t xml:space="preserve">Net Income </t>
  </si>
  <si>
    <t>4Q FCF</t>
  </si>
  <si>
    <t>4Q NI</t>
  </si>
  <si>
    <t>Sales q/q</t>
  </si>
  <si>
    <t xml:space="preserve">Transcript </t>
  </si>
  <si>
    <t>Earnings Release</t>
  </si>
  <si>
    <t>Webcast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</si>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</sst>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&quot;M&quot;"/>
    <numFmt numFmtId="165" formatCode="0.0%"/>
  </numFmts>
  <fonts count="4">
    <font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Tahoma"/>
      <family val="2"/>
    </font>
    <font>
      <u/>
      <sz val="10"/>
      <color theme="1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9" fontId="0" fillId="2" borderId="0" xfId="0" applyNumberFormat="1" applyFill="1"/>
    <xf numFmtId="14" fontId="0" fillId="0" borderId="0" xfId="0" applyNumberFormat="1"/>
    <xf numFmtId="2" fontId="0" fillId="0" borderId="0" xfId="0" applyNumberFormat="1"/>
    <xf numFmtId="3" fontId="1" fillId="0" borderId="0" xfId="0" applyNumberFormat="1" applyFont="1"/>
    <xf numFmtId="164" fontId="0" fillId="0" borderId="0" xfId="0" applyNumberFormat="1"/>
    <xf numFmtId="9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3" fontId="3" fillId="0" borderId="0" xfId="1" applyNumberFormat="1"/>
    <xf numFmtId="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38100</xdr:rowOff>
    </xdr:from>
    <xdr:to>
      <xdr:col>25</xdr:col>
      <xdr:colOff>0</xdr:colOff>
      <xdr:row>90</xdr:row>
      <xdr:rowOff>105834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C93D5D-FD73-DD35-BFA8-DEAD79321A36}"/>
            </a:ext>
          </a:extLst>
        </xdr:cNvPr>
        <xdr:cNvCxnSpPr/>
      </xdr:nvCxnSpPr>
      <xdr:spPr>
        <a:xfrm>
          <a:off x="14329833" y="38100"/>
          <a:ext cx="0" cy="139530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539750</xdr:colOff>
      <xdr:row>0</xdr:row>
      <xdr:rowOff>0</xdr:rowOff>
    </xdr:from>
    <xdr:to>
      <xdr:col>13</xdr:col>
      <xdr:colOff>10584</xdr:colOff>
      <xdr:row>96</xdr:row>
      <xdr:rowOff>52917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A51E69E-CD04-7E44-976D-B92C1AE4AEAA}"/>
            </a:ext>
          </a:extLst>
        </xdr:cNvPr>
        <xdr:cNvCxnSpPr/>
      </xdr:nvCxnSpPr>
      <xdr:spPr>
        <a:xfrm>
          <a:off x="7969250" y="0"/>
          <a:ext cx="21167" cy="149542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AB5B5C72-862B-364A-A152-F89D869BCE10}" userId="jame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4-05-27T02:55:46.50" personId="{AB5B5C72-862B-364A-A152-F89D869BCE10}" id="{67290A03-ED6C-C846-8A93-FBD8AECE45FB}">
    <text>Fine dining</text>
  </threadedComment>
  <threadedComment ref="A12" dT="2024-05-27T02:55:46.50" personId="{AB5B5C72-862B-364A-A152-F89D869BCE10}" id="{057DE705-F7B2-554C-B833-9B265E3D9D13}">
    <text>Fine dining</text>
  </threadedComment>
  <threadedComment ref="AA16" dT="2024-04-09T20:55:05.83" personId="{AB5B5C72-862B-364A-A152-F89D869BCE10}" id="{A36967A2-03EB-0B45-ACE2-F955B9B1D674}">
    <text>Assume economic slowdown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.darden.com/news/news-details/2023/Darden-Restaurants-Reports-Fiscal-2024-Second-Quarter-Results-Declares-Quarterly-Dividend-And-Updates-Fiscal-2024-Financial-Outlook/" TargetMode="External"/><Relationship Id="rId3" Type="http://schemas.openxmlformats.org/officeDocument/2006/relationships/hyperlink" Target="https://s27.q4cdn.com/308865545/files/doc_financials/2024/q1/corrected-transcript-darden-restaurants-inc-dri-us-q1-2024-earnings-call-21-september-2023-8-30-am-et.pdf" TargetMode="External"/><Relationship Id="rId7" Type="http://schemas.openxmlformats.org/officeDocument/2006/relationships/hyperlink" Target="https://investor.darden.com/news/news-details/2024/Darden-Restaurants-Reports-Fiscal-2024-Third-Quarter-Results-Declares-Quarterly-Dividend-Authorizes-New-1-Billion-Share-Repurchase-Program-And-Updates-Fiscal-2024-Financial-Outlook/default.aspx" TargetMode="External"/><Relationship Id="rId2" Type="http://schemas.openxmlformats.org/officeDocument/2006/relationships/hyperlink" Target="https://s27.q4cdn.com/308865545/files/doc_financials/2024/q2/corrected-transcript-darden-restaurants-inc-dri-us-q2-2024-earnings-call-15-december-2023-8-30-am-et.pdf" TargetMode="External"/><Relationship Id="rId1" Type="http://schemas.openxmlformats.org/officeDocument/2006/relationships/hyperlink" Target="https://s27.q4cdn.com/308865545/files/doc_earnings/2024/q3/transcript/CORRECTED-TRANSCRIPT-Darden-Restaurants-Inc-DRI-US-Q3-2024-Earnings-Call.pdf" TargetMode="External"/><Relationship Id="rId6" Type="http://schemas.openxmlformats.org/officeDocument/2006/relationships/hyperlink" Target="https://investor.darden.com/news/news-details/2023/Darden-Restaurants-Reports-Fiscal-2024-First-Quarter-Results-Declares-Quarterly-Dividend-Reiterates-Fiscal-2024-Outlook-And-Announces-Election-of-New-Board-Chair/default.aspx" TargetMode="External"/><Relationship Id="rId5" Type="http://schemas.openxmlformats.org/officeDocument/2006/relationships/hyperlink" Target="https://investor.darden.com/news/news-details/2023/Darden-Restaurants-Reports-Fiscal-2024-Second-Quarter-Results-Declares-Quarterly-Dividend-And-Updates-Fiscal-2024-Financial-Outlook/" TargetMode="External"/><Relationship Id="rId4" Type="http://schemas.openxmlformats.org/officeDocument/2006/relationships/hyperlink" Target="https://investor.darden.com/news/news-details/2024/Darden-Restaurants-Reports-Fiscal-2024-Third-Quarter-Results-Declares-Quarterly-Dividend-Authorizes-New-1-Billion-Share-Repurchase-Program-And-Updates-Fiscal-2024-Financial-Outlook/default.aspx" TargetMode="External"/><Relationship Id="rId9" Type="http://schemas.openxmlformats.org/officeDocument/2006/relationships/hyperlink" Target="https://investor.darden.com/news/news-details/2023/Darden-Restaurants-Reports-Fiscal-2024-First-Quarter-Results-Declares-Quarterly-Dividend-Reiterates-Fiscal-2024-Outlook-And-Announces-Election-of-New-Board-Chair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C3BE-F2A6-434A-B991-194289D8B1A3}">
  <dimension ref="B3:H11"/>
  <sheetViews>
    <sheetView tabSelected="1" zoomScale="212" workbookViewId="0">
      <selection activeCell="C3" sqref="C3"/>
    </sheetView>
  </sheetViews>
  <sheetFormatPr baseColWidth="10" defaultRowHeight="13"/>
  <cols>
    <col min="1" max="1" width="3.33203125" style="1" customWidth="1"/>
    <col min="2" max="2" width="10" style="1" bestFit="1" customWidth="1"/>
    <col min="3" max="3" width="15.6640625" style="1" bestFit="1" customWidth="1"/>
    <col min="4" max="5" width="10.83203125" style="1"/>
    <col min="6" max="6" width="3.6640625" style="1" bestFit="1" customWidth="1"/>
    <col min="7" max="7" width="10.83203125" style="1"/>
    <col min="8" max="8" width="5.5" style="1" bestFit="1" customWidth="1"/>
    <col min="9" max="16384" width="10.83203125" style="1"/>
  </cols>
  <sheetData>
    <row r="3" spans="2:8">
      <c r="F3" s="1" t="s">
        <v>0</v>
      </c>
      <c r="G3" s="1">
        <v>147.6</v>
      </c>
    </row>
    <row r="4" spans="2:8">
      <c r="F4" s="1" t="s">
        <v>1</v>
      </c>
      <c r="G4" s="1">
        <v>119.358947</v>
      </c>
      <c r="H4" s="1" t="s">
        <v>31</v>
      </c>
    </row>
    <row r="5" spans="2:8">
      <c r="F5" s="1" t="s">
        <v>2</v>
      </c>
      <c r="G5" s="1">
        <f>+G3*G4</f>
        <v>17617.380577199998</v>
      </c>
    </row>
    <row r="6" spans="2:8">
      <c r="F6" s="1" t="s">
        <v>3</v>
      </c>
      <c r="G6" s="1">
        <v>243.9</v>
      </c>
      <c r="H6" s="1" t="str">
        <f>+H4</f>
        <v>Q324</v>
      </c>
    </row>
    <row r="7" spans="2:8">
      <c r="F7" s="1" t="s">
        <v>4</v>
      </c>
      <c r="G7" s="1">
        <f>158.7+1372.8</f>
        <v>1531.5</v>
      </c>
      <c r="H7" s="1" t="str">
        <f>+H6</f>
        <v>Q324</v>
      </c>
    </row>
    <row r="8" spans="2:8">
      <c r="B8" s="7" t="s">
        <v>96</v>
      </c>
      <c r="C8" s="7" t="s">
        <v>97</v>
      </c>
      <c r="D8" s="7" t="s">
        <v>98</v>
      </c>
      <c r="F8" s="1" t="s">
        <v>5</v>
      </c>
      <c r="G8" s="1">
        <f>+G5-G6+G7</f>
        <v>18904.980577199996</v>
      </c>
    </row>
    <row r="9" spans="2:8">
      <c r="B9" s="12" t="s">
        <v>31</v>
      </c>
      <c r="C9" s="12" t="s">
        <v>31</v>
      </c>
      <c r="D9" s="12" t="s">
        <v>31</v>
      </c>
    </row>
    <row r="10" spans="2:8">
      <c r="B10" s="12" t="s">
        <v>6</v>
      </c>
      <c r="C10" s="12" t="s">
        <v>6</v>
      </c>
      <c r="D10" s="12" t="s">
        <v>6</v>
      </c>
    </row>
    <row r="11" spans="2:8">
      <c r="B11" s="12" t="s">
        <v>30</v>
      </c>
      <c r="C11" s="12" t="s">
        <v>30</v>
      </c>
      <c r="D11" s="12" t="s">
        <v>30</v>
      </c>
    </row>
  </sheetData>
  <hyperlinks>
    <hyperlink ref="B9" r:id="rId1" xr:uid="{4CC35D22-E789-3348-8D51-83EBBEC0D946}"/>
    <hyperlink ref="B10" r:id="rId2" xr:uid="{3145E475-44EE-8847-9D77-08C6D0FA5EBE}"/>
    <hyperlink ref="B11" r:id="rId3" xr:uid="{9F62F6A0-940D-AC43-B814-A7D810533BEA}"/>
    <hyperlink ref="C9" r:id="rId4" xr:uid="{9D0836E1-CD30-6A42-8745-47DE789EA926}"/>
    <hyperlink ref="C10" r:id="rId5" xr:uid="{8CF61334-AF10-1946-B827-C797CD00560F}"/>
    <hyperlink ref="C11" r:id="rId6" xr:uid="{FAFE20FE-4AC9-6441-AACD-EBD350D9BA71}"/>
    <hyperlink ref="D9" r:id="rId7" xr:uid="{DAB64CBA-8CFC-6248-84EB-6C9C1200AD0E}"/>
    <hyperlink ref="D10" r:id="rId8" xr:uid="{4DA7392B-E077-1E4A-BA43-038E11298D90}"/>
    <hyperlink ref="D11" r:id="rId9" xr:uid="{9446C067-496A-684D-9833-B01D9F779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CBF8-56BA-CD4D-A18B-F1C877FD3E92}">
  <dimension ref="A1:HQ87"/>
  <sheetViews>
    <sheetView zoomScale="125" zoomScaleNormal="125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K21" sqref="K21"/>
    </sheetView>
  </sheetViews>
  <sheetFormatPr baseColWidth="10" defaultRowHeight="13"/>
  <cols>
    <col min="1" max="1" width="3.5" style="1" bestFit="1" customWidth="1"/>
    <col min="2" max="2" width="21" style="1" bestFit="1" customWidth="1"/>
    <col min="3" max="3" width="7.1640625" style="1" bestFit="1" customWidth="1"/>
    <col min="4" max="4" width="8.1640625" style="1" bestFit="1" customWidth="1"/>
    <col min="5" max="7" width="7.1640625" style="1" bestFit="1" customWidth="1"/>
    <col min="8" max="8" width="8.1640625" style="1" bestFit="1" customWidth="1"/>
    <col min="9" max="11" width="7.1640625" style="1" bestFit="1" customWidth="1"/>
    <col min="12" max="12" width="8.1640625" style="1" bestFit="1" customWidth="1"/>
    <col min="13" max="13" width="7.1640625" style="1" bestFit="1" customWidth="1"/>
    <col min="14" max="14" width="5.6640625" style="1" bestFit="1" customWidth="1"/>
    <col min="15" max="15" width="12.6640625" style="1" bestFit="1" customWidth="1"/>
    <col min="16" max="16" width="10.83203125" style="1"/>
    <col min="17" max="19" width="5.1640625" style="1" bestFit="1" customWidth="1"/>
    <col min="20" max="22" width="5.6640625" style="1" bestFit="1" customWidth="1"/>
    <col min="23" max="25" width="7.1640625" style="1" bestFit="1" customWidth="1"/>
    <col min="26" max="35" width="6.6640625" style="1" bestFit="1" customWidth="1"/>
    <col min="36" max="36" width="5.6640625" style="1" bestFit="1" customWidth="1"/>
    <col min="37" max="37" width="10.5" style="1" bestFit="1" customWidth="1"/>
    <col min="38" max="38" width="6.6640625" style="1" bestFit="1" customWidth="1"/>
    <col min="39" max="225" width="5.6640625" style="1" bestFit="1" customWidth="1"/>
    <col min="226" max="16384" width="10.83203125" style="1"/>
  </cols>
  <sheetData>
    <row r="1" spans="1:225">
      <c r="A1" s="1" t="s">
        <v>43</v>
      </c>
      <c r="AJ1" s="1">
        <v>11</v>
      </c>
      <c r="AK1" s="1">
        <f>+AJ1+1</f>
        <v>12</v>
      </c>
      <c r="AL1" s="1">
        <f t="shared" ref="AL1:CW1" si="0">+AK1+1</f>
        <v>13</v>
      </c>
      <c r="AM1" s="1">
        <f t="shared" si="0"/>
        <v>14</v>
      </c>
      <c r="AN1" s="1">
        <f t="shared" si="0"/>
        <v>15</v>
      </c>
      <c r="AO1" s="1">
        <f t="shared" si="0"/>
        <v>16</v>
      </c>
      <c r="AP1" s="1">
        <f t="shared" si="0"/>
        <v>17</v>
      </c>
      <c r="AQ1" s="1">
        <f t="shared" si="0"/>
        <v>18</v>
      </c>
      <c r="AR1" s="1">
        <f t="shared" si="0"/>
        <v>19</v>
      </c>
      <c r="AS1" s="1">
        <f t="shared" si="0"/>
        <v>20</v>
      </c>
      <c r="AT1" s="1">
        <f t="shared" si="0"/>
        <v>21</v>
      </c>
      <c r="AU1" s="1">
        <f t="shared" si="0"/>
        <v>22</v>
      </c>
      <c r="AV1" s="1">
        <f t="shared" si="0"/>
        <v>23</v>
      </c>
      <c r="AW1" s="1">
        <f t="shared" si="0"/>
        <v>24</v>
      </c>
      <c r="AX1" s="1">
        <f t="shared" si="0"/>
        <v>25</v>
      </c>
      <c r="AY1" s="1">
        <f t="shared" si="0"/>
        <v>26</v>
      </c>
      <c r="AZ1" s="1">
        <f t="shared" si="0"/>
        <v>27</v>
      </c>
      <c r="BA1" s="1">
        <f t="shared" si="0"/>
        <v>28</v>
      </c>
      <c r="BB1" s="1">
        <f t="shared" si="0"/>
        <v>29</v>
      </c>
      <c r="BC1" s="1">
        <f t="shared" si="0"/>
        <v>30</v>
      </c>
      <c r="BD1" s="1">
        <f t="shared" si="0"/>
        <v>31</v>
      </c>
      <c r="BE1" s="1">
        <f t="shared" si="0"/>
        <v>32</v>
      </c>
      <c r="BF1" s="1">
        <f t="shared" si="0"/>
        <v>33</v>
      </c>
      <c r="BG1" s="1">
        <f t="shared" si="0"/>
        <v>34</v>
      </c>
      <c r="BH1" s="1">
        <f t="shared" si="0"/>
        <v>35</v>
      </c>
      <c r="BI1" s="1">
        <f t="shared" si="0"/>
        <v>36</v>
      </c>
      <c r="BJ1" s="1">
        <f t="shared" si="0"/>
        <v>37</v>
      </c>
      <c r="BK1" s="1">
        <f t="shared" si="0"/>
        <v>38</v>
      </c>
      <c r="BL1" s="1">
        <f t="shared" si="0"/>
        <v>39</v>
      </c>
      <c r="BM1" s="1">
        <f t="shared" si="0"/>
        <v>40</v>
      </c>
      <c r="BN1" s="1">
        <f t="shared" si="0"/>
        <v>41</v>
      </c>
      <c r="BO1" s="1">
        <f t="shared" si="0"/>
        <v>42</v>
      </c>
      <c r="BP1" s="1">
        <f t="shared" si="0"/>
        <v>43</v>
      </c>
      <c r="BQ1" s="1">
        <f t="shared" si="0"/>
        <v>44</v>
      </c>
      <c r="BR1" s="1">
        <f t="shared" si="0"/>
        <v>45</v>
      </c>
      <c r="BS1" s="1">
        <f t="shared" si="0"/>
        <v>46</v>
      </c>
      <c r="BT1" s="1">
        <f t="shared" si="0"/>
        <v>47</v>
      </c>
      <c r="BU1" s="1">
        <f t="shared" si="0"/>
        <v>48</v>
      </c>
      <c r="BV1" s="1">
        <f t="shared" si="0"/>
        <v>49</v>
      </c>
      <c r="BW1" s="1">
        <f t="shared" si="0"/>
        <v>50</v>
      </c>
      <c r="BX1" s="1">
        <f t="shared" si="0"/>
        <v>51</v>
      </c>
      <c r="BY1" s="1">
        <f t="shared" si="0"/>
        <v>52</v>
      </c>
      <c r="BZ1" s="1">
        <f t="shared" si="0"/>
        <v>53</v>
      </c>
      <c r="CA1" s="1">
        <f t="shared" si="0"/>
        <v>54</v>
      </c>
      <c r="CB1" s="1">
        <f t="shared" si="0"/>
        <v>55</v>
      </c>
      <c r="CC1" s="1">
        <f t="shared" si="0"/>
        <v>56</v>
      </c>
      <c r="CD1" s="1">
        <f t="shared" si="0"/>
        <v>57</v>
      </c>
      <c r="CE1" s="1">
        <f t="shared" si="0"/>
        <v>58</v>
      </c>
      <c r="CF1" s="1">
        <f t="shared" si="0"/>
        <v>59</v>
      </c>
      <c r="CG1" s="1">
        <f t="shared" si="0"/>
        <v>60</v>
      </c>
      <c r="CH1" s="1">
        <f t="shared" si="0"/>
        <v>61</v>
      </c>
      <c r="CI1" s="1">
        <f t="shared" si="0"/>
        <v>62</v>
      </c>
      <c r="CJ1" s="1">
        <f t="shared" si="0"/>
        <v>63</v>
      </c>
      <c r="CK1" s="1">
        <f t="shared" si="0"/>
        <v>64</v>
      </c>
      <c r="CL1" s="1">
        <f t="shared" si="0"/>
        <v>65</v>
      </c>
      <c r="CM1" s="1">
        <f t="shared" si="0"/>
        <v>66</v>
      </c>
      <c r="CN1" s="1">
        <f t="shared" si="0"/>
        <v>67</v>
      </c>
      <c r="CO1" s="1">
        <f t="shared" si="0"/>
        <v>68</v>
      </c>
      <c r="CP1" s="1">
        <f t="shared" si="0"/>
        <v>69</v>
      </c>
      <c r="CQ1" s="1">
        <f t="shared" si="0"/>
        <v>70</v>
      </c>
      <c r="CR1" s="1">
        <f t="shared" si="0"/>
        <v>71</v>
      </c>
      <c r="CS1" s="1">
        <f t="shared" si="0"/>
        <v>72</v>
      </c>
      <c r="CT1" s="1">
        <f t="shared" si="0"/>
        <v>73</v>
      </c>
      <c r="CU1" s="1">
        <f t="shared" si="0"/>
        <v>74</v>
      </c>
      <c r="CV1" s="1">
        <f t="shared" si="0"/>
        <v>75</v>
      </c>
      <c r="CW1" s="1">
        <f t="shared" si="0"/>
        <v>76</v>
      </c>
      <c r="CX1" s="1">
        <f t="shared" ref="CX1:FI1" si="1">+CW1+1</f>
        <v>77</v>
      </c>
      <c r="CY1" s="1">
        <f t="shared" si="1"/>
        <v>78</v>
      </c>
      <c r="CZ1" s="1">
        <f t="shared" si="1"/>
        <v>79</v>
      </c>
      <c r="DA1" s="1">
        <f t="shared" si="1"/>
        <v>80</v>
      </c>
      <c r="DB1" s="1">
        <f t="shared" si="1"/>
        <v>81</v>
      </c>
      <c r="DC1" s="1">
        <f t="shared" si="1"/>
        <v>82</v>
      </c>
      <c r="DD1" s="1">
        <f t="shared" si="1"/>
        <v>83</v>
      </c>
      <c r="DE1" s="1">
        <f t="shared" si="1"/>
        <v>84</v>
      </c>
      <c r="DF1" s="1">
        <f t="shared" si="1"/>
        <v>85</v>
      </c>
      <c r="DG1" s="1">
        <f t="shared" si="1"/>
        <v>86</v>
      </c>
      <c r="DH1" s="1">
        <f t="shared" si="1"/>
        <v>87</v>
      </c>
      <c r="DI1" s="1">
        <f t="shared" si="1"/>
        <v>88</v>
      </c>
      <c r="DJ1" s="1">
        <f t="shared" si="1"/>
        <v>89</v>
      </c>
      <c r="DK1" s="1">
        <f t="shared" si="1"/>
        <v>90</v>
      </c>
      <c r="DL1" s="1">
        <f t="shared" si="1"/>
        <v>91</v>
      </c>
      <c r="DM1" s="1">
        <f t="shared" si="1"/>
        <v>92</v>
      </c>
      <c r="DN1" s="1">
        <f t="shared" si="1"/>
        <v>93</v>
      </c>
      <c r="DO1" s="1">
        <f t="shared" si="1"/>
        <v>94</v>
      </c>
      <c r="DP1" s="1">
        <f t="shared" si="1"/>
        <v>95</v>
      </c>
      <c r="DQ1" s="1">
        <f t="shared" si="1"/>
        <v>96</v>
      </c>
      <c r="DR1" s="1">
        <f t="shared" si="1"/>
        <v>97</v>
      </c>
      <c r="DS1" s="1">
        <f t="shared" si="1"/>
        <v>98</v>
      </c>
      <c r="DT1" s="1">
        <f t="shared" si="1"/>
        <v>99</v>
      </c>
      <c r="DU1" s="1">
        <f t="shared" si="1"/>
        <v>100</v>
      </c>
      <c r="DV1" s="1">
        <f t="shared" si="1"/>
        <v>101</v>
      </c>
      <c r="DW1" s="1">
        <f t="shared" si="1"/>
        <v>102</v>
      </c>
      <c r="DX1" s="1">
        <f t="shared" si="1"/>
        <v>103</v>
      </c>
      <c r="DY1" s="1">
        <f t="shared" si="1"/>
        <v>104</v>
      </c>
      <c r="DZ1" s="1">
        <f t="shared" si="1"/>
        <v>105</v>
      </c>
      <c r="EA1" s="1">
        <f t="shared" si="1"/>
        <v>106</v>
      </c>
      <c r="EB1" s="1">
        <f t="shared" si="1"/>
        <v>107</v>
      </c>
      <c r="EC1" s="1">
        <f t="shared" si="1"/>
        <v>108</v>
      </c>
      <c r="ED1" s="1">
        <f t="shared" si="1"/>
        <v>109</v>
      </c>
      <c r="EE1" s="1">
        <f t="shared" si="1"/>
        <v>110</v>
      </c>
      <c r="EF1" s="1">
        <f t="shared" si="1"/>
        <v>111</v>
      </c>
      <c r="EG1" s="1">
        <f t="shared" si="1"/>
        <v>112</v>
      </c>
      <c r="EH1" s="1">
        <f t="shared" si="1"/>
        <v>113</v>
      </c>
      <c r="EI1" s="1">
        <f t="shared" si="1"/>
        <v>114</v>
      </c>
      <c r="EJ1" s="1">
        <f t="shared" si="1"/>
        <v>115</v>
      </c>
      <c r="EK1" s="1">
        <f t="shared" si="1"/>
        <v>116</v>
      </c>
      <c r="EL1" s="1">
        <f t="shared" si="1"/>
        <v>117</v>
      </c>
      <c r="EM1" s="1">
        <f t="shared" si="1"/>
        <v>118</v>
      </c>
      <c r="EN1" s="1">
        <f t="shared" si="1"/>
        <v>119</v>
      </c>
      <c r="EO1" s="1">
        <f t="shared" si="1"/>
        <v>120</v>
      </c>
      <c r="EP1" s="1">
        <f t="shared" si="1"/>
        <v>121</v>
      </c>
      <c r="EQ1" s="1">
        <f t="shared" si="1"/>
        <v>122</v>
      </c>
      <c r="ER1" s="1">
        <f t="shared" si="1"/>
        <v>123</v>
      </c>
      <c r="ES1" s="1">
        <f t="shared" si="1"/>
        <v>124</v>
      </c>
      <c r="ET1" s="1">
        <f t="shared" si="1"/>
        <v>125</v>
      </c>
      <c r="EU1" s="1">
        <f t="shared" si="1"/>
        <v>126</v>
      </c>
      <c r="EV1" s="1">
        <f t="shared" si="1"/>
        <v>127</v>
      </c>
      <c r="EW1" s="1">
        <f t="shared" si="1"/>
        <v>128</v>
      </c>
      <c r="EX1" s="1">
        <f t="shared" si="1"/>
        <v>129</v>
      </c>
      <c r="EY1" s="1">
        <f t="shared" si="1"/>
        <v>130</v>
      </c>
      <c r="EZ1" s="1">
        <f t="shared" si="1"/>
        <v>131</v>
      </c>
      <c r="FA1" s="1">
        <f t="shared" si="1"/>
        <v>132</v>
      </c>
      <c r="FB1" s="1">
        <f t="shared" si="1"/>
        <v>133</v>
      </c>
      <c r="FC1" s="1">
        <f t="shared" si="1"/>
        <v>134</v>
      </c>
      <c r="FD1" s="1">
        <f t="shared" si="1"/>
        <v>135</v>
      </c>
      <c r="FE1" s="1">
        <f t="shared" si="1"/>
        <v>136</v>
      </c>
      <c r="FF1" s="1">
        <f t="shared" si="1"/>
        <v>137</v>
      </c>
      <c r="FG1" s="1">
        <f t="shared" si="1"/>
        <v>138</v>
      </c>
      <c r="FH1" s="1">
        <f t="shared" si="1"/>
        <v>139</v>
      </c>
      <c r="FI1" s="1">
        <f t="shared" si="1"/>
        <v>140</v>
      </c>
      <c r="FJ1" s="1">
        <f t="shared" ref="FJ1:HI1" si="2">+FI1+1</f>
        <v>141</v>
      </c>
      <c r="FK1" s="1">
        <f t="shared" si="2"/>
        <v>142</v>
      </c>
      <c r="FL1" s="1">
        <f t="shared" si="2"/>
        <v>143</v>
      </c>
      <c r="FM1" s="1">
        <f t="shared" si="2"/>
        <v>144</v>
      </c>
      <c r="FN1" s="1">
        <f t="shared" si="2"/>
        <v>145</v>
      </c>
      <c r="FO1" s="1">
        <f t="shared" si="2"/>
        <v>146</v>
      </c>
      <c r="FP1" s="1">
        <f t="shared" si="2"/>
        <v>147</v>
      </c>
      <c r="FQ1" s="1">
        <f t="shared" si="2"/>
        <v>148</v>
      </c>
      <c r="FR1" s="1">
        <f t="shared" si="2"/>
        <v>149</v>
      </c>
      <c r="FS1" s="1">
        <f t="shared" si="2"/>
        <v>150</v>
      </c>
      <c r="FT1" s="1">
        <f t="shared" si="2"/>
        <v>151</v>
      </c>
      <c r="FU1" s="1">
        <f t="shared" si="2"/>
        <v>152</v>
      </c>
      <c r="FV1" s="1">
        <f t="shared" si="2"/>
        <v>153</v>
      </c>
      <c r="FW1" s="1">
        <f t="shared" si="2"/>
        <v>154</v>
      </c>
      <c r="FX1" s="1">
        <f t="shared" si="2"/>
        <v>155</v>
      </c>
      <c r="FY1" s="1">
        <f t="shared" si="2"/>
        <v>156</v>
      </c>
      <c r="FZ1" s="1">
        <f t="shared" si="2"/>
        <v>157</v>
      </c>
      <c r="GA1" s="1">
        <f t="shared" si="2"/>
        <v>158</v>
      </c>
      <c r="GB1" s="1">
        <f t="shared" si="2"/>
        <v>159</v>
      </c>
      <c r="GC1" s="1">
        <f t="shared" si="2"/>
        <v>160</v>
      </c>
      <c r="GD1" s="1">
        <f t="shared" si="2"/>
        <v>161</v>
      </c>
      <c r="GE1" s="1">
        <f t="shared" si="2"/>
        <v>162</v>
      </c>
      <c r="GF1" s="1">
        <f t="shared" si="2"/>
        <v>163</v>
      </c>
      <c r="GG1" s="1">
        <f t="shared" si="2"/>
        <v>164</v>
      </c>
      <c r="GH1" s="1">
        <f t="shared" si="2"/>
        <v>165</v>
      </c>
      <c r="GI1" s="1">
        <f t="shared" si="2"/>
        <v>166</v>
      </c>
      <c r="GJ1" s="1">
        <f t="shared" si="2"/>
        <v>167</v>
      </c>
      <c r="GK1" s="1">
        <f t="shared" si="2"/>
        <v>168</v>
      </c>
      <c r="GL1" s="1">
        <f t="shared" si="2"/>
        <v>169</v>
      </c>
      <c r="GM1" s="1">
        <f t="shared" si="2"/>
        <v>170</v>
      </c>
      <c r="GN1" s="1">
        <f t="shared" si="2"/>
        <v>171</v>
      </c>
      <c r="GO1" s="1">
        <f t="shared" si="2"/>
        <v>172</v>
      </c>
      <c r="GP1" s="1">
        <f t="shared" si="2"/>
        <v>173</v>
      </c>
      <c r="GQ1" s="1">
        <f t="shared" si="2"/>
        <v>174</v>
      </c>
      <c r="GR1" s="1">
        <f t="shared" si="2"/>
        <v>175</v>
      </c>
      <c r="GS1" s="1">
        <f t="shared" si="2"/>
        <v>176</v>
      </c>
      <c r="GT1" s="1">
        <f t="shared" si="2"/>
        <v>177</v>
      </c>
      <c r="GU1" s="1">
        <f t="shared" si="2"/>
        <v>178</v>
      </c>
      <c r="GV1" s="1">
        <f t="shared" si="2"/>
        <v>179</v>
      </c>
      <c r="GW1" s="1">
        <f t="shared" si="2"/>
        <v>180</v>
      </c>
      <c r="GX1" s="1">
        <f t="shared" si="2"/>
        <v>181</v>
      </c>
      <c r="GY1" s="1">
        <f t="shared" si="2"/>
        <v>182</v>
      </c>
      <c r="GZ1" s="1">
        <f t="shared" si="2"/>
        <v>183</v>
      </c>
      <c r="HA1" s="1">
        <f t="shared" si="2"/>
        <v>184</v>
      </c>
      <c r="HB1" s="1">
        <f t="shared" si="2"/>
        <v>185</v>
      </c>
      <c r="HC1" s="1">
        <f t="shared" si="2"/>
        <v>186</v>
      </c>
      <c r="HD1" s="1">
        <f t="shared" si="2"/>
        <v>187</v>
      </c>
      <c r="HE1" s="1">
        <f t="shared" si="2"/>
        <v>188</v>
      </c>
      <c r="HF1" s="1">
        <f t="shared" si="2"/>
        <v>189</v>
      </c>
      <c r="HG1" s="1">
        <f t="shared" si="2"/>
        <v>190</v>
      </c>
      <c r="HH1" s="1">
        <f t="shared" si="2"/>
        <v>191</v>
      </c>
      <c r="HI1" s="1">
        <f t="shared" si="2"/>
        <v>192</v>
      </c>
      <c r="HJ1" s="1">
        <f t="shared" ref="HJ1:HN1" si="3">+HI1+1</f>
        <v>193</v>
      </c>
      <c r="HK1" s="1">
        <f t="shared" si="3"/>
        <v>194</v>
      </c>
      <c r="HL1" s="1">
        <f t="shared" si="3"/>
        <v>195</v>
      </c>
      <c r="HM1" s="1">
        <f t="shared" si="3"/>
        <v>196</v>
      </c>
      <c r="HN1" s="1">
        <f t="shared" si="3"/>
        <v>197</v>
      </c>
      <c r="HO1" s="1">
        <f t="shared" ref="HO1:HQ1" si="4">+HN1+1</f>
        <v>198</v>
      </c>
      <c r="HP1" s="1">
        <f t="shared" si="4"/>
        <v>199</v>
      </c>
      <c r="HQ1" s="1">
        <f t="shared" si="4"/>
        <v>200</v>
      </c>
    </row>
    <row r="2" spans="1:225" s="5" customFormat="1">
      <c r="C2" s="5">
        <v>44437</v>
      </c>
      <c r="D2" s="5">
        <v>44528</v>
      </c>
      <c r="E2" s="5">
        <v>44619</v>
      </c>
      <c r="F2" s="5">
        <f>+X2</f>
        <v>44710</v>
      </c>
      <c r="G2" s="5">
        <v>44801</v>
      </c>
      <c r="H2" s="5">
        <v>44892</v>
      </c>
      <c r="I2" s="5">
        <v>44983</v>
      </c>
      <c r="J2" s="5">
        <f>+Y2</f>
        <v>44346</v>
      </c>
      <c r="K2" s="5">
        <v>45165</v>
      </c>
      <c r="L2" s="5">
        <v>45256</v>
      </c>
      <c r="M2" s="5">
        <v>45347</v>
      </c>
      <c r="W2" s="5">
        <v>45074</v>
      </c>
      <c r="X2" s="5">
        <v>44710</v>
      </c>
      <c r="Y2" s="5">
        <v>44346</v>
      </c>
    </row>
    <row r="3" spans="1:225"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30</v>
      </c>
      <c r="L3" s="1" t="s">
        <v>6</v>
      </c>
      <c r="M3" s="1" t="s">
        <v>31</v>
      </c>
      <c r="N3" s="1" t="s">
        <v>32</v>
      </c>
      <c r="Q3" s="2">
        <v>2015</v>
      </c>
      <c r="R3" s="2">
        <f>+Q3+1</f>
        <v>2016</v>
      </c>
      <c r="S3" s="2">
        <f t="shared" ref="S3:AI3" si="5">+R3+1</f>
        <v>2017</v>
      </c>
      <c r="T3" s="2">
        <f t="shared" si="5"/>
        <v>2018</v>
      </c>
      <c r="U3" s="2">
        <f t="shared" si="5"/>
        <v>2019</v>
      </c>
      <c r="V3" s="2">
        <f t="shared" si="5"/>
        <v>2020</v>
      </c>
      <c r="W3" s="2">
        <f t="shared" si="5"/>
        <v>2021</v>
      </c>
      <c r="X3" s="2">
        <f t="shared" si="5"/>
        <v>2022</v>
      </c>
      <c r="Y3" s="2">
        <f t="shared" si="5"/>
        <v>2023</v>
      </c>
      <c r="Z3" s="2">
        <f t="shared" si="5"/>
        <v>2024</v>
      </c>
      <c r="AA3" s="2">
        <f t="shared" si="5"/>
        <v>2025</v>
      </c>
      <c r="AB3" s="2">
        <f t="shared" si="5"/>
        <v>2026</v>
      </c>
      <c r="AC3" s="2">
        <f t="shared" si="5"/>
        <v>2027</v>
      </c>
      <c r="AD3" s="2">
        <f t="shared" si="5"/>
        <v>2028</v>
      </c>
      <c r="AE3" s="2">
        <f t="shared" si="5"/>
        <v>2029</v>
      </c>
      <c r="AF3" s="2">
        <f t="shared" si="5"/>
        <v>2030</v>
      </c>
      <c r="AG3" s="2">
        <f t="shared" si="5"/>
        <v>2031</v>
      </c>
      <c r="AH3" s="2">
        <f t="shared" si="5"/>
        <v>2032</v>
      </c>
      <c r="AI3" s="2">
        <f t="shared" si="5"/>
        <v>2033</v>
      </c>
      <c r="AJ3" s="1">
        <f>+AI3+1</f>
        <v>2034</v>
      </c>
      <c r="AK3" s="1">
        <f t="shared" ref="AK3:CV3" si="6">+AJ3+1</f>
        <v>2035</v>
      </c>
      <c r="AL3" s="1">
        <f t="shared" si="6"/>
        <v>2036</v>
      </c>
      <c r="AM3" s="1">
        <f t="shared" si="6"/>
        <v>2037</v>
      </c>
      <c r="AN3" s="1">
        <f t="shared" si="6"/>
        <v>2038</v>
      </c>
      <c r="AO3" s="1">
        <f t="shared" si="6"/>
        <v>2039</v>
      </c>
      <c r="AP3" s="1">
        <f t="shared" si="6"/>
        <v>2040</v>
      </c>
      <c r="AQ3" s="1">
        <f t="shared" si="6"/>
        <v>2041</v>
      </c>
      <c r="AR3" s="1">
        <f t="shared" si="6"/>
        <v>2042</v>
      </c>
      <c r="AS3" s="1">
        <f t="shared" si="6"/>
        <v>2043</v>
      </c>
      <c r="AT3" s="1">
        <f t="shared" si="6"/>
        <v>2044</v>
      </c>
      <c r="AU3" s="1">
        <f t="shared" si="6"/>
        <v>2045</v>
      </c>
      <c r="AV3" s="1">
        <f t="shared" si="6"/>
        <v>2046</v>
      </c>
      <c r="AW3" s="1">
        <f t="shared" si="6"/>
        <v>2047</v>
      </c>
      <c r="AX3" s="1">
        <f t="shared" si="6"/>
        <v>2048</v>
      </c>
      <c r="AY3" s="1">
        <f t="shared" si="6"/>
        <v>2049</v>
      </c>
      <c r="AZ3" s="1">
        <f t="shared" si="6"/>
        <v>2050</v>
      </c>
      <c r="BA3" s="1">
        <f t="shared" si="6"/>
        <v>2051</v>
      </c>
      <c r="BB3" s="1">
        <f t="shared" si="6"/>
        <v>2052</v>
      </c>
      <c r="BC3" s="1">
        <f t="shared" si="6"/>
        <v>2053</v>
      </c>
      <c r="BD3" s="1">
        <f t="shared" si="6"/>
        <v>2054</v>
      </c>
      <c r="BE3" s="1">
        <f t="shared" si="6"/>
        <v>2055</v>
      </c>
      <c r="BF3" s="1">
        <f t="shared" si="6"/>
        <v>2056</v>
      </c>
      <c r="BG3" s="1">
        <f t="shared" si="6"/>
        <v>2057</v>
      </c>
      <c r="BH3" s="1">
        <f t="shared" si="6"/>
        <v>2058</v>
      </c>
      <c r="BI3" s="1">
        <f t="shared" si="6"/>
        <v>2059</v>
      </c>
      <c r="BJ3" s="1">
        <f t="shared" si="6"/>
        <v>2060</v>
      </c>
      <c r="BK3" s="1">
        <f t="shared" si="6"/>
        <v>2061</v>
      </c>
      <c r="BL3" s="1">
        <f t="shared" si="6"/>
        <v>2062</v>
      </c>
      <c r="BM3" s="1">
        <f t="shared" si="6"/>
        <v>2063</v>
      </c>
      <c r="BN3" s="1">
        <f t="shared" si="6"/>
        <v>2064</v>
      </c>
      <c r="BO3" s="1">
        <f t="shared" si="6"/>
        <v>2065</v>
      </c>
      <c r="BP3" s="1">
        <f t="shared" si="6"/>
        <v>2066</v>
      </c>
      <c r="BQ3" s="1">
        <f t="shared" si="6"/>
        <v>2067</v>
      </c>
      <c r="BR3" s="1">
        <f t="shared" si="6"/>
        <v>2068</v>
      </c>
      <c r="BS3" s="1">
        <f t="shared" si="6"/>
        <v>2069</v>
      </c>
      <c r="BT3" s="1">
        <f t="shared" si="6"/>
        <v>2070</v>
      </c>
      <c r="BU3" s="1">
        <f t="shared" si="6"/>
        <v>2071</v>
      </c>
      <c r="BV3" s="1">
        <f t="shared" si="6"/>
        <v>2072</v>
      </c>
      <c r="BW3" s="1">
        <f t="shared" si="6"/>
        <v>2073</v>
      </c>
      <c r="BX3" s="1">
        <f t="shared" si="6"/>
        <v>2074</v>
      </c>
      <c r="BY3" s="1">
        <f t="shared" si="6"/>
        <v>2075</v>
      </c>
      <c r="BZ3" s="1">
        <f t="shared" si="6"/>
        <v>2076</v>
      </c>
      <c r="CA3" s="1">
        <f t="shared" si="6"/>
        <v>2077</v>
      </c>
      <c r="CB3" s="1">
        <f t="shared" si="6"/>
        <v>2078</v>
      </c>
      <c r="CC3" s="1">
        <f t="shared" si="6"/>
        <v>2079</v>
      </c>
      <c r="CD3" s="1">
        <f t="shared" si="6"/>
        <v>2080</v>
      </c>
      <c r="CE3" s="1">
        <f t="shared" si="6"/>
        <v>2081</v>
      </c>
      <c r="CF3" s="1">
        <f t="shared" si="6"/>
        <v>2082</v>
      </c>
      <c r="CG3" s="1">
        <f t="shared" si="6"/>
        <v>2083</v>
      </c>
      <c r="CH3" s="1">
        <f t="shared" si="6"/>
        <v>2084</v>
      </c>
      <c r="CI3" s="1">
        <f t="shared" si="6"/>
        <v>2085</v>
      </c>
      <c r="CJ3" s="1">
        <f t="shared" si="6"/>
        <v>2086</v>
      </c>
      <c r="CK3" s="1">
        <f t="shared" si="6"/>
        <v>2087</v>
      </c>
      <c r="CL3" s="1">
        <f t="shared" si="6"/>
        <v>2088</v>
      </c>
      <c r="CM3" s="1">
        <f t="shared" si="6"/>
        <v>2089</v>
      </c>
      <c r="CN3" s="1">
        <f t="shared" si="6"/>
        <v>2090</v>
      </c>
      <c r="CO3" s="1">
        <f t="shared" si="6"/>
        <v>2091</v>
      </c>
      <c r="CP3" s="1">
        <f t="shared" si="6"/>
        <v>2092</v>
      </c>
      <c r="CQ3" s="1">
        <f t="shared" si="6"/>
        <v>2093</v>
      </c>
      <c r="CR3" s="1">
        <f t="shared" si="6"/>
        <v>2094</v>
      </c>
      <c r="CS3" s="1">
        <f t="shared" si="6"/>
        <v>2095</v>
      </c>
      <c r="CT3" s="1">
        <f t="shared" si="6"/>
        <v>2096</v>
      </c>
      <c r="CU3" s="1">
        <f t="shared" si="6"/>
        <v>2097</v>
      </c>
      <c r="CV3" s="1">
        <f t="shared" si="6"/>
        <v>2098</v>
      </c>
      <c r="CW3" s="1">
        <f t="shared" ref="CW3:FH3" si="7">+CV3+1</f>
        <v>2099</v>
      </c>
      <c r="CX3" s="1">
        <f t="shared" si="7"/>
        <v>2100</v>
      </c>
      <c r="CY3" s="1">
        <f t="shared" si="7"/>
        <v>2101</v>
      </c>
      <c r="CZ3" s="1">
        <f t="shared" si="7"/>
        <v>2102</v>
      </c>
      <c r="DA3" s="1">
        <f t="shared" si="7"/>
        <v>2103</v>
      </c>
      <c r="DB3" s="1">
        <f t="shared" si="7"/>
        <v>2104</v>
      </c>
      <c r="DC3" s="1">
        <f t="shared" si="7"/>
        <v>2105</v>
      </c>
      <c r="DD3" s="1">
        <f t="shared" si="7"/>
        <v>2106</v>
      </c>
      <c r="DE3" s="1">
        <f t="shared" si="7"/>
        <v>2107</v>
      </c>
      <c r="DF3" s="1">
        <f t="shared" si="7"/>
        <v>2108</v>
      </c>
      <c r="DG3" s="1">
        <f t="shared" si="7"/>
        <v>2109</v>
      </c>
      <c r="DH3" s="1">
        <f t="shared" si="7"/>
        <v>2110</v>
      </c>
      <c r="DI3" s="1">
        <f t="shared" si="7"/>
        <v>2111</v>
      </c>
      <c r="DJ3" s="1">
        <f t="shared" si="7"/>
        <v>2112</v>
      </c>
      <c r="DK3" s="1">
        <f t="shared" si="7"/>
        <v>2113</v>
      </c>
      <c r="DL3" s="1">
        <f t="shared" si="7"/>
        <v>2114</v>
      </c>
      <c r="DM3" s="1">
        <f t="shared" si="7"/>
        <v>2115</v>
      </c>
      <c r="DN3" s="1">
        <f t="shared" si="7"/>
        <v>2116</v>
      </c>
      <c r="DO3" s="1">
        <f t="shared" si="7"/>
        <v>2117</v>
      </c>
      <c r="DP3" s="1">
        <f t="shared" si="7"/>
        <v>2118</v>
      </c>
      <c r="DQ3" s="1">
        <f t="shared" si="7"/>
        <v>2119</v>
      </c>
      <c r="DR3" s="1">
        <f t="shared" si="7"/>
        <v>2120</v>
      </c>
      <c r="DS3" s="1">
        <f t="shared" si="7"/>
        <v>2121</v>
      </c>
      <c r="DT3" s="1">
        <f t="shared" si="7"/>
        <v>2122</v>
      </c>
      <c r="DU3" s="1">
        <f t="shared" si="7"/>
        <v>2123</v>
      </c>
      <c r="DV3" s="1">
        <f t="shared" si="7"/>
        <v>2124</v>
      </c>
      <c r="DW3" s="1">
        <f t="shared" si="7"/>
        <v>2125</v>
      </c>
      <c r="DX3" s="1">
        <f t="shared" si="7"/>
        <v>2126</v>
      </c>
      <c r="DY3" s="1">
        <f t="shared" si="7"/>
        <v>2127</v>
      </c>
      <c r="DZ3" s="1">
        <f t="shared" si="7"/>
        <v>2128</v>
      </c>
      <c r="EA3" s="1">
        <f t="shared" si="7"/>
        <v>2129</v>
      </c>
      <c r="EB3" s="1">
        <f t="shared" si="7"/>
        <v>2130</v>
      </c>
      <c r="EC3" s="1">
        <f t="shared" si="7"/>
        <v>2131</v>
      </c>
      <c r="ED3" s="1">
        <f t="shared" si="7"/>
        <v>2132</v>
      </c>
      <c r="EE3" s="1">
        <f t="shared" si="7"/>
        <v>2133</v>
      </c>
      <c r="EF3" s="1">
        <f t="shared" si="7"/>
        <v>2134</v>
      </c>
      <c r="EG3" s="1">
        <f t="shared" si="7"/>
        <v>2135</v>
      </c>
      <c r="EH3" s="1">
        <f t="shared" si="7"/>
        <v>2136</v>
      </c>
      <c r="EI3" s="1">
        <f t="shared" si="7"/>
        <v>2137</v>
      </c>
      <c r="EJ3" s="1">
        <f t="shared" si="7"/>
        <v>2138</v>
      </c>
      <c r="EK3" s="1">
        <f t="shared" si="7"/>
        <v>2139</v>
      </c>
      <c r="EL3" s="1">
        <f t="shared" si="7"/>
        <v>2140</v>
      </c>
      <c r="EM3" s="1">
        <f t="shared" si="7"/>
        <v>2141</v>
      </c>
      <c r="EN3" s="1">
        <f t="shared" si="7"/>
        <v>2142</v>
      </c>
      <c r="EO3" s="1">
        <f t="shared" si="7"/>
        <v>2143</v>
      </c>
      <c r="EP3" s="1">
        <f t="shared" si="7"/>
        <v>2144</v>
      </c>
      <c r="EQ3" s="1">
        <f t="shared" si="7"/>
        <v>2145</v>
      </c>
      <c r="ER3" s="1">
        <f t="shared" si="7"/>
        <v>2146</v>
      </c>
      <c r="ES3" s="1">
        <f t="shared" si="7"/>
        <v>2147</v>
      </c>
      <c r="ET3" s="1">
        <f t="shared" si="7"/>
        <v>2148</v>
      </c>
      <c r="EU3" s="1">
        <f t="shared" si="7"/>
        <v>2149</v>
      </c>
      <c r="EV3" s="1">
        <f t="shared" si="7"/>
        <v>2150</v>
      </c>
      <c r="EW3" s="1">
        <f t="shared" si="7"/>
        <v>2151</v>
      </c>
      <c r="EX3" s="1">
        <f t="shared" si="7"/>
        <v>2152</v>
      </c>
      <c r="EY3" s="1">
        <f t="shared" si="7"/>
        <v>2153</v>
      </c>
      <c r="EZ3" s="1">
        <f t="shared" si="7"/>
        <v>2154</v>
      </c>
      <c r="FA3" s="1">
        <f t="shared" si="7"/>
        <v>2155</v>
      </c>
      <c r="FB3" s="1">
        <f t="shared" si="7"/>
        <v>2156</v>
      </c>
      <c r="FC3" s="1">
        <f t="shared" si="7"/>
        <v>2157</v>
      </c>
      <c r="FD3" s="1">
        <f t="shared" si="7"/>
        <v>2158</v>
      </c>
      <c r="FE3" s="1">
        <f t="shared" si="7"/>
        <v>2159</v>
      </c>
      <c r="FF3" s="1">
        <f t="shared" si="7"/>
        <v>2160</v>
      </c>
      <c r="FG3" s="1">
        <f t="shared" si="7"/>
        <v>2161</v>
      </c>
      <c r="FH3" s="1">
        <f t="shared" si="7"/>
        <v>2162</v>
      </c>
      <c r="FI3" s="1">
        <f t="shared" ref="FI3:HQ3" si="8">+FH3+1</f>
        <v>2163</v>
      </c>
      <c r="FJ3" s="1">
        <f t="shared" si="8"/>
        <v>2164</v>
      </c>
      <c r="FK3" s="1">
        <f t="shared" si="8"/>
        <v>2165</v>
      </c>
      <c r="FL3" s="1">
        <f t="shared" si="8"/>
        <v>2166</v>
      </c>
      <c r="FM3" s="1">
        <f t="shared" si="8"/>
        <v>2167</v>
      </c>
      <c r="FN3" s="1">
        <f t="shared" si="8"/>
        <v>2168</v>
      </c>
      <c r="FO3" s="1">
        <f t="shared" si="8"/>
        <v>2169</v>
      </c>
      <c r="FP3" s="1">
        <f t="shared" si="8"/>
        <v>2170</v>
      </c>
      <c r="FQ3" s="1">
        <f t="shared" si="8"/>
        <v>2171</v>
      </c>
      <c r="FR3" s="1">
        <f t="shared" si="8"/>
        <v>2172</v>
      </c>
      <c r="FS3" s="1">
        <f t="shared" si="8"/>
        <v>2173</v>
      </c>
      <c r="FT3" s="1">
        <f t="shared" si="8"/>
        <v>2174</v>
      </c>
      <c r="FU3" s="1">
        <f t="shared" si="8"/>
        <v>2175</v>
      </c>
      <c r="FV3" s="1">
        <f t="shared" si="8"/>
        <v>2176</v>
      </c>
      <c r="FW3" s="1">
        <f t="shared" si="8"/>
        <v>2177</v>
      </c>
      <c r="FX3" s="1">
        <f t="shared" si="8"/>
        <v>2178</v>
      </c>
      <c r="FY3" s="1">
        <f t="shared" si="8"/>
        <v>2179</v>
      </c>
      <c r="FZ3" s="1">
        <f t="shared" si="8"/>
        <v>2180</v>
      </c>
      <c r="GA3" s="1">
        <f t="shared" si="8"/>
        <v>2181</v>
      </c>
      <c r="GB3" s="1">
        <f t="shared" si="8"/>
        <v>2182</v>
      </c>
      <c r="GC3" s="1">
        <f t="shared" si="8"/>
        <v>2183</v>
      </c>
      <c r="GD3" s="1">
        <f t="shared" si="8"/>
        <v>2184</v>
      </c>
      <c r="GE3" s="1">
        <f t="shared" si="8"/>
        <v>2185</v>
      </c>
      <c r="GF3" s="1">
        <f t="shared" si="8"/>
        <v>2186</v>
      </c>
      <c r="GG3" s="1">
        <f t="shared" si="8"/>
        <v>2187</v>
      </c>
      <c r="GH3" s="1">
        <f t="shared" si="8"/>
        <v>2188</v>
      </c>
      <c r="GI3" s="1">
        <f t="shared" si="8"/>
        <v>2189</v>
      </c>
      <c r="GJ3" s="1">
        <f t="shared" si="8"/>
        <v>2190</v>
      </c>
      <c r="GK3" s="1">
        <f t="shared" si="8"/>
        <v>2191</v>
      </c>
      <c r="GL3" s="1">
        <f t="shared" si="8"/>
        <v>2192</v>
      </c>
      <c r="GM3" s="1">
        <f t="shared" si="8"/>
        <v>2193</v>
      </c>
      <c r="GN3" s="1">
        <f t="shared" si="8"/>
        <v>2194</v>
      </c>
      <c r="GO3" s="1">
        <f t="shared" si="8"/>
        <v>2195</v>
      </c>
      <c r="GP3" s="1">
        <f t="shared" si="8"/>
        <v>2196</v>
      </c>
      <c r="GQ3" s="1">
        <f t="shared" si="8"/>
        <v>2197</v>
      </c>
      <c r="GR3" s="1">
        <f t="shared" si="8"/>
        <v>2198</v>
      </c>
      <c r="GS3" s="1">
        <f t="shared" si="8"/>
        <v>2199</v>
      </c>
      <c r="GT3" s="1">
        <f t="shared" si="8"/>
        <v>2200</v>
      </c>
      <c r="GU3" s="1">
        <f t="shared" si="8"/>
        <v>2201</v>
      </c>
      <c r="GV3" s="1">
        <f t="shared" si="8"/>
        <v>2202</v>
      </c>
      <c r="GW3" s="1">
        <f t="shared" si="8"/>
        <v>2203</v>
      </c>
      <c r="GX3" s="1">
        <f t="shared" si="8"/>
        <v>2204</v>
      </c>
      <c r="GY3" s="1">
        <f t="shared" si="8"/>
        <v>2205</v>
      </c>
      <c r="GZ3" s="1">
        <f t="shared" si="8"/>
        <v>2206</v>
      </c>
      <c r="HA3" s="1">
        <f t="shared" si="8"/>
        <v>2207</v>
      </c>
      <c r="HB3" s="1">
        <f t="shared" si="8"/>
        <v>2208</v>
      </c>
      <c r="HC3" s="1">
        <f t="shared" si="8"/>
        <v>2209</v>
      </c>
      <c r="HD3" s="1">
        <f t="shared" si="8"/>
        <v>2210</v>
      </c>
      <c r="HE3" s="1">
        <f t="shared" si="8"/>
        <v>2211</v>
      </c>
      <c r="HF3" s="1">
        <f t="shared" si="8"/>
        <v>2212</v>
      </c>
      <c r="HG3" s="1">
        <f t="shared" si="8"/>
        <v>2213</v>
      </c>
      <c r="HH3" s="1">
        <f t="shared" si="8"/>
        <v>2214</v>
      </c>
      <c r="HI3" s="1">
        <f t="shared" si="8"/>
        <v>2215</v>
      </c>
      <c r="HJ3" s="1">
        <f t="shared" si="8"/>
        <v>2216</v>
      </c>
      <c r="HK3" s="1">
        <f t="shared" si="8"/>
        <v>2217</v>
      </c>
      <c r="HL3" s="1">
        <f t="shared" si="8"/>
        <v>2218</v>
      </c>
      <c r="HM3" s="1">
        <f t="shared" si="8"/>
        <v>2219</v>
      </c>
      <c r="HN3" s="1">
        <f t="shared" si="8"/>
        <v>2220</v>
      </c>
      <c r="HO3" s="1">
        <f t="shared" si="8"/>
        <v>2221</v>
      </c>
      <c r="HP3" s="1">
        <f t="shared" si="8"/>
        <v>2222</v>
      </c>
      <c r="HQ3" s="1">
        <f t="shared" si="8"/>
        <v>2223</v>
      </c>
    </row>
    <row r="4" spans="1:225">
      <c r="B4" s="1" t="s">
        <v>33</v>
      </c>
      <c r="H4" s="1">
        <v>890</v>
      </c>
      <c r="I4" s="1">
        <v>893</v>
      </c>
      <c r="J4" s="1">
        <v>905</v>
      </c>
      <c r="K4" s="1">
        <v>906</v>
      </c>
      <c r="L4" s="1">
        <v>912</v>
      </c>
      <c r="M4" s="1">
        <v>917</v>
      </c>
      <c r="Q4" s="2"/>
      <c r="R4" s="2"/>
      <c r="S4" s="2"/>
      <c r="T4" s="2"/>
      <c r="U4" s="2">
        <v>866</v>
      </c>
      <c r="V4" s="2">
        <v>868</v>
      </c>
      <c r="W4" s="2">
        <v>875</v>
      </c>
      <c r="X4" s="2">
        <v>884</v>
      </c>
      <c r="Y4" s="2">
        <f>+J4</f>
        <v>905</v>
      </c>
      <c r="Z4" s="2"/>
      <c r="AA4" s="2"/>
      <c r="AB4" s="2"/>
      <c r="AC4" s="2"/>
      <c r="AD4" s="2"/>
      <c r="AE4" s="2"/>
      <c r="AF4" s="2"/>
      <c r="AG4" s="2"/>
      <c r="AH4" s="2"/>
    </row>
    <row r="5" spans="1:225">
      <c r="B5" s="1" t="s">
        <v>34</v>
      </c>
      <c r="H5" s="1">
        <v>553</v>
      </c>
      <c r="I5" s="1">
        <v>554</v>
      </c>
      <c r="J5" s="1">
        <v>562</v>
      </c>
      <c r="K5" s="1">
        <v>562</v>
      </c>
      <c r="L5" s="1">
        <v>566</v>
      </c>
      <c r="M5" s="1">
        <v>572</v>
      </c>
      <c r="Q5" s="2"/>
      <c r="R5" s="2"/>
      <c r="S5" s="2"/>
      <c r="T5" s="2"/>
      <c r="U5" s="2">
        <v>514</v>
      </c>
      <c r="V5" s="2">
        <v>522</v>
      </c>
      <c r="W5" s="2">
        <v>533</v>
      </c>
      <c r="X5" s="2">
        <v>546</v>
      </c>
      <c r="Y5" s="2">
        <f t="shared" ref="Y5:Y13" si="9">+J5</f>
        <v>562</v>
      </c>
      <c r="Z5" s="2"/>
      <c r="AA5" s="2"/>
      <c r="AB5" s="2"/>
      <c r="AC5" s="2"/>
      <c r="AD5" s="2"/>
      <c r="AE5" s="2"/>
      <c r="AF5" s="2"/>
      <c r="AG5" s="2"/>
      <c r="AH5" s="2"/>
    </row>
    <row r="6" spans="1:225">
      <c r="A6" s="1" t="s">
        <v>63</v>
      </c>
      <c r="B6" s="1" t="s">
        <v>35</v>
      </c>
      <c r="H6" s="1">
        <v>179</v>
      </c>
      <c r="I6" s="1">
        <v>179</v>
      </c>
      <c r="J6" s="1">
        <v>180</v>
      </c>
      <c r="K6" s="1">
        <v>183</v>
      </c>
      <c r="L6" s="1">
        <v>182</v>
      </c>
      <c r="M6" s="1">
        <v>181</v>
      </c>
      <c r="Q6" s="2"/>
      <c r="R6" s="2"/>
      <c r="S6" s="2"/>
      <c r="T6" s="2"/>
      <c r="U6" s="2">
        <v>161</v>
      </c>
      <c r="V6" s="2">
        <v>165</v>
      </c>
      <c r="W6" s="2">
        <v>170</v>
      </c>
      <c r="X6" s="2">
        <v>172</v>
      </c>
      <c r="Y6" s="2">
        <f t="shared" si="9"/>
        <v>180</v>
      </c>
      <c r="Z6" s="2"/>
      <c r="AA6" s="2"/>
      <c r="AB6" s="2"/>
      <c r="AC6" s="2"/>
      <c r="AD6" s="2"/>
      <c r="AE6" s="2"/>
      <c r="AF6" s="2"/>
      <c r="AG6" s="2"/>
      <c r="AH6" s="2"/>
    </row>
    <row r="7" spans="1:225">
      <c r="A7" s="1" t="s">
        <v>63</v>
      </c>
      <c r="B7" s="1" t="s">
        <v>36</v>
      </c>
      <c r="H7" s="1">
        <v>85</v>
      </c>
      <c r="I7" s="1">
        <v>86</v>
      </c>
      <c r="J7" s="1">
        <v>86</v>
      </c>
      <c r="K7" s="1">
        <v>86</v>
      </c>
      <c r="L7" s="1">
        <v>87</v>
      </c>
      <c r="M7" s="1">
        <v>88</v>
      </c>
      <c r="Q7" s="2"/>
      <c r="R7" s="2"/>
      <c r="S7" s="2"/>
      <c r="T7" s="2"/>
      <c r="U7" s="2">
        <v>79</v>
      </c>
      <c r="V7" s="2">
        <v>81</v>
      </c>
      <c r="W7" s="2">
        <v>81</v>
      </c>
      <c r="X7" s="2">
        <v>85</v>
      </c>
      <c r="Y7" s="2">
        <f t="shared" si="9"/>
        <v>86</v>
      </c>
      <c r="Z7" s="2"/>
      <c r="AA7" s="2"/>
      <c r="AB7" s="2"/>
      <c r="AC7" s="2"/>
      <c r="AD7" s="2"/>
      <c r="AE7" s="2"/>
      <c r="AF7" s="2"/>
      <c r="AG7" s="2"/>
      <c r="AH7" s="2"/>
    </row>
    <row r="8" spans="1:225">
      <c r="A8" s="1" t="s">
        <v>58</v>
      </c>
      <c r="B8" s="1" t="s">
        <v>41</v>
      </c>
      <c r="H8" s="1">
        <v>0</v>
      </c>
      <c r="I8" s="1">
        <v>0</v>
      </c>
      <c r="J8" s="1">
        <v>0</v>
      </c>
      <c r="K8" s="1">
        <v>77</v>
      </c>
      <c r="L8" s="1">
        <v>78</v>
      </c>
      <c r="M8" s="1">
        <v>79</v>
      </c>
      <c r="Q8" s="2"/>
      <c r="R8" s="2"/>
      <c r="S8" s="2"/>
      <c r="T8" s="2"/>
      <c r="U8" s="2"/>
      <c r="Y8" s="2">
        <f t="shared" si="9"/>
        <v>0</v>
      </c>
      <c r="Z8" s="2"/>
      <c r="AA8" s="2"/>
      <c r="AB8" s="2"/>
      <c r="AC8" s="2"/>
      <c r="AD8" s="2"/>
      <c r="AE8" s="2"/>
      <c r="AF8" s="2"/>
      <c r="AG8" s="2"/>
      <c r="AH8" s="2"/>
    </row>
    <row r="9" spans="1:225">
      <c r="A9" s="1" t="s">
        <v>58</v>
      </c>
      <c r="B9" s="1" t="s">
        <v>37</v>
      </c>
      <c r="H9" s="1">
        <v>61</v>
      </c>
      <c r="I9" s="1">
        <v>61</v>
      </c>
      <c r="J9" s="1">
        <v>62</v>
      </c>
      <c r="K9" s="1">
        <v>64</v>
      </c>
      <c r="L9" s="1">
        <v>64</v>
      </c>
      <c r="M9" s="1">
        <v>64</v>
      </c>
      <c r="Q9" s="2"/>
      <c r="R9" s="2"/>
      <c r="S9" s="2"/>
      <c r="T9" s="2"/>
      <c r="U9" s="2">
        <v>58</v>
      </c>
      <c r="V9" s="2">
        <v>60</v>
      </c>
      <c r="W9" s="2">
        <v>60</v>
      </c>
      <c r="X9" s="2">
        <v>62</v>
      </c>
      <c r="Y9" s="2">
        <f t="shared" si="9"/>
        <v>62</v>
      </c>
      <c r="Z9" s="2"/>
      <c r="AA9" s="2"/>
      <c r="AB9" s="2"/>
      <c r="AC9" s="2"/>
      <c r="AD9" s="2"/>
      <c r="AE9" s="2"/>
      <c r="AF9" s="2"/>
      <c r="AG9" s="2"/>
      <c r="AH9" s="2"/>
    </row>
    <row r="10" spans="1:225">
      <c r="A10" s="1" t="s">
        <v>63</v>
      </c>
      <c r="B10" s="1" t="s">
        <v>38</v>
      </c>
      <c r="H10" s="1">
        <v>45</v>
      </c>
      <c r="I10" s="1">
        <v>43</v>
      </c>
      <c r="J10" s="1">
        <v>44</v>
      </c>
      <c r="K10" s="1">
        <v>44</v>
      </c>
      <c r="L10" s="1">
        <v>44</v>
      </c>
      <c r="M10" s="1">
        <v>44</v>
      </c>
      <c r="Q10" s="2"/>
      <c r="R10" s="2"/>
      <c r="S10" s="2"/>
      <c r="T10" s="2"/>
      <c r="U10" s="2">
        <v>44</v>
      </c>
      <c r="V10" s="2">
        <v>44</v>
      </c>
      <c r="W10" s="2">
        <v>44</v>
      </c>
      <c r="X10" s="2">
        <v>45</v>
      </c>
      <c r="Y10" s="2">
        <f t="shared" si="9"/>
        <v>44</v>
      </c>
      <c r="Z10" s="2"/>
      <c r="AA10" s="2"/>
      <c r="AB10" s="2"/>
      <c r="AC10" s="2"/>
      <c r="AD10" s="2"/>
      <c r="AE10" s="2"/>
      <c r="AF10" s="2"/>
      <c r="AG10" s="2"/>
      <c r="AH10" s="2"/>
    </row>
    <row r="11" spans="1:225">
      <c r="A11" s="1" t="s">
        <v>63</v>
      </c>
      <c r="B11" s="1" t="s">
        <v>39</v>
      </c>
      <c r="H11" s="1">
        <v>42</v>
      </c>
      <c r="I11" s="1">
        <v>42</v>
      </c>
      <c r="J11" s="1">
        <v>42</v>
      </c>
      <c r="K11" s="1">
        <v>42</v>
      </c>
      <c r="L11" s="1">
        <v>42</v>
      </c>
      <c r="M11" s="1">
        <v>43</v>
      </c>
      <c r="Q11" s="2"/>
      <c r="R11" s="2"/>
      <c r="S11" s="2"/>
      <c r="T11" s="2"/>
      <c r="U11" s="2">
        <v>42</v>
      </c>
      <c r="V11" s="2">
        <v>41</v>
      </c>
      <c r="W11" s="2">
        <v>42</v>
      </c>
      <c r="X11" s="2">
        <v>42</v>
      </c>
      <c r="Y11" s="2">
        <f t="shared" si="9"/>
        <v>42</v>
      </c>
      <c r="Z11" s="2"/>
      <c r="AA11" s="2"/>
      <c r="AB11" s="2"/>
      <c r="AC11" s="2"/>
      <c r="AD11" s="2"/>
      <c r="AE11" s="2"/>
      <c r="AF11" s="2"/>
      <c r="AG11" s="2"/>
      <c r="AH11" s="2"/>
    </row>
    <row r="12" spans="1:225">
      <c r="A12" s="1" t="s">
        <v>58</v>
      </c>
      <c r="B12" s="1" t="s">
        <v>40</v>
      </c>
      <c r="H12" s="1">
        <v>29</v>
      </c>
      <c r="I12" s="1">
        <v>29</v>
      </c>
      <c r="J12" s="1">
        <v>29</v>
      </c>
      <c r="K12" s="1">
        <v>30</v>
      </c>
      <c r="L12" s="1">
        <v>31</v>
      </c>
      <c r="M12" s="1">
        <v>30</v>
      </c>
      <c r="Q12" s="2"/>
      <c r="R12" s="2"/>
      <c r="S12" s="2"/>
      <c r="T12" s="2"/>
      <c r="U12" s="2">
        <v>21</v>
      </c>
      <c r="V12" s="2">
        <v>23</v>
      </c>
      <c r="W12" s="2">
        <v>26</v>
      </c>
      <c r="X12" s="2">
        <v>28</v>
      </c>
      <c r="Y12" s="2">
        <f t="shared" si="9"/>
        <v>29</v>
      </c>
      <c r="Z12" s="2"/>
      <c r="AA12" s="2"/>
      <c r="AB12" s="2"/>
      <c r="AC12" s="2"/>
      <c r="AD12" s="2"/>
      <c r="AE12" s="2"/>
      <c r="AF12" s="2"/>
      <c r="AG12" s="2"/>
      <c r="AH12" s="2"/>
    </row>
    <row r="13" spans="1:225">
      <c r="A13" s="1" t="s">
        <v>63</v>
      </c>
      <c r="B13" s="1" t="s">
        <v>44</v>
      </c>
      <c r="H13" s="1">
        <v>3</v>
      </c>
      <c r="I13" s="1">
        <v>3</v>
      </c>
      <c r="J13" s="1">
        <v>4</v>
      </c>
      <c r="K13" s="1">
        <v>4</v>
      </c>
      <c r="L13" s="1">
        <v>4</v>
      </c>
      <c r="M13" s="1">
        <v>4</v>
      </c>
      <c r="Q13" s="2"/>
      <c r="R13" s="2"/>
      <c r="S13" s="2"/>
      <c r="T13" s="2"/>
      <c r="U13" s="2">
        <v>0</v>
      </c>
      <c r="V13" s="2">
        <v>0</v>
      </c>
      <c r="W13" s="2">
        <v>3</v>
      </c>
      <c r="X13" s="2">
        <v>3</v>
      </c>
      <c r="Y13" s="2">
        <f t="shared" si="9"/>
        <v>4</v>
      </c>
      <c r="Z13" s="2"/>
      <c r="AA13" s="2"/>
      <c r="AB13" s="2"/>
      <c r="AC13" s="2"/>
      <c r="AD13" s="2"/>
      <c r="AE13" s="2"/>
      <c r="AF13" s="2"/>
      <c r="AG13" s="2"/>
      <c r="AH13" s="2"/>
    </row>
    <row r="14" spans="1:225" s="7" customFormat="1">
      <c r="B14" s="7" t="s">
        <v>42</v>
      </c>
      <c r="H14" s="7">
        <f t="shared" ref="H14:M14" si="10">+SUM(H4:H13)</f>
        <v>1887</v>
      </c>
      <c r="I14" s="7">
        <f t="shared" si="10"/>
        <v>1890</v>
      </c>
      <c r="J14" s="7">
        <f t="shared" si="10"/>
        <v>1914</v>
      </c>
      <c r="K14" s="7">
        <f t="shared" si="10"/>
        <v>1998</v>
      </c>
      <c r="L14" s="7">
        <f t="shared" si="10"/>
        <v>2010</v>
      </c>
      <c r="M14" s="7">
        <f t="shared" si="10"/>
        <v>2022</v>
      </c>
      <c r="N14" s="7">
        <f>+M14+AVERAGE(50,55)</f>
        <v>2074.5</v>
      </c>
      <c r="U14" s="7">
        <f>+SUM(U4:U13)</f>
        <v>1785</v>
      </c>
      <c r="V14" s="7">
        <f>+SUM(V4:V13)</f>
        <v>1804</v>
      </c>
      <c r="W14" s="7">
        <f>+SUM(W4:W13)</f>
        <v>1834</v>
      </c>
      <c r="X14" s="7">
        <f>+SUM(X4:X13)</f>
        <v>1867</v>
      </c>
      <c r="Y14" s="7">
        <f>+SUM(Y4:Y13)</f>
        <v>1914</v>
      </c>
      <c r="Z14" s="7">
        <f>+N14</f>
        <v>2074.5</v>
      </c>
      <c r="AA14" s="7">
        <f>+Z14+100</f>
        <v>2174.5</v>
      </c>
      <c r="AB14" s="7">
        <f t="shared" ref="AB14:AI14" si="11">+AA14+100</f>
        <v>2274.5</v>
      </c>
      <c r="AC14" s="7">
        <f t="shared" si="11"/>
        <v>2374.5</v>
      </c>
      <c r="AD14" s="7">
        <f t="shared" si="11"/>
        <v>2474.5</v>
      </c>
      <c r="AE14" s="7">
        <f t="shared" si="11"/>
        <v>2574.5</v>
      </c>
      <c r="AF14" s="7">
        <f t="shared" si="11"/>
        <v>2674.5</v>
      </c>
      <c r="AG14" s="7">
        <f t="shared" si="11"/>
        <v>2774.5</v>
      </c>
      <c r="AH14" s="7">
        <f t="shared" si="11"/>
        <v>2874.5</v>
      </c>
      <c r="AI14" s="7">
        <f t="shared" si="11"/>
        <v>2974.5</v>
      </c>
    </row>
    <row r="15" spans="1:225"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225" s="8" customFormat="1">
      <c r="B16" s="8" t="s">
        <v>59</v>
      </c>
      <c r="H16" s="8">
        <f>+H26/H14</f>
        <v>1.3177000529941707</v>
      </c>
      <c r="I16" s="8">
        <f>+I26/I14</f>
        <v>1.4741798941798943</v>
      </c>
      <c r="J16" s="8">
        <f>+J26/J14</f>
        <v>1.4467084639498433</v>
      </c>
      <c r="K16" s="8">
        <f>+K26/K14</f>
        <v>1.3666666666666667</v>
      </c>
      <c r="L16" s="8">
        <f>+L26/L14</f>
        <v>1.3568656716417911</v>
      </c>
      <c r="M16" s="8">
        <f>+M22/M4</f>
        <v>1.4287895310796075</v>
      </c>
      <c r="N16" s="8">
        <f>+J16*0.99</f>
        <v>1.4322413793103448</v>
      </c>
      <c r="U16" s="8">
        <f>+U26/U14</f>
        <v>4.7677310924369749</v>
      </c>
      <c r="V16" s="8">
        <f>+V26/V14</f>
        <v>4.3270509977827052</v>
      </c>
      <c r="W16" s="8">
        <f>+W26/W14</f>
        <v>3.9237186477644497</v>
      </c>
      <c r="X16" s="8">
        <f>+X26/X14</f>
        <v>5.158007498660953</v>
      </c>
      <c r="Y16" s="8">
        <f>+Y26/Y14</f>
        <v>5.4795193312434689</v>
      </c>
      <c r="Z16" s="8">
        <f>+Z26/Z14</f>
        <v>5.4971726880594414</v>
      </c>
      <c r="AA16" s="8">
        <f>+Z16*0.98</f>
        <v>5.3872292342982524</v>
      </c>
      <c r="AB16" s="8">
        <f t="shared" ref="AB16:AI16" si="12">+AA16*1.01</f>
        <v>5.4411015266412353</v>
      </c>
      <c r="AC16" s="8">
        <f t="shared" si="12"/>
        <v>5.4955125419076474</v>
      </c>
      <c r="AD16" s="8">
        <f t="shared" si="12"/>
        <v>5.5504676673267239</v>
      </c>
      <c r="AE16" s="8">
        <f t="shared" si="12"/>
        <v>5.6059723439999916</v>
      </c>
      <c r="AF16" s="8">
        <f t="shared" si="12"/>
        <v>5.6620320674399913</v>
      </c>
      <c r="AG16" s="8">
        <f t="shared" si="12"/>
        <v>5.7186523881143909</v>
      </c>
      <c r="AH16" s="8">
        <f t="shared" si="12"/>
        <v>5.7758389119955345</v>
      </c>
      <c r="AI16" s="8">
        <f t="shared" si="12"/>
        <v>5.83359730111549</v>
      </c>
    </row>
    <row r="17" spans="2:35" s="8" customFormat="1">
      <c r="B17" s="8" t="s">
        <v>60</v>
      </c>
      <c r="H17" s="8">
        <f t="shared" ref="H17:M17" si="13">+H23/H5</f>
        <v>1.0858951175406872</v>
      </c>
      <c r="I17" s="8">
        <f t="shared" si="13"/>
        <v>1.2554151624548737</v>
      </c>
      <c r="J17" s="8">
        <f t="shared" si="13"/>
        <v>1.266370106761566</v>
      </c>
      <c r="K17" s="8">
        <f t="shared" si="13"/>
        <v>1.1918149466192169</v>
      </c>
      <c r="L17" s="8">
        <f t="shared" si="13"/>
        <v>1.1360424028268552</v>
      </c>
      <c r="M17" s="8">
        <f>+M23/M5</f>
        <v>1.2774475524475526</v>
      </c>
    </row>
    <row r="18" spans="2:35" s="8" customFormat="1">
      <c r="B18" s="8" t="s">
        <v>61</v>
      </c>
      <c r="C18" s="8" t="s">
        <v>64</v>
      </c>
      <c r="E18" s="8" t="s">
        <v>64</v>
      </c>
      <c r="H18" s="8">
        <f t="shared" ref="H18:M18" si="14">H24/SUMIF($A$4:$A$13,"FD",$M4:$M13)</f>
        <v>1.1676300578034682</v>
      </c>
      <c r="I18" s="8">
        <f t="shared" si="14"/>
        <v>1.3618497109826588</v>
      </c>
      <c r="J18" s="8">
        <f t="shared" si="14"/>
        <v>1.2127167630057805</v>
      </c>
      <c r="K18" s="8">
        <f t="shared" si="14"/>
        <v>1.5809248554913296</v>
      </c>
      <c r="L18" s="8">
        <f t="shared" si="14"/>
        <v>1.8381502890173411</v>
      </c>
      <c r="M18" s="8">
        <f>M24/SUMIF($A$4:$A$13,"FD",$M4:$M13)</f>
        <v>2.1554913294797688</v>
      </c>
    </row>
    <row r="19" spans="2:35" s="8" customFormat="1">
      <c r="B19" s="8" t="s">
        <v>62</v>
      </c>
      <c r="H19" s="8">
        <f t="shared" ref="H19:M19" si="15">H25/SUMIF($A$4:$A$13,"Other",$M5:$M14)</f>
        <v>0.22427055702917773</v>
      </c>
      <c r="I19" s="8">
        <f t="shared" si="15"/>
        <v>0.24487179487179486</v>
      </c>
      <c r="J19" s="8">
        <f t="shared" si="15"/>
        <v>0.25565870910698496</v>
      </c>
      <c r="K19" s="8">
        <f t="shared" si="15"/>
        <v>0.24730327144120245</v>
      </c>
      <c r="L19" s="8">
        <f t="shared" si="15"/>
        <v>0.22763041556145003</v>
      </c>
      <c r="M19" s="8">
        <f>M25/SUMIF($A$4:$A$13,"Other",$M5:$M14)</f>
        <v>0.24801061007957559</v>
      </c>
    </row>
    <row r="20" spans="2:35"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5" s="9" customFormat="1">
      <c r="B21" s="9" t="s">
        <v>99</v>
      </c>
      <c r="K21" s="9">
        <v>0.05</v>
      </c>
      <c r="L21" s="9">
        <v>2.8000000000000001E-2</v>
      </c>
      <c r="M21" s="9">
        <v>-0.01</v>
      </c>
    </row>
    <row r="22" spans="2:35">
      <c r="B22" s="1" t="s">
        <v>54</v>
      </c>
      <c r="C22" s="1">
        <v>1090.4000000000001</v>
      </c>
      <c r="D22" s="1">
        <v>1077.2</v>
      </c>
      <c r="E22" s="1">
        <v>1142.5999999999999</v>
      </c>
      <c r="F22" s="1">
        <v>1193.7</v>
      </c>
      <c r="G22" s="1">
        <v>1130.7</v>
      </c>
      <c r="H22" s="1">
        <v>1176.7</v>
      </c>
      <c r="I22" s="1">
        <v>1301.2</v>
      </c>
      <c r="J22" s="1">
        <v>1269.2</v>
      </c>
      <c r="K22" s="1">
        <v>1227.9000000000001</v>
      </c>
      <c r="L22" s="1">
        <v>1251.4000000000001</v>
      </c>
      <c r="M22" s="1">
        <v>1310.2</v>
      </c>
      <c r="Q22" s="2"/>
      <c r="R22" s="2"/>
      <c r="S22" s="2"/>
      <c r="T22" s="2"/>
      <c r="U22" s="2"/>
      <c r="V22" s="2"/>
      <c r="W22" s="2"/>
      <c r="X22" s="2"/>
      <c r="Y22" s="2">
        <f>SUM(G22:J22)</f>
        <v>4877.8</v>
      </c>
      <c r="Z22" s="2"/>
      <c r="AA22" s="2"/>
      <c r="AB22" s="2"/>
      <c r="AC22" s="2"/>
      <c r="AD22" s="2"/>
      <c r="AE22" s="2"/>
      <c r="AF22" s="2"/>
      <c r="AG22" s="2"/>
      <c r="AH22" s="2"/>
    </row>
    <row r="23" spans="2:35">
      <c r="B23" s="1" t="s">
        <v>55</v>
      </c>
      <c r="C23" s="1">
        <v>567.1</v>
      </c>
      <c r="D23" s="1">
        <v>547.20000000000005</v>
      </c>
      <c r="E23" s="1">
        <v>612.70000000000005</v>
      </c>
      <c r="F23" s="1">
        <v>647.29999999999995</v>
      </c>
      <c r="G23" s="1">
        <v>604.6</v>
      </c>
      <c r="H23" s="1">
        <v>600.5</v>
      </c>
      <c r="I23" s="1">
        <v>695.5</v>
      </c>
      <c r="J23" s="1">
        <v>711.7</v>
      </c>
      <c r="K23" s="1">
        <v>669.8</v>
      </c>
      <c r="L23" s="1">
        <v>643</v>
      </c>
      <c r="M23" s="1">
        <v>730.7</v>
      </c>
      <c r="Q23" s="2"/>
      <c r="R23" s="2"/>
      <c r="S23" s="2"/>
      <c r="T23" s="2"/>
      <c r="U23" s="2"/>
      <c r="V23" s="2"/>
      <c r="W23" s="2"/>
      <c r="X23" s="2"/>
      <c r="Y23" s="2">
        <f t="shared" ref="Y23:Y25" si="16">SUM(G23:J23)</f>
        <v>2612.3000000000002</v>
      </c>
      <c r="Z23" s="2"/>
      <c r="AA23" s="2"/>
      <c r="AB23" s="2"/>
      <c r="AC23" s="2"/>
      <c r="AD23" s="2"/>
      <c r="AE23" s="2"/>
      <c r="AF23" s="2"/>
      <c r="AG23" s="2"/>
      <c r="AH23" s="2"/>
    </row>
    <row r="24" spans="2:35">
      <c r="B24" s="1" t="s">
        <v>56</v>
      </c>
      <c r="C24" s="1">
        <v>168.8</v>
      </c>
      <c r="D24" s="1">
        <v>188.7</v>
      </c>
      <c r="E24" s="1">
        <v>208.2</v>
      </c>
      <c r="F24" s="1">
        <v>210.5</v>
      </c>
      <c r="G24" s="1">
        <v>183.4</v>
      </c>
      <c r="H24" s="1">
        <v>202</v>
      </c>
      <c r="I24" s="1">
        <v>235.6</v>
      </c>
      <c r="J24" s="1">
        <v>209.8</v>
      </c>
      <c r="K24" s="1">
        <v>273.5</v>
      </c>
      <c r="L24" s="1">
        <v>318</v>
      </c>
      <c r="M24" s="1">
        <v>372.9</v>
      </c>
      <c r="Q24" s="2"/>
      <c r="R24" s="2"/>
      <c r="S24" s="2"/>
      <c r="T24" s="2"/>
      <c r="U24" s="2"/>
      <c r="V24" s="2"/>
      <c r="W24" s="2"/>
      <c r="X24" s="2"/>
      <c r="Y24" s="2">
        <f t="shared" si="16"/>
        <v>830.8</v>
      </c>
      <c r="Z24" s="2"/>
      <c r="AA24" s="2"/>
      <c r="AB24" s="2"/>
      <c r="AC24" s="2"/>
      <c r="AD24" s="2"/>
      <c r="AE24" s="2"/>
      <c r="AF24" s="2"/>
      <c r="AG24" s="2"/>
      <c r="AH24" s="2"/>
    </row>
    <row r="25" spans="2:35">
      <c r="B25" s="1" t="s">
        <v>57</v>
      </c>
      <c r="C25" s="1">
        <v>479.7</v>
      </c>
      <c r="D25" s="1">
        <v>459.1</v>
      </c>
      <c r="E25" s="1">
        <v>485.4</v>
      </c>
      <c r="F25" s="1">
        <v>551.4</v>
      </c>
      <c r="G25" s="1">
        <v>527.4</v>
      </c>
      <c r="H25" s="1">
        <v>507.3</v>
      </c>
      <c r="I25" s="1">
        <v>553.9</v>
      </c>
      <c r="J25" s="1">
        <v>578.29999999999995</v>
      </c>
      <c r="K25" s="1">
        <v>559.4</v>
      </c>
      <c r="L25" s="1">
        <v>514.9</v>
      </c>
      <c r="M25" s="1">
        <v>561</v>
      </c>
      <c r="Q25" s="2"/>
      <c r="R25" s="2"/>
      <c r="S25" s="2"/>
      <c r="T25" s="2"/>
      <c r="U25" s="2"/>
      <c r="V25" s="2"/>
      <c r="W25" s="2"/>
      <c r="X25" s="2"/>
      <c r="Y25" s="2">
        <f t="shared" si="16"/>
        <v>2166.8999999999996</v>
      </c>
      <c r="Z25" s="2"/>
      <c r="AA25" s="2"/>
      <c r="AB25" s="2"/>
      <c r="AC25" s="2"/>
      <c r="AD25" s="2"/>
      <c r="AE25" s="2"/>
      <c r="AF25" s="2"/>
      <c r="AG25" s="2"/>
      <c r="AH25" s="2"/>
    </row>
    <row r="26" spans="2:35" s="7" customFormat="1">
      <c r="B26" s="7" t="s">
        <v>15</v>
      </c>
      <c r="C26" s="7">
        <f>SUM(C22:C25)</f>
        <v>2306</v>
      </c>
      <c r="D26" s="7">
        <f>SUM(D22:D25)</f>
        <v>2272.2000000000003</v>
      </c>
      <c r="E26" s="7">
        <f>SUM(E22:E25)</f>
        <v>2448.9</v>
      </c>
      <c r="F26" s="7">
        <f>SUM(F22:F25)</f>
        <v>2602.9</v>
      </c>
      <c r="G26" s="7">
        <f>SUM(G22:G25)</f>
        <v>2446.1000000000004</v>
      </c>
      <c r="H26" s="7">
        <f>SUM(H22:H25)</f>
        <v>2486.5</v>
      </c>
      <c r="I26" s="7">
        <f>SUM(I22:I25)</f>
        <v>2786.2000000000003</v>
      </c>
      <c r="J26" s="7">
        <f>SUM(J22:J25)</f>
        <v>2769</v>
      </c>
      <c r="K26" s="7">
        <f>SUM(K22:K25)</f>
        <v>2730.6</v>
      </c>
      <c r="L26" s="7">
        <f>SUM(L22:L25)</f>
        <v>2727.3</v>
      </c>
      <c r="M26" s="7">
        <f>SUM(M22:M25)</f>
        <v>2974.8</v>
      </c>
      <c r="N26" s="7">
        <f>+N14*N16</f>
        <v>2971.1847413793103</v>
      </c>
      <c r="T26" s="7">
        <v>8080.1</v>
      </c>
      <c r="U26" s="7">
        <v>8510.4</v>
      </c>
      <c r="V26" s="7">
        <v>7806</v>
      </c>
      <c r="W26" s="7">
        <v>7196.1</v>
      </c>
      <c r="X26" s="7">
        <v>9630</v>
      </c>
      <c r="Y26" s="7">
        <v>10487.8</v>
      </c>
      <c r="Z26" s="7">
        <f>SUM(K26:N26)</f>
        <v>11403.884741379312</v>
      </c>
      <c r="AA26" s="7">
        <f>+AA14*AA16</f>
        <v>11714.52996998155</v>
      </c>
      <c r="AB26" s="7">
        <f>+AB14*AB16</f>
        <v>12375.785422345489</v>
      </c>
      <c r="AC26" s="7">
        <f>+AC14*AC16</f>
        <v>13049.094530759709</v>
      </c>
      <c r="AD26" s="7">
        <f>+AD14*AD16</f>
        <v>13734.632242799978</v>
      </c>
      <c r="AE26" s="7">
        <f>+AE14*AE16</f>
        <v>14432.575799627979</v>
      </c>
      <c r="AF26" s="7">
        <f>+AF14*AF16</f>
        <v>15143.104764368256</v>
      </c>
      <c r="AG26" s="7">
        <f>+AG14*AG16</f>
        <v>15866.401050823377</v>
      </c>
      <c r="AH26" s="7">
        <f>+AH14*AH16</f>
        <v>16602.648952531163</v>
      </c>
      <c r="AI26" s="7">
        <f>+AI14*AI16</f>
        <v>17352.035172168024</v>
      </c>
    </row>
    <row r="27" spans="2:35">
      <c r="B27" s="1" t="s">
        <v>16</v>
      </c>
      <c r="C27" s="1">
        <v>685.4</v>
      </c>
      <c r="D27" s="1">
        <v>694.1</v>
      </c>
      <c r="E27" s="1">
        <v>752.7</v>
      </c>
      <c r="F27" s="1">
        <f t="shared" ref="F27:F36" si="17">+X27-SUM(C27:E27)</f>
        <v>811.40000000000009</v>
      </c>
      <c r="G27" s="1">
        <v>795.3</v>
      </c>
      <c r="H27" s="1">
        <v>818.3</v>
      </c>
      <c r="I27" s="1">
        <v>887</v>
      </c>
      <c r="J27" s="1">
        <f t="shared" ref="J27:J36" si="18">+Y27-SUM(G27:I27)</f>
        <v>855.30000000000018</v>
      </c>
      <c r="K27" s="1">
        <v>851</v>
      </c>
      <c r="L27" s="1">
        <v>845.8</v>
      </c>
      <c r="M27" s="1">
        <v>920.2</v>
      </c>
      <c r="N27" s="1">
        <f>+J27*1.03</f>
        <v>880.95900000000017</v>
      </c>
      <c r="V27" s="1">
        <v>2240.8000000000002</v>
      </c>
      <c r="W27" s="1">
        <v>2072.1</v>
      </c>
      <c r="X27" s="1">
        <v>2943.6</v>
      </c>
      <c r="Y27" s="1">
        <v>3355.9</v>
      </c>
      <c r="Z27" s="1">
        <f t="shared" ref="Z27:Z39" si="19">SUM(K27:N27)</f>
        <v>3497.9590000000003</v>
      </c>
      <c r="AA27" s="1">
        <f>+AA$26*(Z27/Z$26)</f>
        <v>3593.2444485852011</v>
      </c>
      <c r="AB27" s="1">
        <f t="shared" ref="AB27:AH27" si="20">+AB$26*(AA27/AA$26)</f>
        <v>3796.0739679421067</v>
      </c>
      <c r="AC27" s="1">
        <f t="shared" si="20"/>
        <v>4002.6007532412914</v>
      </c>
      <c r="AD27" s="1">
        <f t="shared" si="20"/>
        <v>4212.8784668496664</v>
      </c>
      <c r="AE27" s="1">
        <f t="shared" si="20"/>
        <v>4426.961474654885</v>
      </c>
      <c r="AF27" s="1">
        <f t="shared" si="20"/>
        <v>4644.904854769522</v>
      </c>
      <c r="AG27" s="1">
        <f t="shared" si="20"/>
        <v>4866.7644063389862</v>
      </c>
      <c r="AH27" s="1">
        <f t="shared" si="20"/>
        <v>5092.5966584543621</v>
      </c>
      <c r="AI27" s="1">
        <f t="shared" ref="AI27" si="21">+AI$26*(AH27/AH$26)</f>
        <v>5322.4588791714123</v>
      </c>
    </row>
    <row r="28" spans="2:35">
      <c r="B28" s="1" t="s">
        <v>17</v>
      </c>
      <c r="C28" s="1">
        <v>736</v>
      </c>
      <c r="D28" s="1">
        <v>744.8</v>
      </c>
      <c r="E28" s="1">
        <v>798.7</v>
      </c>
      <c r="F28" s="1">
        <f t="shared" si="17"/>
        <v>829.30000000000018</v>
      </c>
      <c r="G28" s="1">
        <v>793.8</v>
      </c>
      <c r="H28" s="1">
        <v>808.5</v>
      </c>
      <c r="I28" s="1">
        <v>874.2</v>
      </c>
      <c r="J28" s="1">
        <f t="shared" si="18"/>
        <v>869.80000000000018</v>
      </c>
      <c r="K28" s="1">
        <v>875.3</v>
      </c>
      <c r="L28" s="1">
        <v>880.9</v>
      </c>
      <c r="M28" s="1">
        <v>937.1</v>
      </c>
      <c r="N28" s="1">
        <f>+J28-1.03</f>
        <v>868.77000000000021</v>
      </c>
      <c r="V28" s="1">
        <v>2682.6</v>
      </c>
      <c r="W28" s="1">
        <v>2286.3000000000002</v>
      </c>
      <c r="X28" s="1">
        <v>3108.8</v>
      </c>
      <c r="Y28" s="1">
        <v>3346.3</v>
      </c>
      <c r="Z28" s="1">
        <f t="shared" si="19"/>
        <v>3562.0699999999997</v>
      </c>
      <c r="AA28" s="1">
        <f t="shared" ref="AA28:AH32" si="22">+AA$26*(Z28/Z$26)</f>
        <v>3659.1018513858753</v>
      </c>
      <c r="AB28" s="1">
        <f t="shared" si="22"/>
        <v>3865.6488537994687</v>
      </c>
      <c r="AC28" s="1">
        <f t="shared" si="22"/>
        <v>4075.9608860761959</v>
      </c>
      <c r="AD28" s="1">
        <f t="shared" si="22"/>
        <v>4290.0925941130772</v>
      </c>
      <c r="AE28" s="1">
        <f t="shared" si="22"/>
        <v>4508.0993402220893</v>
      </c>
      <c r="AF28" s="1">
        <f t="shared" si="22"/>
        <v>4730.0372119938693</v>
      </c>
      <c r="AG28" s="1">
        <f t="shared" si="22"/>
        <v>4955.9630312670624</v>
      </c>
      <c r="AH28" s="1">
        <f t="shared" si="22"/>
        <v>5185.9343632045202</v>
      </c>
      <c r="AI28" s="1">
        <f t="shared" ref="AI28" si="23">+AI$26*(AH28/AH$26)</f>
        <v>5420.0095254776015</v>
      </c>
    </row>
    <row r="29" spans="2:35">
      <c r="B29" s="1" t="s">
        <v>26</v>
      </c>
      <c r="C29" s="1">
        <v>378.1</v>
      </c>
      <c r="D29" s="1">
        <v>385</v>
      </c>
      <c r="E29" s="1">
        <v>395.7</v>
      </c>
      <c r="F29" s="1">
        <f t="shared" si="17"/>
        <v>423.79999999999995</v>
      </c>
      <c r="G29" s="1">
        <v>403.5</v>
      </c>
      <c r="H29" s="1">
        <v>417</v>
      </c>
      <c r="I29" s="1">
        <v>440.3</v>
      </c>
      <c r="J29" s="1">
        <f t="shared" si="18"/>
        <v>441.40000000000009</v>
      </c>
      <c r="K29" s="1">
        <v>446.6</v>
      </c>
      <c r="L29" s="1">
        <v>450.4</v>
      </c>
      <c r="M29" s="1">
        <v>471.9</v>
      </c>
      <c r="N29" s="1">
        <f>+J29-1.03</f>
        <v>440.37000000000012</v>
      </c>
      <c r="V29" s="1">
        <v>1475.1</v>
      </c>
      <c r="W29" s="1">
        <v>1344.2</v>
      </c>
      <c r="X29" s="1">
        <v>1582.6</v>
      </c>
      <c r="Y29" s="1">
        <v>1702.2</v>
      </c>
      <c r="Z29" s="1">
        <f t="shared" si="19"/>
        <v>1809.2700000000002</v>
      </c>
      <c r="AA29" s="1">
        <f t="shared" si="22"/>
        <v>1858.5550555314533</v>
      </c>
      <c r="AB29" s="1">
        <f t="shared" si="22"/>
        <v>1963.4657661735357</v>
      </c>
      <c r="AC29" s="1">
        <f t="shared" si="22"/>
        <v>2070.2888355229065</v>
      </c>
      <c r="AD29" s="1">
        <f t="shared" si="22"/>
        <v>2179.0520196826474</v>
      </c>
      <c r="AE29" s="1">
        <f t="shared" si="22"/>
        <v>2289.7834386420313</v>
      </c>
      <c r="AF29" s="1">
        <f t="shared" si="22"/>
        <v>2402.5115807786337</v>
      </c>
      <c r="AG29" s="1">
        <f t="shared" si="22"/>
        <v>2517.2653074141044</v>
      </c>
      <c r="AH29" s="1">
        <f t="shared" si="22"/>
        <v>2634.0738574242064</v>
      </c>
      <c r="AI29" s="1">
        <f t="shared" ref="AI29" si="24">+AI$26*(AH29/AH$26)</f>
        <v>2752.9668519037696</v>
      </c>
    </row>
    <row r="30" spans="2:35">
      <c r="B30" s="1" t="s">
        <v>18</v>
      </c>
      <c r="C30" s="1">
        <v>23.9</v>
      </c>
      <c r="D30" s="1">
        <v>21.9</v>
      </c>
      <c r="E30" s="1">
        <v>27.2</v>
      </c>
      <c r="F30" s="1">
        <f t="shared" si="17"/>
        <v>20.200000000000003</v>
      </c>
      <c r="G30" s="1">
        <v>30.3</v>
      </c>
      <c r="H30" s="1">
        <v>31.1</v>
      </c>
      <c r="I30" s="1">
        <v>28.2</v>
      </c>
      <c r="J30" s="1">
        <f t="shared" si="18"/>
        <v>28.699999999999989</v>
      </c>
      <c r="K30" s="1">
        <v>38.6</v>
      </c>
      <c r="L30" s="1">
        <v>36.9</v>
      </c>
      <c r="M30" s="1">
        <v>31.7</v>
      </c>
      <c r="N30" s="1">
        <f>+J30-1.03</f>
        <v>27.669999999999987</v>
      </c>
      <c r="V30" s="1">
        <v>238</v>
      </c>
      <c r="W30" s="1">
        <v>91.1</v>
      </c>
      <c r="X30" s="1">
        <v>93.2</v>
      </c>
      <c r="Y30" s="1">
        <v>118.3</v>
      </c>
      <c r="Z30" s="1">
        <f t="shared" si="19"/>
        <v>134.87</v>
      </c>
      <c r="AA30" s="1">
        <f t="shared" si="22"/>
        <v>138.54389910821882</v>
      </c>
      <c r="AB30" s="1">
        <f t="shared" si="22"/>
        <v>146.36435019860207</v>
      </c>
      <c r="AC30" s="1">
        <f t="shared" si="22"/>
        <v>154.32735592088213</v>
      </c>
      <c r="AD30" s="1">
        <f t="shared" si="22"/>
        <v>162.43498532258795</v>
      </c>
      <c r="AE30" s="1">
        <f t="shared" si="22"/>
        <v>170.6893345767358</v>
      </c>
      <c r="AF30" s="1">
        <f t="shared" si="22"/>
        <v>179.0925273174343</v>
      </c>
      <c r="AG30" s="1">
        <f t="shared" si="22"/>
        <v>187.64671497948913</v>
      </c>
      <c r="AH30" s="1">
        <f t="shared" si="22"/>
        <v>196.35407714205328</v>
      </c>
      <c r="AI30" s="1">
        <f t="shared" ref="AI30" si="25">+AI$26*(AH30/AH$26)</f>
        <v>205.21682187637083</v>
      </c>
    </row>
    <row r="31" spans="2:35">
      <c r="B31" s="1" t="s">
        <v>19</v>
      </c>
      <c r="C31" s="1">
        <v>113</v>
      </c>
      <c r="D31" s="1">
        <v>91.7</v>
      </c>
      <c r="E31" s="1">
        <v>83.3</v>
      </c>
      <c r="F31" s="1">
        <f t="shared" si="17"/>
        <v>85.199999999999989</v>
      </c>
      <c r="G31" s="1">
        <v>88.3</v>
      </c>
      <c r="H31" s="1">
        <v>90.4</v>
      </c>
      <c r="I31" s="1">
        <v>107</v>
      </c>
      <c r="J31" s="1">
        <f t="shared" si="18"/>
        <v>100.40000000000003</v>
      </c>
      <c r="K31" s="1">
        <v>153.30000000000001</v>
      </c>
      <c r="L31" s="1">
        <v>114.8</v>
      </c>
      <c r="M31" s="1">
        <v>108.2</v>
      </c>
      <c r="N31" s="1">
        <f>+N$26*(J31/J$26)</f>
        <v>107.73093103448278</v>
      </c>
      <c r="V31" s="1">
        <v>376.4</v>
      </c>
      <c r="W31" s="1">
        <v>396.2</v>
      </c>
      <c r="X31" s="1">
        <v>373.2</v>
      </c>
      <c r="Y31" s="1">
        <v>386.1</v>
      </c>
      <c r="Z31" s="1">
        <f t="shared" si="19"/>
        <v>484.03093103448282</v>
      </c>
      <c r="AA31" s="1">
        <f t="shared" si="22"/>
        <v>497.21607825682963</v>
      </c>
      <c r="AB31" s="1">
        <f t="shared" si="22"/>
        <v>525.28266254086486</v>
      </c>
      <c r="AC31" s="1">
        <f t="shared" si="22"/>
        <v>553.86085690275502</v>
      </c>
      <c r="AD31" s="1">
        <f t="shared" si="22"/>
        <v>582.95808688562897</v>
      </c>
      <c r="AE31" s="1">
        <f t="shared" si="22"/>
        <v>612.58187538247012</v>
      </c>
      <c r="AF31" s="1">
        <f t="shared" si="22"/>
        <v>642.7398438405595</v>
      </c>
      <c r="AG31" s="1">
        <f t="shared" si="22"/>
        <v>673.43971348027242</v>
      </c>
      <c r="AH31" s="1">
        <f t="shared" si="22"/>
        <v>704.68930652839549</v>
      </c>
      <c r="AI31" s="1">
        <f t="shared" ref="AI31" si="26">+AI$26*(AH31/AH$26)</f>
        <v>736.49654746613305</v>
      </c>
    </row>
    <row r="32" spans="2:35">
      <c r="B32" s="1" t="s">
        <v>20</v>
      </c>
      <c r="C32" s="1">
        <v>89</v>
      </c>
      <c r="D32" s="1">
        <v>92.1</v>
      </c>
      <c r="E32" s="1">
        <v>94.3</v>
      </c>
      <c r="F32" s="1">
        <f t="shared" si="17"/>
        <v>93</v>
      </c>
      <c r="G32" s="1">
        <v>95.6</v>
      </c>
      <c r="H32" s="1">
        <v>96.8</v>
      </c>
      <c r="I32" s="1">
        <v>98.3</v>
      </c>
      <c r="J32" s="1">
        <f t="shared" si="18"/>
        <v>97.100000000000023</v>
      </c>
      <c r="K32" s="1">
        <v>109.8</v>
      </c>
      <c r="L32" s="1">
        <v>112.5</v>
      </c>
      <c r="M32" s="1">
        <v>117.9</v>
      </c>
      <c r="N32" s="1">
        <f>+N$26*(J32/J$26)</f>
        <v>104.18997413793106</v>
      </c>
      <c r="V32" s="1">
        <v>355.9</v>
      </c>
      <c r="W32" s="1">
        <v>350.9</v>
      </c>
      <c r="X32" s="1">
        <v>368.4</v>
      </c>
      <c r="Y32" s="1">
        <v>387.8</v>
      </c>
      <c r="Z32" s="1">
        <f t="shared" si="19"/>
        <v>444.38997413793112</v>
      </c>
      <c r="AA32" s="1">
        <f t="shared" si="22"/>
        <v>456.49528984703426</v>
      </c>
      <c r="AB32" s="1">
        <f t="shared" si="22"/>
        <v>482.26328908928497</v>
      </c>
      <c r="AC32" s="1">
        <f t="shared" si="22"/>
        <v>508.50099878739604</v>
      </c>
      <c r="AD32" s="1">
        <f t="shared" si="22"/>
        <v>535.21523635056042</v>
      </c>
      <c r="AE32" s="1">
        <f t="shared" si="22"/>
        <v>562.41290856510932</v>
      </c>
      <c r="AF32" s="1">
        <f t="shared" si="22"/>
        <v>590.10101270031407</v>
      </c>
      <c r="AG32" s="1">
        <f t="shared" si="22"/>
        <v>618.28663762736642</v>
      </c>
      <c r="AH32" s="1">
        <f t="shared" si="22"/>
        <v>646.97696495168975</v>
      </c>
      <c r="AI32" s="1">
        <f t="shared" ref="AI32" si="27">+AI$26*(AH32/AH$26)</f>
        <v>676.17927015873693</v>
      </c>
    </row>
    <row r="33" spans="2:225">
      <c r="B33" s="1" t="s">
        <v>21</v>
      </c>
      <c r="C33" s="1">
        <f t="shared" ref="C33:N33" si="28">+C26-SUM(C27:C32)</f>
        <v>280.59999999999991</v>
      </c>
      <c r="D33" s="1">
        <f t="shared" si="28"/>
        <v>242.60000000000014</v>
      </c>
      <c r="E33" s="1">
        <f t="shared" si="28"/>
        <v>296.99999999999955</v>
      </c>
      <c r="F33" s="1">
        <f t="shared" si="28"/>
        <v>340.00000000000045</v>
      </c>
      <c r="G33" s="1">
        <f t="shared" si="28"/>
        <v>239.30000000000064</v>
      </c>
      <c r="H33" s="1">
        <f t="shared" si="28"/>
        <v>224.39999999999964</v>
      </c>
      <c r="I33" s="1">
        <f t="shared" si="28"/>
        <v>351.20000000000027</v>
      </c>
      <c r="J33" s="1">
        <f t="shared" si="28"/>
        <v>376.29999999999973</v>
      </c>
      <c r="K33" s="1">
        <f t="shared" si="28"/>
        <v>255.99999999999955</v>
      </c>
      <c r="L33" s="1">
        <f t="shared" si="28"/>
        <v>286</v>
      </c>
      <c r="M33" s="1">
        <f t="shared" si="28"/>
        <v>387.80000000000018</v>
      </c>
      <c r="N33" s="1">
        <f t="shared" si="28"/>
        <v>541.49483620689625</v>
      </c>
      <c r="V33" s="1">
        <f>+V26-SUM(V27:V32)</f>
        <v>437.20000000000073</v>
      </c>
      <c r="W33" s="1">
        <f>+W26-SUM(W27:W32)</f>
        <v>655.30000000000109</v>
      </c>
      <c r="X33" s="1">
        <f>+X26-SUM(X27:X32)</f>
        <v>1160.2000000000007</v>
      </c>
      <c r="Y33" s="1">
        <f>+Y26-SUM(Y27:Y32)</f>
        <v>1191.1999999999989</v>
      </c>
      <c r="Z33" s="1">
        <f t="shared" si="19"/>
        <v>1471.294836206896</v>
      </c>
      <c r="AA33" s="1">
        <f>+AA26-SUM(AA27:AA32)</f>
        <v>1511.3733472669355</v>
      </c>
      <c r="AB33" s="1">
        <f t="shared" ref="AB33:AI33" si="29">+AB26-SUM(AB27:AB32)</f>
        <v>1596.6865326016232</v>
      </c>
      <c r="AC33" s="1">
        <f t="shared" si="29"/>
        <v>1683.5548443082807</v>
      </c>
      <c r="AD33" s="1">
        <f t="shared" si="29"/>
        <v>1772.0008535958095</v>
      </c>
      <c r="AE33" s="1">
        <f t="shared" si="29"/>
        <v>1862.0474275846573</v>
      </c>
      <c r="AF33" s="1">
        <f t="shared" si="29"/>
        <v>1953.7177329679234</v>
      </c>
      <c r="AG33" s="1">
        <f t="shared" si="29"/>
        <v>2047.0352397160932</v>
      </c>
      <c r="AH33" s="1">
        <f t="shared" si="29"/>
        <v>2142.0237248259364</v>
      </c>
      <c r="AI33" s="1">
        <f t="shared" si="29"/>
        <v>2238.7072761139989</v>
      </c>
    </row>
    <row r="34" spans="2:225">
      <c r="B34" s="1" t="s">
        <v>22</v>
      </c>
      <c r="C34" s="1">
        <v>15.6</v>
      </c>
      <c r="D34" s="1">
        <v>16.7</v>
      </c>
      <c r="E34" s="1">
        <v>17.5</v>
      </c>
      <c r="F34" s="1">
        <f t="shared" si="17"/>
        <v>18.900000000000006</v>
      </c>
      <c r="G34" s="1">
        <v>19.8</v>
      </c>
      <c r="H34" s="1">
        <v>19.8</v>
      </c>
      <c r="I34" s="1">
        <v>19.600000000000001</v>
      </c>
      <c r="J34" s="1">
        <f t="shared" si="18"/>
        <v>22.099999999999994</v>
      </c>
      <c r="K34" s="1">
        <v>29.7</v>
      </c>
      <c r="L34" s="1">
        <v>37.1</v>
      </c>
      <c r="M34" s="1">
        <v>36.5</v>
      </c>
      <c r="N34" s="1">
        <f>+N33*(M34/M33)</f>
        <v>50.96586261359387</v>
      </c>
      <c r="V34" s="1">
        <f>57.3+151.6</f>
        <v>208.89999999999998</v>
      </c>
      <c r="W34" s="1">
        <f>63.5+8.7</f>
        <v>72.2</v>
      </c>
      <c r="X34" s="1">
        <v>68.7</v>
      </c>
      <c r="Y34" s="1">
        <v>81.3</v>
      </c>
      <c r="Z34" s="1">
        <f t="shared" si="19"/>
        <v>154.26586261359387</v>
      </c>
      <c r="AA34" s="1">
        <f>+AA33*(Z34/Z33)</f>
        <v>158.46811081619413</v>
      </c>
      <c r="AB34" s="1">
        <f t="shared" ref="AB34:AI34" si="30">+AB33*(AA34/AA33)</f>
        <v>167.41323303377681</v>
      </c>
      <c r="AC34" s="1">
        <f t="shared" si="30"/>
        <v>176.52141088462983</v>
      </c>
      <c r="AD34" s="1">
        <f t="shared" si="30"/>
        <v>185.79501096919637</v>
      </c>
      <c r="AE34" s="1">
        <f t="shared" si="30"/>
        <v>195.23643091436568</v>
      </c>
      <c r="AF34" s="1">
        <f t="shared" si="30"/>
        <v>204.84809975734157</v>
      </c>
      <c r="AG34" s="1">
        <f t="shared" si="30"/>
        <v>214.63247833408519</v>
      </c>
      <c r="AH34" s="1">
        <f t="shared" si="30"/>
        <v>224.59205967238867</v>
      </c>
      <c r="AI34" s="1">
        <f t="shared" si="30"/>
        <v>234.7293693896242</v>
      </c>
    </row>
    <row r="35" spans="2:225">
      <c r="B35" s="1" t="s">
        <v>23</v>
      </c>
      <c r="C35" s="1">
        <f t="shared" ref="C35:N35" si="31">+C33-C34</f>
        <v>264.99999999999989</v>
      </c>
      <c r="D35" s="1">
        <f t="shared" si="31"/>
        <v>225.90000000000015</v>
      </c>
      <c r="E35" s="1">
        <f t="shared" si="31"/>
        <v>279.49999999999955</v>
      </c>
      <c r="F35" s="1">
        <f t="shared" si="31"/>
        <v>321.10000000000048</v>
      </c>
      <c r="G35" s="1">
        <f t="shared" si="31"/>
        <v>219.50000000000063</v>
      </c>
      <c r="H35" s="1">
        <f t="shared" si="31"/>
        <v>204.59999999999962</v>
      </c>
      <c r="I35" s="1">
        <f t="shared" si="31"/>
        <v>331.60000000000025</v>
      </c>
      <c r="J35" s="1">
        <f t="shared" si="31"/>
        <v>354.1999999999997</v>
      </c>
      <c r="K35" s="1">
        <f t="shared" si="31"/>
        <v>226.29999999999956</v>
      </c>
      <c r="L35" s="1">
        <f t="shared" si="31"/>
        <v>248.9</v>
      </c>
      <c r="M35" s="1">
        <f t="shared" si="31"/>
        <v>351.30000000000018</v>
      </c>
      <c r="N35" s="1">
        <f t="shared" si="31"/>
        <v>490.5289735933024</v>
      </c>
      <c r="V35" s="1">
        <f>+V33-V34</f>
        <v>228.30000000000075</v>
      </c>
      <c r="W35" s="1">
        <f>+W33-W34</f>
        <v>583.10000000000105</v>
      </c>
      <c r="X35" s="1">
        <f>+X33-X34</f>
        <v>1091.5000000000007</v>
      </c>
      <c r="Y35" s="1">
        <f>+Y33-Y34</f>
        <v>1109.899999999999</v>
      </c>
      <c r="Z35" s="1">
        <f t="shared" si="19"/>
        <v>1317.0289735933022</v>
      </c>
      <c r="AA35" s="1">
        <f>+AA33-AA34</f>
        <v>1352.9052364507413</v>
      </c>
      <c r="AB35" s="1">
        <f t="shared" ref="AB35:AI35" si="32">+AB33-AB34</f>
        <v>1429.2732995678464</v>
      </c>
      <c r="AC35" s="1">
        <f t="shared" si="32"/>
        <v>1507.0334334236509</v>
      </c>
      <c r="AD35" s="1">
        <f t="shared" si="32"/>
        <v>1586.205842626613</v>
      </c>
      <c r="AE35" s="1">
        <f t="shared" si="32"/>
        <v>1666.8109966702916</v>
      </c>
      <c r="AF35" s="1">
        <f t="shared" si="32"/>
        <v>1748.8696332105819</v>
      </c>
      <c r="AG35" s="1">
        <f t="shared" si="32"/>
        <v>1832.4027613820081</v>
      </c>
      <c r="AH35" s="1">
        <f t="shared" si="32"/>
        <v>1917.4316651535478</v>
      </c>
      <c r="AI35" s="1">
        <f t="shared" si="32"/>
        <v>2003.9779067243746</v>
      </c>
    </row>
    <row r="36" spans="2:225">
      <c r="B36" s="1" t="s">
        <v>24</v>
      </c>
      <c r="C36" s="1">
        <v>33.299999999999997</v>
      </c>
      <c r="D36" s="1">
        <v>32.5</v>
      </c>
      <c r="E36" s="1">
        <v>35.4</v>
      </c>
      <c r="F36" s="1">
        <f t="shared" si="17"/>
        <v>37.600000000000023</v>
      </c>
      <c r="G36" s="1">
        <v>30.8</v>
      </c>
      <c r="H36" s="1">
        <v>25.9</v>
      </c>
      <c r="I36" s="1">
        <v>43.5</v>
      </c>
      <c r="J36" s="1">
        <f t="shared" si="18"/>
        <v>36.799999999999997</v>
      </c>
      <c r="K36" s="1">
        <v>28.4</v>
      </c>
      <c r="L36" s="1">
        <v>29.1</v>
      </c>
      <c r="M36" s="1">
        <v>37.5</v>
      </c>
      <c r="N36" s="1">
        <f>+N35*0.12</f>
        <v>58.863476831196287</v>
      </c>
      <c r="V36" s="1">
        <v>-3.2</v>
      </c>
      <c r="W36" s="1">
        <v>-55.9</v>
      </c>
      <c r="X36" s="1">
        <v>138.80000000000001</v>
      </c>
      <c r="Y36" s="1">
        <v>137</v>
      </c>
      <c r="Z36" s="1">
        <f t="shared" si="19"/>
        <v>153.86347683119629</v>
      </c>
      <c r="AA36" s="1">
        <f>+AA35*(Z36/Z35)</f>
        <v>158.0547639248241</v>
      </c>
      <c r="AB36" s="1">
        <f t="shared" ref="AB36:AI36" si="33">+AB35*(AA36/AA35)</f>
        <v>166.97655376062653</v>
      </c>
      <c r="AC36" s="1">
        <f t="shared" si="33"/>
        <v>176.0609739167528</v>
      </c>
      <c r="AD36" s="1">
        <f t="shared" si="33"/>
        <v>185.31038482062536</v>
      </c>
      <c r="AE36" s="1">
        <f t="shared" si="33"/>
        <v>194.72717784518363</v>
      </c>
      <c r="AF36" s="1">
        <f t="shared" si="33"/>
        <v>204.31377569175109</v>
      </c>
      <c r="AG36" s="1">
        <f t="shared" si="33"/>
        <v>214.07263277746506</v>
      </c>
      <c r="AH36" s="1">
        <f t="shared" si="33"/>
        <v>224.00623562732483</v>
      </c>
      <c r="AI36" s="1">
        <f t="shared" si="33"/>
        <v>234.11710327090341</v>
      </c>
    </row>
    <row r="37" spans="2:225">
      <c r="B37" s="1" t="s">
        <v>25</v>
      </c>
      <c r="C37" s="1">
        <f t="shared" ref="C37:N37" si="34">+C35-C36</f>
        <v>231.69999999999987</v>
      </c>
      <c r="D37" s="1">
        <f t="shared" si="34"/>
        <v>193.40000000000015</v>
      </c>
      <c r="E37" s="1">
        <f t="shared" si="34"/>
        <v>244.09999999999954</v>
      </c>
      <c r="F37" s="1">
        <f t="shared" si="34"/>
        <v>283.50000000000045</v>
      </c>
      <c r="G37" s="1">
        <f t="shared" si="34"/>
        <v>188.70000000000061</v>
      </c>
      <c r="H37" s="1">
        <f t="shared" si="34"/>
        <v>178.69999999999962</v>
      </c>
      <c r="I37" s="1">
        <f t="shared" si="34"/>
        <v>288.10000000000025</v>
      </c>
      <c r="J37" s="1">
        <f t="shared" si="34"/>
        <v>317.39999999999969</v>
      </c>
      <c r="K37" s="1">
        <f t="shared" si="34"/>
        <v>197.89999999999955</v>
      </c>
      <c r="L37" s="1">
        <f t="shared" si="34"/>
        <v>219.8</v>
      </c>
      <c r="M37" s="1">
        <f t="shared" si="34"/>
        <v>313.80000000000018</v>
      </c>
      <c r="N37" s="1">
        <f t="shared" si="34"/>
        <v>431.6654967621061</v>
      </c>
      <c r="V37" s="1">
        <f>+V35-V36-3.1</f>
        <v>228.40000000000074</v>
      </c>
      <c r="W37" s="1">
        <f>+W35-W36-3.1</f>
        <v>635.900000000001</v>
      </c>
      <c r="X37" s="1">
        <f>+X35-X36-3.1</f>
        <v>949.6000000000007</v>
      </c>
      <c r="Y37" s="1">
        <f>+Y35-Y36-1.6</f>
        <v>971.29999999999893</v>
      </c>
      <c r="Z37" s="1">
        <f t="shared" si="19"/>
        <v>1163.1654967621059</v>
      </c>
      <c r="AA37" s="1">
        <f>+AA35-AA36-1.6</f>
        <v>1193.2504725259173</v>
      </c>
      <c r="AB37" s="1">
        <f t="shared" ref="AB37:AI37" si="35">+AB35-AB36-1.6</f>
        <v>1260.6967458072199</v>
      </c>
      <c r="AC37" s="1">
        <f t="shared" si="35"/>
        <v>1329.3724595068982</v>
      </c>
      <c r="AD37" s="1">
        <f t="shared" si="35"/>
        <v>1399.2954578059878</v>
      </c>
      <c r="AE37" s="1">
        <f t="shared" si="35"/>
        <v>1470.4838188251081</v>
      </c>
      <c r="AF37" s="1">
        <f t="shared" si="35"/>
        <v>1542.955857518831</v>
      </c>
      <c r="AG37" s="1">
        <f t="shared" si="35"/>
        <v>1616.7301286045431</v>
      </c>
      <c r="AH37" s="1">
        <f t="shared" si="35"/>
        <v>1691.8254295262232</v>
      </c>
      <c r="AI37" s="1">
        <f t="shared" si="35"/>
        <v>1768.2608034534712</v>
      </c>
      <c r="AJ37" s="1">
        <f>+AI37*(1+$AL$45)</f>
        <v>1785.9434114880059</v>
      </c>
      <c r="AK37" s="1">
        <f t="shared" ref="AK37" si="36">+AJ37*(1+$AL$45)</f>
        <v>1803.802845602886</v>
      </c>
      <c r="AL37" s="1">
        <f t="shared" ref="AL37:CW37" si="37">+AK37*(1+$AL$45)</f>
        <v>1821.8408740589148</v>
      </c>
      <c r="AM37" s="1">
        <f t="shared" si="37"/>
        <v>1840.059282799504</v>
      </c>
      <c r="AN37" s="1">
        <f t="shared" si="37"/>
        <v>1858.4598756274991</v>
      </c>
      <c r="AO37" s="1">
        <f t="shared" si="37"/>
        <v>1877.0444743837741</v>
      </c>
      <c r="AP37" s="1">
        <f t="shared" si="37"/>
        <v>1895.8149191276118</v>
      </c>
      <c r="AQ37" s="1">
        <f t="shared" si="37"/>
        <v>1914.7730683188879</v>
      </c>
      <c r="AR37" s="1">
        <f t="shared" si="37"/>
        <v>1933.9207990020768</v>
      </c>
      <c r="AS37" s="1">
        <f t="shared" si="37"/>
        <v>1953.2600069920977</v>
      </c>
      <c r="AT37" s="1">
        <f t="shared" si="37"/>
        <v>1972.7926070620188</v>
      </c>
      <c r="AU37" s="1">
        <f t="shared" si="37"/>
        <v>1992.520533132639</v>
      </c>
      <c r="AV37" s="1">
        <f t="shared" si="37"/>
        <v>2012.4457384639654</v>
      </c>
      <c r="AW37" s="1">
        <f t="shared" si="37"/>
        <v>2032.5701958486052</v>
      </c>
      <c r="AX37" s="1">
        <f t="shared" si="37"/>
        <v>2052.8958978070914</v>
      </c>
      <c r="AY37" s="1">
        <f t="shared" si="37"/>
        <v>2073.4248567851623</v>
      </c>
      <c r="AZ37" s="1">
        <f t="shared" si="37"/>
        <v>2094.1591053530142</v>
      </c>
      <c r="BA37" s="1">
        <f t="shared" si="37"/>
        <v>2115.1006964065446</v>
      </c>
      <c r="BB37" s="1">
        <f t="shared" si="37"/>
        <v>2136.2517033706099</v>
      </c>
      <c r="BC37" s="1">
        <f t="shared" si="37"/>
        <v>2157.6142204043158</v>
      </c>
      <c r="BD37" s="1">
        <f t="shared" si="37"/>
        <v>2179.190362608359</v>
      </c>
      <c r="BE37" s="1">
        <f t="shared" si="37"/>
        <v>2200.9822662344427</v>
      </c>
      <c r="BF37" s="1">
        <f t="shared" si="37"/>
        <v>2222.9920888967872</v>
      </c>
      <c r="BG37" s="1">
        <f t="shared" si="37"/>
        <v>2245.2220097857553</v>
      </c>
      <c r="BH37" s="1">
        <f t="shared" si="37"/>
        <v>2267.674229883613</v>
      </c>
      <c r="BI37" s="1">
        <f t="shared" si="37"/>
        <v>2290.3509721824489</v>
      </c>
      <c r="BJ37" s="1">
        <f t="shared" si="37"/>
        <v>2313.2544819042732</v>
      </c>
      <c r="BK37" s="1">
        <f t="shared" si="37"/>
        <v>2336.387026723316</v>
      </c>
      <c r="BL37" s="1">
        <f t="shared" si="37"/>
        <v>2359.7508969905493</v>
      </c>
      <c r="BM37" s="1">
        <f t="shared" si="37"/>
        <v>2383.3484059604548</v>
      </c>
      <c r="BN37" s="1">
        <f t="shared" si="37"/>
        <v>2407.1818900200592</v>
      </c>
      <c r="BO37" s="1">
        <f t="shared" si="37"/>
        <v>2431.2537089202597</v>
      </c>
      <c r="BP37" s="1">
        <f t="shared" si="37"/>
        <v>2455.5662460094622</v>
      </c>
      <c r="BQ37" s="1">
        <f t="shared" si="37"/>
        <v>2480.1219084695567</v>
      </c>
      <c r="BR37" s="1">
        <f t="shared" si="37"/>
        <v>2504.9231275542525</v>
      </c>
      <c r="BS37" s="1">
        <f t="shared" si="37"/>
        <v>2529.9723588297952</v>
      </c>
      <c r="BT37" s="1">
        <f t="shared" si="37"/>
        <v>2555.2720824180933</v>
      </c>
      <c r="BU37" s="1">
        <f t="shared" si="37"/>
        <v>2580.8248032422744</v>
      </c>
      <c r="BV37" s="1">
        <f t="shared" si="37"/>
        <v>2606.6330512746972</v>
      </c>
      <c r="BW37" s="1">
        <f t="shared" si="37"/>
        <v>2632.6993817874441</v>
      </c>
      <c r="BX37" s="1">
        <f t="shared" si="37"/>
        <v>2659.0263756053187</v>
      </c>
      <c r="BY37" s="1">
        <f t="shared" si="37"/>
        <v>2685.6166393613717</v>
      </c>
      <c r="BZ37" s="1">
        <f t="shared" si="37"/>
        <v>2712.4728057549855</v>
      </c>
      <c r="CA37" s="1">
        <f t="shared" si="37"/>
        <v>2739.5975338125354</v>
      </c>
      <c r="CB37" s="1">
        <f t="shared" si="37"/>
        <v>2766.9935091506609</v>
      </c>
      <c r="CC37" s="1">
        <f t="shared" si="37"/>
        <v>2794.6634442421673</v>
      </c>
      <c r="CD37" s="1">
        <f t="shared" si="37"/>
        <v>2822.6100786845891</v>
      </c>
      <c r="CE37" s="1">
        <f t="shared" si="37"/>
        <v>2850.8361794714351</v>
      </c>
      <c r="CF37" s="1">
        <f t="shared" si="37"/>
        <v>2879.3445412661495</v>
      </c>
      <c r="CG37" s="1">
        <f t="shared" si="37"/>
        <v>2908.1379866788111</v>
      </c>
      <c r="CH37" s="1">
        <f t="shared" si="37"/>
        <v>2937.2193665455993</v>
      </c>
      <c r="CI37" s="1">
        <f t="shared" si="37"/>
        <v>2966.5915602110554</v>
      </c>
      <c r="CJ37" s="1">
        <f t="shared" si="37"/>
        <v>2996.2574758131659</v>
      </c>
      <c r="CK37" s="1">
        <f t="shared" si="37"/>
        <v>3026.2200505712976</v>
      </c>
      <c r="CL37" s="1">
        <f t="shared" si="37"/>
        <v>3056.4822510770105</v>
      </c>
      <c r="CM37" s="1">
        <f t="shared" si="37"/>
        <v>3087.0470735877807</v>
      </c>
      <c r="CN37" s="1">
        <f t="shared" si="37"/>
        <v>3117.9175443236586</v>
      </c>
      <c r="CO37" s="1">
        <f t="shared" si="37"/>
        <v>3149.0967197668951</v>
      </c>
      <c r="CP37" s="1">
        <f t="shared" si="37"/>
        <v>3180.587686964564</v>
      </c>
      <c r="CQ37" s="1">
        <f t="shared" si="37"/>
        <v>3212.3935638342095</v>
      </c>
      <c r="CR37" s="1">
        <f t="shared" si="37"/>
        <v>3244.5174994725517</v>
      </c>
      <c r="CS37" s="1">
        <f t="shared" si="37"/>
        <v>3276.9626744672773</v>
      </c>
      <c r="CT37" s="1">
        <f t="shared" si="37"/>
        <v>3309.73230121195</v>
      </c>
      <c r="CU37" s="1">
        <f t="shared" si="37"/>
        <v>3342.8296242240694</v>
      </c>
      <c r="CV37" s="1">
        <f t="shared" si="37"/>
        <v>3376.2579204663102</v>
      </c>
      <c r="CW37" s="1">
        <f t="shared" si="37"/>
        <v>3410.0204996709735</v>
      </c>
      <c r="CX37" s="1">
        <f t="shared" ref="CX37:FI37" si="38">+CW37*(1+$AL$45)</f>
        <v>3444.1207046676832</v>
      </c>
      <c r="CY37" s="1">
        <f t="shared" si="38"/>
        <v>3478.5619117143601</v>
      </c>
      <c r="CZ37" s="1">
        <f t="shared" si="38"/>
        <v>3513.3475308315037</v>
      </c>
      <c r="DA37" s="1">
        <f t="shared" si="38"/>
        <v>3548.4810061398189</v>
      </c>
      <c r="DB37" s="1">
        <f t="shared" si="38"/>
        <v>3583.965816201217</v>
      </c>
      <c r="DC37" s="1">
        <f t="shared" si="38"/>
        <v>3619.8054743632292</v>
      </c>
      <c r="DD37" s="1">
        <f t="shared" si="38"/>
        <v>3656.0035291068616</v>
      </c>
      <c r="DE37" s="1">
        <f t="shared" si="38"/>
        <v>3692.5635643979303</v>
      </c>
      <c r="DF37" s="1">
        <f t="shared" si="38"/>
        <v>3729.4892000419095</v>
      </c>
      <c r="DG37" s="1">
        <f t="shared" si="38"/>
        <v>3766.7840920423287</v>
      </c>
      <c r="DH37" s="1">
        <f t="shared" si="38"/>
        <v>3804.4519329627519</v>
      </c>
      <c r="DI37" s="1">
        <f t="shared" si="38"/>
        <v>3842.4964522923797</v>
      </c>
      <c r="DJ37" s="1">
        <f t="shared" si="38"/>
        <v>3880.9214168153035</v>
      </c>
      <c r="DK37" s="1">
        <f t="shared" si="38"/>
        <v>3919.7306309834566</v>
      </c>
      <c r="DL37" s="1">
        <f t="shared" si="38"/>
        <v>3958.9279372932911</v>
      </c>
      <c r="DM37" s="1">
        <f t="shared" si="38"/>
        <v>3998.5172166662242</v>
      </c>
      <c r="DN37" s="1">
        <f t="shared" si="38"/>
        <v>4038.5023888328865</v>
      </c>
      <c r="DO37" s="1">
        <f t="shared" si="38"/>
        <v>4078.8874127212152</v>
      </c>
      <c r="DP37" s="1">
        <f t="shared" si="38"/>
        <v>4119.6762868484275</v>
      </c>
      <c r="DQ37" s="1">
        <f t="shared" si="38"/>
        <v>4160.8730497169117</v>
      </c>
      <c r="DR37" s="1">
        <f t="shared" si="38"/>
        <v>4202.4817802140806</v>
      </c>
      <c r="DS37" s="1">
        <f t="shared" si="38"/>
        <v>4244.5065980162217</v>
      </c>
      <c r="DT37" s="1">
        <f t="shared" si="38"/>
        <v>4286.951663996384</v>
      </c>
      <c r="DU37" s="1">
        <f t="shared" si="38"/>
        <v>4329.8211806363479</v>
      </c>
      <c r="DV37" s="1">
        <f t="shared" si="38"/>
        <v>4373.1193924427116</v>
      </c>
      <c r="DW37" s="1">
        <f t="shared" si="38"/>
        <v>4416.8505863671389</v>
      </c>
      <c r="DX37" s="1">
        <f t="shared" si="38"/>
        <v>4461.0190922308102</v>
      </c>
      <c r="DY37" s="1">
        <f t="shared" si="38"/>
        <v>4505.6292831531182</v>
      </c>
      <c r="DZ37" s="1">
        <f t="shared" si="38"/>
        <v>4550.6855759846494</v>
      </c>
      <c r="EA37" s="1">
        <f t="shared" si="38"/>
        <v>4596.1924317444964</v>
      </c>
      <c r="EB37" s="1">
        <f t="shared" si="38"/>
        <v>4642.1543560619411</v>
      </c>
      <c r="EC37" s="1">
        <f t="shared" si="38"/>
        <v>4688.5758996225604</v>
      </c>
      <c r="ED37" s="1">
        <f t="shared" si="38"/>
        <v>4735.4616586187858</v>
      </c>
      <c r="EE37" s="1">
        <f t="shared" si="38"/>
        <v>4782.8162752049739</v>
      </c>
      <c r="EF37" s="1">
        <f t="shared" si="38"/>
        <v>4830.6444379570239</v>
      </c>
      <c r="EG37" s="1">
        <f t="shared" si="38"/>
        <v>4878.9508823365941</v>
      </c>
      <c r="EH37" s="1">
        <f t="shared" si="38"/>
        <v>4927.7403911599604</v>
      </c>
      <c r="EI37" s="1">
        <f t="shared" si="38"/>
        <v>4977.0177950715597</v>
      </c>
      <c r="EJ37" s="1">
        <f t="shared" si="38"/>
        <v>5026.7879730222758</v>
      </c>
      <c r="EK37" s="1">
        <f t="shared" si="38"/>
        <v>5077.0558527524981</v>
      </c>
      <c r="EL37" s="1">
        <f t="shared" si="38"/>
        <v>5127.8264112800234</v>
      </c>
      <c r="EM37" s="1">
        <f t="shared" si="38"/>
        <v>5179.104675392824</v>
      </c>
      <c r="EN37" s="1">
        <f t="shared" si="38"/>
        <v>5230.8957221467526</v>
      </c>
      <c r="EO37" s="1">
        <f t="shared" si="38"/>
        <v>5283.2046793682202</v>
      </c>
      <c r="EP37" s="1">
        <f t="shared" si="38"/>
        <v>5336.0367261619022</v>
      </c>
      <c r="EQ37" s="1">
        <f t="shared" si="38"/>
        <v>5389.3970934235213</v>
      </c>
      <c r="ER37" s="1">
        <f t="shared" si="38"/>
        <v>5443.2910643577561</v>
      </c>
      <c r="ES37" s="1">
        <f t="shared" si="38"/>
        <v>5497.7239750013341</v>
      </c>
      <c r="ET37" s="1">
        <f t="shared" si="38"/>
        <v>5552.7012147513478</v>
      </c>
      <c r="EU37" s="1">
        <f t="shared" si="38"/>
        <v>5608.2282268988611</v>
      </c>
      <c r="EV37" s="1">
        <f t="shared" si="38"/>
        <v>5664.3105091678499</v>
      </c>
      <c r="EW37" s="1">
        <f t="shared" si="38"/>
        <v>5720.9536142595289</v>
      </c>
      <c r="EX37" s="1">
        <f t="shared" si="38"/>
        <v>5778.1631504021243</v>
      </c>
      <c r="EY37" s="1">
        <f t="shared" si="38"/>
        <v>5835.9447819061452</v>
      </c>
      <c r="EZ37" s="1">
        <f t="shared" si="38"/>
        <v>5894.3042297252068</v>
      </c>
      <c r="FA37" s="1">
        <f t="shared" si="38"/>
        <v>5953.2472720224587</v>
      </c>
      <c r="FB37" s="1">
        <f t="shared" si="38"/>
        <v>6012.7797447426838</v>
      </c>
      <c r="FC37" s="1">
        <f t="shared" si="38"/>
        <v>6072.9075421901107</v>
      </c>
      <c r="FD37" s="1">
        <f t="shared" si="38"/>
        <v>6133.6366176120118</v>
      </c>
      <c r="FE37" s="1">
        <f t="shared" si="38"/>
        <v>6194.9729837881323</v>
      </c>
      <c r="FF37" s="1">
        <f t="shared" si="38"/>
        <v>6256.9227136260133</v>
      </c>
      <c r="FG37" s="1">
        <f t="shared" si="38"/>
        <v>6319.4919407622738</v>
      </c>
      <c r="FH37" s="1">
        <f t="shared" si="38"/>
        <v>6382.6868601698961</v>
      </c>
      <c r="FI37" s="1">
        <f t="shared" si="38"/>
        <v>6446.5137287715952</v>
      </c>
      <c r="FJ37" s="1">
        <f t="shared" ref="FJ37:HI37" si="39">+FI37*(1+$AL$45)</f>
        <v>6510.9788660593113</v>
      </c>
      <c r="FK37" s="1">
        <f t="shared" si="39"/>
        <v>6576.0886547199043</v>
      </c>
      <c r="FL37" s="1">
        <f t="shared" si="39"/>
        <v>6641.8495412671036</v>
      </c>
      <c r="FM37" s="1">
        <f t="shared" si="39"/>
        <v>6708.2680366797749</v>
      </c>
      <c r="FN37" s="1">
        <f t="shared" si="39"/>
        <v>6775.3507170465728</v>
      </c>
      <c r="FO37" s="1">
        <f t="shared" si="39"/>
        <v>6843.1042242170388</v>
      </c>
      <c r="FP37" s="1">
        <f t="shared" si="39"/>
        <v>6911.5352664592092</v>
      </c>
      <c r="FQ37" s="1">
        <f t="shared" si="39"/>
        <v>6980.6506191238013</v>
      </c>
      <c r="FR37" s="1">
        <f t="shared" si="39"/>
        <v>7050.4571253150398</v>
      </c>
      <c r="FS37" s="1">
        <f t="shared" si="39"/>
        <v>7120.9616965681898</v>
      </c>
      <c r="FT37" s="1">
        <f t="shared" si="39"/>
        <v>7192.1713135338714</v>
      </c>
      <c r="FU37" s="1">
        <f t="shared" si="39"/>
        <v>7264.0930266692103</v>
      </c>
      <c r="FV37" s="1">
        <f t="shared" si="39"/>
        <v>7336.7339569359028</v>
      </c>
      <c r="FW37" s="1">
        <f t="shared" si="39"/>
        <v>7410.1012965052623</v>
      </c>
      <c r="FX37" s="1">
        <f t="shared" si="39"/>
        <v>7484.2023094703154</v>
      </c>
      <c r="FY37" s="1">
        <f t="shared" si="39"/>
        <v>7559.0443325650185</v>
      </c>
      <c r="FZ37" s="1">
        <f t="shared" si="39"/>
        <v>7634.6347758906686</v>
      </c>
      <c r="GA37" s="1">
        <f t="shared" si="39"/>
        <v>7710.9811236495752</v>
      </c>
      <c r="GB37" s="1">
        <f t="shared" si="39"/>
        <v>7788.0909348860714</v>
      </c>
      <c r="GC37" s="1">
        <f t="shared" si="39"/>
        <v>7865.9718442349322</v>
      </c>
      <c r="GD37" s="1">
        <f t="shared" si="39"/>
        <v>7944.6315626772812</v>
      </c>
      <c r="GE37" s="1">
        <f t="shared" si="39"/>
        <v>8024.0778783040541</v>
      </c>
      <c r="GF37" s="1">
        <f t="shared" si="39"/>
        <v>8104.3186570870948</v>
      </c>
      <c r="GG37" s="1">
        <f t="shared" si="39"/>
        <v>8185.3618436579654</v>
      </c>
      <c r="GH37" s="1">
        <f t="shared" si="39"/>
        <v>8267.2154620945457</v>
      </c>
      <c r="GI37" s="1">
        <f t="shared" si="39"/>
        <v>8349.8876167154904</v>
      </c>
      <c r="GJ37" s="1">
        <f t="shared" si="39"/>
        <v>8433.3864928826461</v>
      </c>
      <c r="GK37" s="1">
        <f t="shared" si="39"/>
        <v>8517.7203578114731</v>
      </c>
      <c r="GL37" s="1">
        <f t="shared" si="39"/>
        <v>8602.8975613895873</v>
      </c>
      <c r="GM37" s="1">
        <f t="shared" si="39"/>
        <v>8688.9265370034827</v>
      </c>
      <c r="GN37" s="1">
        <f t="shared" si="39"/>
        <v>8775.8158023735177</v>
      </c>
      <c r="GO37" s="1">
        <f t="shared" si="39"/>
        <v>8863.5739603972524</v>
      </c>
      <c r="GP37" s="1">
        <f t="shared" si="39"/>
        <v>8952.2097000012254</v>
      </c>
      <c r="GQ37" s="1">
        <f t="shared" si="39"/>
        <v>9041.7317970012373</v>
      </c>
      <c r="GR37" s="1">
        <f t="shared" si="39"/>
        <v>9132.1491149712492</v>
      </c>
      <c r="GS37" s="1">
        <f t="shared" si="39"/>
        <v>9223.4706061209617</v>
      </c>
      <c r="GT37" s="1">
        <f t="shared" si="39"/>
        <v>9315.7053121821718</v>
      </c>
      <c r="GU37" s="1">
        <f t="shared" si="39"/>
        <v>9408.862365303994</v>
      </c>
      <c r="GV37" s="1">
        <f t="shared" si="39"/>
        <v>9502.9509889570345</v>
      </c>
      <c r="GW37" s="1">
        <f t="shared" si="39"/>
        <v>9597.9804988466058</v>
      </c>
      <c r="GX37" s="1">
        <f t="shared" si="39"/>
        <v>9693.9603038350724</v>
      </c>
      <c r="GY37" s="1">
        <f t="shared" si="39"/>
        <v>9790.8999068734229</v>
      </c>
      <c r="GZ37" s="1">
        <f t="shared" si="39"/>
        <v>9888.8089059421563</v>
      </c>
      <c r="HA37" s="1">
        <f t="shared" si="39"/>
        <v>9987.6969950015773</v>
      </c>
      <c r="HB37" s="1">
        <f t="shared" si="39"/>
        <v>10087.573964951593</v>
      </c>
      <c r="HC37" s="1">
        <f t="shared" si="39"/>
        <v>10188.449704601109</v>
      </c>
      <c r="HD37" s="1">
        <f t="shared" si="39"/>
        <v>10290.33420164712</v>
      </c>
      <c r="HE37" s="1">
        <f t="shared" si="39"/>
        <v>10393.23754366359</v>
      </c>
      <c r="HF37" s="1">
        <f t="shared" si="39"/>
        <v>10497.169919100226</v>
      </c>
      <c r="HG37" s="1">
        <f t="shared" si="39"/>
        <v>10602.141618291229</v>
      </c>
      <c r="HH37" s="1">
        <f t="shared" si="39"/>
        <v>10708.163034474141</v>
      </c>
      <c r="HI37" s="1">
        <f t="shared" si="39"/>
        <v>10815.244664818882</v>
      </c>
      <c r="HJ37" s="1">
        <f t="shared" ref="HJ37:HN37" si="40">+HI37*(1+$AL$45)</f>
        <v>10923.397111467071</v>
      </c>
      <c r="HK37" s="1">
        <f t="shared" si="40"/>
        <v>11032.631082581742</v>
      </c>
      <c r="HL37" s="1">
        <f t="shared" si="40"/>
        <v>11142.95739340756</v>
      </c>
      <c r="HM37" s="1">
        <f t="shared" si="40"/>
        <v>11254.386967341636</v>
      </c>
      <c r="HN37" s="1">
        <f t="shared" si="40"/>
        <v>11366.930837015052</v>
      </c>
      <c r="HO37" s="1">
        <f t="shared" ref="HO37:HQ37" si="41">+HN37*(1+$AL$45)</f>
        <v>11480.600145385202</v>
      </c>
      <c r="HP37" s="1">
        <f t="shared" si="41"/>
        <v>11595.406146839054</v>
      </c>
      <c r="HQ37" s="1">
        <f t="shared" si="41"/>
        <v>11711.360208307444</v>
      </c>
    </row>
    <row r="38" spans="2:225">
      <c r="B38" s="1" t="s">
        <v>27</v>
      </c>
      <c r="C38" s="1">
        <v>131.69999999999999</v>
      </c>
      <c r="D38" s="1">
        <v>130.5</v>
      </c>
      <c r="E38" s="1">
        <v>128.19999999999999</v>
      </c>
      <c r="F38" s="1">
        <f>+F37/F39</f>
        <v>127.93954254005138</v>
      </c>
      <c r="G38" s="1">
        <v>123.9</v>
      </c>
      <c r="H38" s="1">
        <v>123.1</v>
      </c>
      <c r="I38" s="1">
        <v>122.5</v>
      </c>
      <c r="J38" s="1">
        <f>+J37/J39</f>
        <v>123.18230217167041</v>
      </c>
      <c r="K38" s="1">
        <v>122</v>
      </c>
      <c r="L38" s="1">
        <v>120.8</v>
      </c>
      <c r="M38" s="1">
        <v>120.4</v>
      </c>
      <c r="N38" s="1">
        <f>+M38</f>
        <v>120.4</v>
      </c>
      <c r="V38" s="1">
        <v>122.7</v>
      </c>
      <c r="W38" s="1">
        <v>131.80000000000001</v>
      </c>
      <c r="X38" s="1">
        <v>129</v>
      </c>
      <c r="Y38" s="1">
        <v>122.9</v>
      </c>
      <c r="Z38" s="1">
        <f>+Z37/Z39</f>
        <v>120.74497468144659</v>
      </c>
      <c r="AA38" s="1">
        <f>+Z38</f>
        <v>120.74497468144659</v>
      </c>
      <c r="AB38" s="1">
        <f t="shared" ref="AB38:AH38" si="42">+AA38</f>
        <v>120.74497468144659</v>
      </c>
      <c r="AC38" s="1">
        <f t="shared" si="42"/>
        <v>120.74497468144659</v>
      </c>
      <c r="AD38" s="1">
        <f t="shared" si="42"/>
        <v>120.74497468144659</v>
      </c>
      <c r="AE38" s="1">
        <f t="shared" si="42"/>
        <v>120.74497468144659</v>
      </c>
      <c r="AF38" s="1">
        <f t="shared" si="42"/>
        <v>120.74497468144659</v>
      </c>
      <c r="AG38" s="1">
        <f t="shared" si="42"/>
        <v>120.74497468144659</v>
      </c>
      <c r="AH38" s="1">
        <f t="shared" si="42"/>
        <v>120.74497468144659</v>
      </c>
      <c r="AI38" s="1">
        <f t="shared" ref="AI38" si="43">+AH38</f>
        <v>120.74497468144659</v>
      </c>
    </row>
    <row r="39" spans="2:225" s="6" customFormat="1">
      <c r="B39" s="6" t="s">
        <v>28</v>
      </c>
      <c r="C39" s="6">
        <f>+C37/C38</f>
        <v>1.7593014426727402</v>
      </c>
      <c r="D39" s="6">
        <f>+D37/D38</f>
        <v>1.4819923371647521</v>
      </c>
      <c r="E39" s="6">
        <f>+E37/E38</f>
        <v>1.9040561622464864</v>
      </c>
      <c r="F39" s="6">
        <f t="shared" ref="F39" si="44">+X39-SUM(C39:E39)</f>
        <v>2.2158903679935467</v>
      </c>
      <c r="G39" s="6">
        <f>+G37/G38</f>
        <v>1.5230024213075108</v>
      </c>
      <c r="H39" s="6">
        <f>+H37/H38</f>
        <v>1.4516653127538557</v>
      </c>
      <c r="I39" s="6">
        <f>+I37/I38</f>
        <v>2.3518367346938795</v>
      </c>
      <c r="J39" s="6">
        <f t="shared" ref="J39" si="45">+Y39-SUM(G39:I39)</f>
        <v>2.5766688428802205</v>
      </c>
      <c r="K39" s="6">
        <f>+K37/K38</f>
        <v>1.6221311475409799</v>
      </c>
      <c r="L39" s="6">
        <f>+L37/L38</f>
        <v>1.8195364238410598</v>
      </c>
      <c r="M39" s="6">
        <f>+M37/M38</f>
        <v>2.6063122923588056</v>
      </c>
      <c r="N39" s="6">
        <f>+N37/N38</f>
        <v>3.58526160101417</v>
      </c>
      <c r="V39" s="6">
        <f>+V37/V38</f>
        <v>1.8614506927465424</v>
      </c>
      <c r="W39" s="6">
        <f>+W37/W38</f>
        <v>4.8247344461305079</v>
      </c>
      <c r="X39" s="6">
        <f>+X37/X38</f>
        <v>7.361240310077525</v>
      </c>
      <c r="Y39" s="6">
        <f>+Y37/Y38</f>
        <v>7.9031733116354665</v>
      </c>
      <c r="Z39" s="1">
        <f t="shared" si="19"/>
        <v>9.6332414647550166</v>
      </c>
      <c r="AA39" s="6">
        <f>+AA37/AA38</f>
        <v>9.8824027722395105</v>
      </c>
      <c r="AB39" s="6">
        <f t="shared" ref="AB39:AI39" si="46">+AB37/AB38</f>
        <v>10.440987288566104</v>
      </c>
      <c r="AC39" s="6">
        <f t="shared" si="46"/>
        <v>11.009753929835115</v>
      </c>
      <c r="AD39" s="6">
        <f t="shared" si="46"/>
        <v>11.588850480093731</v>
      </c>
      <c r="AE39" s="6">
        <f t="shared" si="46"/>
        <v>12.178426660857625</v>
      </c>
      <c r="AF39" s="6">
        <f t="shared" si="46"/>
        <v>12.778634155081885</v>
      </c>
      <c r="AG39" s="6">
        <f t="shared" si="46"/>
        <v>13.389626631417617</v>
      </c>
      <c r="AH39" s="6">
        <f t="shared" si="46"/>
        <v>14.011559768757692</v>
      </c>
      <c r="AI39" s="6">
        <f t="shared" si="46"/>
        <v>14.644591281074478</v>
      </c>
    </row>
    <row r="42" spans="2:225" s="3" customFormat="1">
      <c r="B42" s="3" t="s">
        <v>29</v>
      </c>
      <c r="H42" s="3">
        <f t="shared" ref="H42:J42" si="47">+H26/D26-1</f>
        <v>9.4313880820350082E-2</v>
      </c>
      <c r="I42" s="3">
        <f t="shared" si="47"/>
        <v>0.13773530973089976</v>
      </c>
      <c r="J42" s="3">
        <f t="shared" si="47"/>
        <v>6.3813438856659799E-2</v>
      </c>
      <c r="K42" s="3">
        <f>+K26/G26-1</f>
        <v>0.11630759167654614</v>
      </c>
      <c r="L42" s="3">
        <f>+L26/H26-1</f>
        <v>9.6842951940478761E-2</v>
      </c>
      <c r="M42" s="3">
        <f>+M26/I26-1</f>
        <v>6.7690761610796013E-2</v>
      </c>
      <c r="N42" s="3">
        <f>+N26/J26-1</f>
        <v>7.3017241379310205E-2</v>
      </c>
      <c r="W42" s="3">
        <f>+W26/V26-1</f>
        <v>-7.8132205995388171E-2</v>
      </c>
      <c r="X42" s="4">
        <f>+X26/W26-1</f>
        <v>0.33822487180556138</v>
      </c>
      <c r="Y42" s="3">
        <f>+Y26/X26-1</f>
        <v>8.9075804776739265E-2</v>
      </c>
      <c r="Z42" s="3">
        <f>+Z26/Y26-1</f>
        <v>8.7347655502518329E-2</v>
      </c>
      <c r="AA42" s="3">
        <f t="shared" ref="AA42:AI42" si="48">+AA26/Z26-1</f>
        <v>2.7240298867196699E-2</v>
      </c>
      <c r="AB42" s="3">
        <f t="shared" si="48"/>
        <v>5.6447459186019788E-2</v>
      </c>
      <c r="AC42" s="3">
        <f t="shared" si="48"/>
        <v>5.4405363816223407E-2</v>
      </c>
      <c r="AD42" s="3">
        <f t="shared" si="48"/>
        <v>5.2535270583280669E-2</v>
      </c>
      <c r="AE42" s="3">
        <f t="shared" si="48"/>
        <v>5.0816326530612299E-2</v>
      </c>
      <c r="AF42" s="3">
        <f t="shared" si="48"/>
        <v>4.9230918624975528E-2</v>
      </c>
      <c r="AG42" s="3">
        <f t="shared" si="48"/>
        <v>4.7764068050102804E-2</v>
      </c>
      <c r="AH42" s="3">
        <f t="shared" si="48"/>
        <v>4.6402955487475195E-2</v>
      </c>
      <c r="AI42" s="3">
        <f t="shared" si="48"/>
        <v>4.5136545486171631E-2</v>
      </c>
    </row>
    <row r="43" spans="2:225" s="3" customFormat="1">
      <c r="B43" s="3" t="s">
        <v>95</v>
      </c>
      <c r="D43" s="3">
        <f t="shared" ref="D43:N43" si="49">+D26/C26-1</f>
        <v>-1.4657415437987709E-2</v>
      </c>
      <c r="E43" s="3">
        <f t="shared" si="49"/>
        <v>7.7766041721679446E-2</v>
      </c>
      <c r="F43" s="3">
        <f t="shared" si="49"/>
        <v>6.288537710808928E-2</v>
      </c>
      <c r="G43" s="3">
        <f t="shared" si="49"/>
        <v>-6.024050097967637E-2</v>
      </c>
      <c r="H43" s="3">
        <f t="shared" si="49"/>
        <v>1.651608683209993E-2</v>
      </c>
      <c r="I43" s="3">
        <f t="shared" si="49"/>
        <v>0.1205308666800724</v>
      </c>
      <c r="J43" s="3">
        <f t="shared" si="49"/>
        <v>-6.1732826071352331E-3</v>
      </c>
      <c r="K43" s="3">
        <f t="shared" si="49"/>
        <v>-1.3867822318526568E-2</v>
      </c>
      <c r="L43" s="3">
        <f t="shared" si="49"/>
        <v>-1.2085255987693833E-3</v>
      </c>
      <c r="M43" s="3">
        <f t="shared" si="49"/>
        <v>9.0749092509074814E-2</v>
      </c>
      <c r="N43" s="3">
        <f>+N26/M26-1</f>
        <v>-1.2152946822273636E-3</v>
      </c>
      <c r="X43" s="13"/>
    </row>
    <row r="45" spans="2:225" s="7" customFormat="1">
      <c r="B45" s="7" t="s">
        <v>88</v>
      </c>
      <c r="J45" s="7">
        <f>+J46-J59-J65</f>
        <v>-517.09999999999991</v>
      </c>
      <c r="K45" s="7">
        <f>+K46-K59-K65</f>
        <v>-1380.3999999999999</v>
      </c>
      <c r="L45" s="7">
        <f>+L46-L59-L65</f>
        <v>-1522.7</v>
      </c>
      <c r="M45" s="7">
        <f>+M46-M59-M65</f>
        <v>-1287.5999999999999</v>
      </c>
      <c r="AK45" s="7" t="s">
        <v>45</v>
      </c>
      <c r="AL45" s="11">
        <v>0.01</v>
      </c>
    </row>
    <row r="46" spans="2:225">
      <c r="B46" s="1" t="s">
        <v>53</v>
      </c>
      <c r="J46" s="1">
        <v>367.8</v>
      </c>
      <c r="K46" s="1">
        <v>192.1</v>
      </c>
      <c r="L46" s="1">
        <v>195.7</v>
      </c>
      <c r="M46" s="1">
        <v>243.9</v>
      </c>
      <c r="AK46" s="1" t="s">
        <v>46</v>
      </c>
      <c r="AL46" s="10">
        <v>0.08</v>
      </c>
    </row>
    <row r="47" spans="2:225">
      <c r="B47" s="1" t="s">
        <v>66</v>
      </c>
      <c r="J47" s="1">
        <v>80.2</v>
      </c>
      <c r="K47" s="1">
        <v>59.2</v>
      </c>
      <c r="L47" s="1">
        <v>80.3</v>
      </c>
      <c r="M47" s="1">
        <v>72.2</v>
      </c>
      <c r="AK47" s="1" t="s">
        <v>47</v>
      </c>
      <c r="AL47" s="1">
        <f>NPV(AL46,Z37:HQ37)</f>
        <v>21213.717769879553</v>
      </c>
    </row>
    <row r="48" spans="2:225">
      <c r="B48" s="1" t="s">
        <v>67</v>
      </c>
      <c r="J48" s="1">
        <v>287.89999999999998</v>
      </c>
      <c r="K48" s="1">
        <v>287</v>
      </c>
      <c r="L48" s="1">
        <v>310.60000000000002</v>
      </c>
      <c r="M48" s="1">
        <v>298.2</v>
      </c>
      <c r="AK48" s="1" t="s">
        <v>49</v>
      </c>
      <c r="AL48" s="1">
        <f>+M45</f>
        <v>-1287.5999999999999</v>
      </c>
    </row>
    <row r="49" spans="2:38">
      <c r="B49" s="1" t="s">
        <v>68</v>
      </c>
      <c r="J49" s="1">
        <v>107.3</v>
      </c>
      <c r="K49" s="1">
        <v>98.8</v>
      </c>
      <c r="L49" s="1">
        <v>138.9</v>
      </c>
      <c r="M49" s="1">
        <v>122.6</v>
      </c>
      <c r="AK49" s="1" t="s">
        <v>50</v>
      </c>
      <c r="AL49" s="1">
        <f>+SUM(AL47:AL48)</f>
        <v>19926.117769879555</v>
      </c>
    </row>
    <row r="50" spans="2:38">
      <c r="B50" s="1" t="s">
        <v>69</v>
      </c>
      <c r="J50" s="1">
        <v>154.5</v>
      </c>
      <c r="K50" s="1">
        <v>198.6</v>
      </c>
      <c r="L50" s="1">
        <v>142.19999999999999</v>
      </c>
      <c r="M50" s="1">
        <v>139.5</v>
      </c>
      <c r="AK50" s="1" t="s">
        <v>27</v>
      </c>
      <c r="AL50" s="1">
        <f>+main!G4</f>
        <v>119.358947</v>
      </c>
    </row>
    <row r="51" spans="2:38">
      <c r="B51" s="1" t="s">
        <v>70</v>
      </c>
      <c r="J51" s="1">
        <v>3725.1</v>
      </c>
      <c r="K51" s="1">
        <v>3991.7</v>
      </c>
      <c r="L51" s="1">
        <v>4043.5</v>
      </c>
      <c r="M51" s="1">
        <v>4101.8999999999996</v>
      </c>
      <c r="AK51" s="1" t="s">
        <v>48</v>
      </c>
      <c r="AL51" s="1">
        <f>+AL49/AL50</f>
        <v>166.94280798137029</v>
      </c>
    </row>
    <row r="52" spans="2:38">
      <c r="B52" s="1" t="s">
        <v>71</v>
      </c>
      <c r="J52" s="1">
        <v>3373.9</v>
      </c>
      <c r="K52" s="1">
        <v>3600.3</v>
      </c>
      <c r="L52" s="1">
        <v>3539.7</v>
      </c>
      <c r="M52" s="1">
        <v>3494.3</v>
      </c>
      <c r="AK52" s="1" t="s">
        <v>51</v>
      </c>
      <c r="AL52" s="1">
        <f>+main!G3</f>
        <v>147.6</v>
      </c>
    </row>
    <row r="53" spans="2:38">
      <c r="B53" s="1" t="s">
        <v>72</v>
      </c>
      <c r="J53" s="1">
        <v>1037.4000000000001</v>
      </c>
      <c r="K53" s="1">
        <v>1376.9</v>
      </c>
      <c r="L53" s="1">
        <v>1392.9</v>
      </c>
      <c r="M53" s="1">
        <v>1397.8</v>
      </c>
      <c r="AK53" s="7" t="s">
        <v>52</v>
      </c>
      <c r="AL53" s="9">
        <f>+AL51/AL52-1</f>
        <v>0.13104883456212946</v>
      </c>
    </row>
    <row r="54" spans="2:38">
      <c r="B54" s="1" t="s">
        <v>73</v>
      </c>
      <c r="J54" s="1">
        <v>806.3</v>
      </c>
      <c r="K54" s="1">
        <v>1148</v>
      </c>
      <c r="L54" s="1">
        <v>1148</v>
      </c>
      <c r="M54" s="1">
        <v>1148</v>
      </c>
    </row>
    <row r="55" spans="2:38">
      <c r="B55" s="1" t="s">
        <v>74</v>
      </c>
      <c r="J55" s="1">
        <v>301.10000000000002</v>
      </c>
      <c r="K55" s="1">
        <v>316.60000000000002</v>
      </c>
      <c r="L55" s="1">
        <v>330.3</v>
      </c>
      <c r="M55" s="1">
        <v>339.8</v>
      </c>
    </row>
    <row r="56" spans="2:38" s="7" customFormat="1">
      <c r="B56" s="7" t="s">
        <v>65</v>
      </c>
      <c r="J56" s="7">
        <f>+SUM(J46:J55)</f>
        <v>10241.5</v>
      </c>
      <c r="K56" s="7">
        <f>+SUM(K46:K55)</f>
        <v>11269.2</v>
      </c>
      <c r="L56" s="7">
        <f>+SUM(L46:L55)</f>
        <v>11322.099999999999</v>
      </c>
      <c r="M56" s="7">
        <f>+SUM(M46:M55)</f>
        <v>11358.199999999997</v>
      </c>
    </row>
    <row r="58" spans="2:38">
      <c r="B58" s="1" t="s">
        <v>76</v>
      </c>
      <c r="J58" s="1">
        <v>426.2</v>
      </c>
      <c r="K58" s="1">
        <v>419.6</v>
      </c>
      <c r="L58" s="1">
        <v>423.9</v>
      </c>
      <c r="M58" s="1">
        <v>406</v>
      </c>
    </row>
    <row r="59" spans="2:38">
      <c r="B59" s="1" t="s">
        <v>77</v>
      </c>
      <c r="J59" s="1">
        <v>0</v>
      </c>
      <c r="K59" s="1">
        <v>95.4</v>
      </c>
      <c r="L59" s="1">
        <v>350</v>
      </c>
      <c r="M59" s="1">
        <v>158.69999999999999</v>
      </c>
    </row>
    <row r="60" spans="2:38">
      <c r="B60" s="1" t="s">
        <v>78</v>
      </c>
      <c r="J60" s="1">
        <v>173</v>
      </c>
      <c r="K60" s="1">
        <v>168.6</v>
      </c>
      <c r="L60" s="1">
        <v>177.1</v>
      </c>
      <c r="M60" s="1">
        <v>195.6</v>
      </c>
    </row>
    <row r="61" spans="2:38">
      <c r="B61" s="1" t="s">
        <v>79</v>
      </c>
      <c r="J61" s="1">
        <v>7.8</v>
      </c>
      <c r="K61" s="1">
        <v>8.4</v>
      </c>
      <c r="L61" s="1">
        <v>8.4</v>
      </c>
      <c r="M61" s="1">
        <v>8.5</v>
      </c>
    </row>
    <row r="62" spans="2:38">
      <c r="B62" s="1" t="s">
        <v>80</v>
      </c>
      <c r="J62" s="1">
        <v>65.900000000000006</v>
      </c>
      <c r="K62" s="1">
        <v>74.3</v>
      </c>
      <c r="L62" s="1">
        <v>69.7</v>
      </c>
      <c r="M62" s="1">
        <v>69</v>
      </c>
    </row>
    <row r="63" spans="2:38">
      <c r="B63" s="1" t="s">
        <v>81</v>
      </c>
      <c r="J63" s="1">
        <v>512</v>
      </c>
      <c r="K63" s="1">
        <v>541.70000000000005</v>
      </c>
      <c r="L63" s="1">
        <v>547.29999999999995</v>
      </c>
      <c r="M63" s="1">
        <v>626</v>
      </c>
    </row>
    <row r="64" spans="2:38">
      <c r="B64" s="1" t="s">
        <v>82</v>
      </c>
      <c r="J64" s="1">
        <v>752.5</v>
      </c>
      <c r="K64" s="1">
        <v>786.1</v>
      </c>
      <c r="L64" s="1">
        <v>805.2</v>
      </c>
      <c r="M64" s="1">
        <v>808.6</v>
      </c>
    </row>
    <row r="65" spans="2:13">
      <c r="B65" s="1" t="s">
        <v>83</v>
      </c>
      <c r="J65" s="1">
        <v>884.9</v>
      </c>
      <c r="K65" s="1">
        <v>1477.1</v>
      </c>
      <c r="L65" s="1">
        <v>1368.4</v>
      </c>
      <c r="M65" s="1">
        <v>1372.8</v>
      </c>
    </row>
    <row r="66" spans="2:13">
      <c r="B66" s="1" t="s">
        <v>84</v>
      </c>
      <c r="J66" s="1">
        <v>142.19999999999999</v>
      </c>
      <c r="K66" s="1">
        <v>231.4</v>
      </c>
      <c r="L66" s="1">
        <v>242.3</v>
      </c>
      <c r="M66" s="1">
        <v>240.9</v>
      </c>
    </row>
    <row r="67" spans="2:13">
      <c r="B67" s="1" t="s">
        <v>71</v>
      </c>
      <c r="J67" s="1">
        <v>3667.6</v>
      </c>
      <c r="K67" s="1">
        <v>3877.5</v>
      </c>
      <c r="L67" s="1">
        <v>3815.3</v>
      </c>
      <c r="M67" s="1">
        <v>3774.4</v>
      </c>
    </row>
    <row r="68" spans="2:13">
      <c r="B68" s="1" t="s">
        <v>85</v>
      </c>
      <c r="J68" s="1">
        <v>1407.9</v>
      </c>
      <c r="K68" s="1">
        <v>1441</v>
      </c>
      <c r="L68" s="1">
        <v>1474.8</v>
      </c>
      <c r="M68" s="1">
        <v>1516.8</v>
      </c>
    </row>
    <row r="69" spans="2:13" s="7" customFormat="1">
      <c r="B69" s="7" t="s">
        <v>75</v>
      </c>
      <c r="J69" s="7">
        <f>SUM(J58:J68)</f>
        <v>8040</v>
      </c>
      <c r="K69" s="7">
        <f>SUM(K58:K68)</f>
        <v>9121.1</v>
      </c>
      <c r="L69" s="7">
        <f>SUM(L58:L68)</f>
        <v>9282.4</v>
      </c>
      <c r="M69" s="7">
        <f>SUM(M58:M68)</f>
        <v>9177.2999999999993</v>
      </c>
    </row>
    <row r="70" spans="2:13">
      <c r="B70" s="1" t="s">
        <v>86</v>
      </c>
      <c r="J70" s="1">
        <v>2201.5</v>
      </c>
      <c r="K70" s="1">
        <v>2148</v>
      </c>
      <c r="L70" s="1">
        <v>2039.7</v>
      </c>
      <c r="M70" s="1">
        <v>2180.9</v>
      </c>
    </row>
    <row r="71" spans="2:13" s="7" customFormat="1">
      <c r="B71" s="7" t="s">
        <v>87</v>
      </c>
      <c r="J71" s="7">
        <f>+SUM(J69:J70)</f>
        <v>10241.5</v>
      </c>
      <c r="K71" s="7">
        <f>+SUM(K69:K70)</f>
        <v>11269.1</v>
      </c>
      <c r="L71" s="7">
        <f>+SUM(L69:L70)</f>
        <v>11322.1</v>
      </c>
      <c r="M71" s="7">
        <f>+SUM(M69:M70)</f>
        <v>11358.199999999999</v>
      </c>
    </row>
    <row r="79" spans="2:13">
      <c r="B79" s="1" t="s">
        <v>89</v>
      </c>
      <c r="G79" s="1">
        <v>427.8</v>
      </c>
      <c r="H79" s="1">
        <f>635.6-G79</f>
        <v>207.8</v>
      </c>
      <c r="I79" s="1">
        <f>1140.5-SUM(G79:H79)</f>
        <v>504.9</v>
      </c>
      <c r="J79" s="1">
        <f>1552.8-SUM(G79:I79)</f>
        <v>412.29999999999995</v>
      </c>
      <c r="K79" s="1">
        <v>269.10000000000002</v>
      </c>
      <c r="L79" s="1">
        <f>609.9-K79</f>
        <v>340.79999999999995</v>
      </c>
      <c r="M79" s="1">
        <f>1195.7-SUM(K79:L79)</f>
        <v>585.80000000000007</v>
      </c>
    </row>
    <row r="80" spans="2:13">
      <c r="B80" s="1" t="s">
        <v>90</v>
      </c>
      <c r="G80" s="1">
        <v>-122.8</v>
      </c>
      <c r="H80" s="1">
        <f>+-280.3-G80</f>
        <v>-157.5</v>
      </c>
      <c r="I80" s="1">
        <f>+-410.5-SUM(G80:H80)</f>
        <v>-130.19999999999999</v>
      </c>
      <c r="J80" s="1">
        <f>+-564.9-SUM(G80:I80)</f>
        <v>-154.39999999999998</v>
      </c>
      <c r="K80" s="1">
        <v>-150.9</v>
      </c>
      <c r="L80" s="1">
        <f>+-312.4-K80</f>
        <v>-161.49999999999997</v>
      </c>
      <c r="M80" s="1">
        <f>+-460.8-SUM(K80:L80)</f>
        <v>-148.40000000000003</v>
      </c>
    </row>
    <row r="81" spans="2:13" s="7" customFormat="1">
      <c r="B81" s="7" t="s">
        <v>91</v>
      </c>
      <c r="G81" s="7">
        <f>+SUM(G79:G80)</f>
        <v>305</v>
      </c>
      <c r="H81" s="7">
        <f>+SUM(H79:H80)</f>
        <v>50.300000000000011</v>
      </c>
      <c r="I81" s="7">
        <f>+SUM(I79:I80)</f>
        <v>374.7</v>
      </c>
      <c r="J81" s="7">
        <f t="shared" ref="J81:M81" si="50">+SUM(J79:J80)</f>
        <v>257.89999999999998</v>
      </c>
      <c r="K81" s="7">
        <f t="shared" si="50"/>
        <v>118.20000000000002</v>
      </c>
      <c r="L81" s="7">
        <f t="shared" si="50"/>
        <v>179.29999999999998</v>
      </c>
      <c r="M81" s="7">
        <f t="shared" si="50"/>
        <v>437.40000000000003</v>
      </c>
    </row>
    <row r="82" spans="2:13" s="7" customFormat="1">
      <c r="B82" s="7" t="s">
        <v>92</v>
      </c>
      <c r="C82" s="7">
        <f t="shared" ref="C82:M82" si="51">+C37</f>
        <v>231.69999999999987</v>
      </c>
      <c r="D82" s="7">
        <f t="shared" si="51"/>
        <v>193.40000000000015</v>
      </c>
      <c r="E82" s="7">
        <f t="shared" si="51"/>
        <v>244.09999999999954</v>
      </c>
      <c r="F82" s="7">
        <f t="shared" si="51"/>
        <v>283.50000000000045</v>
      </c>
      <c r="G82" s="7">
        <f t="shared" si="51"/>
        <v>188.70000000000061</v>
      </c>
      <c r="H82" s="7">
        <f t="shared" si="51"/>
        <v>178.69999999999962</v>
      </c>
      <c r="I82" s="7">
        <f t="shared" si="51"/>
        <v>288.10000000000025</v>
      </c>
      <c r="J82" s="7">
        <f t="shared" si="51"/>
        <v>317.39999999999969</v>
      </c>
      <c r="K82" s="7">
        <f t="shared" si="51"/>
        <v>197.89999999999955</v>
      </c>
      <c r="L82" s="7">
        <f t="shared" si="51"/>
        <v>219.8</v>
      </c>
      <c r="M82" s="7">
        <f>+M37</f>
        <v>313.80000000000018</v>
      </c>
    </row>
    <row r="84" spans="2:13">
      <c r="B84" s="1" t="s">
        <v>93</v>
      </c>
      <c r="J84" s="1">
        <f t="shared" ref="J84:L84" si="52">+SUM(G81:J81)</f>
        <v>987.9</v>
      </c>
      <c r="K84" s="1">
        <f t="shared" si="52"/>
        <v>801.1</v>
      </c>
      <c r="L84" s="1">
        <f t="shared" si="52"/>
        <v>930.09999999999991</v>
      </c>
      <c r="M84" s="1">
        <f>+SUM(J81:M81)</f>
        <v>992.8</v>
      </c>
    </row>
    <row r="85" spans="2:13">
      <c r="B85" s="1" t="s">
        <v>94</v>
      </c>
      <c r="J85" s="1">
        <f t="shared" ref="J85:L85" si="53">+SUM(G82:J82)</f>
        <v>972.90000000000009</v>
      </c>
      <c r="K85" s="1">
        <f t="shared" si="53"/>
        <v>982.09999999999911</v>
      </c>
      <c r="L85" s="1">
        <f t="shared" si="53"/>
        <v>1023.1999999999996</v>
      </c>
      <c r="M85" s="1">
        <f>+SUM(J82:M82)</f>
        <v>1048.8999999999994</v>
      </c>
    </row>
    <row r="87" spans="2:13">
      <c r="J87" s="1">
        <f t="shared" ref="J87:M87" si="54">+J84-J85</f>
        <v>14.999999999999886</v>
      </c>
      <c r="K87" s="1">
        <f t="shared" si="54"/>
        <v>-180.99999999999909</v>
      </c>
      <c r="L87" s="1">
        <f t="shared" si="54"/>
        <v>-93.099999999999682</v>
      </c>
      <c r="M87" s="1">
        <f>+M84-M85</f>
        <v>-56.099999999999454</v>
      </c>
    </row>
  </sheetData>
  <pageMargins left="0.7" right="0.7" top="0.75" bottom="0.75" header="0.3" footer="0.3"/>
  <ignoredErrors>
    <ignoredError sqref="J33:J39 F33:F39 Z33:AI41" formula="1"/>
    <ignoredError sqref="Y22:Y25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2024-02-19T04:48:16Z</dcterms:created>
  <dcterms:modified xsi:type="dcterms:W3CDTF">2024-05-27T03:55:58Z</dcterms:modified>
</cp:coreProperties>
</file>