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19E226B7-34FD-8546-96E7-99EC401E337C}" xr6:coauthVersionLast="47" xr6:coauthVersionMax="47" xr10:uidLastSave="{00000000-0000-0000-0000-000000000000}"/>
  <bookViews>
    <workbookView xWindow="11740" yWindow="500" windowWidth="52920" windowHeight="27480" xr2:uid="{A1090B84-8C18-364B-AEB3-F00DF1BEA68F}"/>
  </bookViews>
  <sheets>
    <sheet name="Main" sheetId="1" r:id="rId1"/>
    <sheet name="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3" i="2" l="1"/>
  <c r="AJ31" i="2"/>
  <c r="AJ30" i="2"/>
  <c r="P37" i="2"/>
  <c r="P58" i="2"/>
  <c r="P47" i="2"/>
  <c r="AJ34" i="2" l="1"/>
  <c r="AJ32" i="2"/>
  <c r="Y1" i="2"/>
  <c r="Z1" i="2" s="1"/>
  <c r="AA1" i="2" s="1"/>
  <c r="AB1" i="2" s="1"/>
  <c r="AC1" i="2" s="1"/>
  <c r="AD1" i="2" s="1"/>
  <c r="AE1" i="2" s="1"/>
  <c r="AF1" i="2" s="1"/>
  <c r="AG1" i="2" s="1"/>
  <c r="AH1" i="2" s="1"/>
  <c r="AI1" i="2" s="1"/>
  <c r="AJ1" i="2" s="1"/>
  <c r="AK1" i="2" s="1"/>
  <c r="AL1" i="2" s="1"/>
  <c r="AM1" i="2" s="1"/>
  <c r="AN1" i="2" s="1"/>
  <c r="AO1" i="2" s="1"/>
  <c r="AP1" i="2" s="1"/>
  <c r="AQ1" i="2" s="1"/>
  <c r="AR1" i="2" s="1"/>
  <c r="AS1" i="2" s="1"/>
  <c r="AT1" i="2" s="1"/>
  <c r="AU1" i="2" s="1"/>
  <c r="AV1" i="2" s="1"/>
  <c r="AW1" i="2" s="1"/>
  <c r="AX1" i="2" s="1"/>
  <c r="AY1" i="2" s="1"/>
  <c r="AZ1" i="2" s="1"/>
  <c r="BA1" i="2" s="1"/>
  <c r="BB1" i="2" s="1"/>
  <c r="BC1" i="2" s="1"/>
  <c r="BD1" i="2" s="1"/>
  <c r="BE1" i="2" s="1"/>
  <c r="BF1" i="2" s="1"/>
  <c r="BG1" i="2" s="1"/>
  <c r="BH1" i="2" s="1"/>
  <c r="BI1" i="2" s="1"/>
  <c r="BJ1" i="2" s="1"/>
  <c r="BK1" i="2" s="1"/>
  <c r="BL1" i="2" s="1"/>
  <c r="BM1" i="2" s="1"/>
  <c r="BN1" i="2" s="1"/>
  <c r="BO1" i="2" s="1"/>
  <c r="BP1" i="2" s="1"/>
  <c r="BQ1" i="2" s="1"/>
  <c r="BR1" i="2" s="1"/>
  <c r="BS1" i="2" s="1"/>
  <c r="BT1" i="2" s="1"/>
  <c r="BU1" i="2" s="1"/>
  <c r="BV1" i="2" s="1"/>
  <c r="BW1" i="2" s="1"/>
  <c r="BX1" i="2" s="1"/>
  <c r="BY1" i="2" s="1"/>
  <c r="BZ1" i="2" s="1"/>
  <c r="CA1" i="2" s="1"/>
  <c r="CB1" i="2" s="1"/>
  <c r="CC1" i="2" s="1"/>
  <c r="CD1" i="2" s="1"/>
  <c r="CE1" i="2" s="1"/>
  <c r="CF1" i="2" s="1"/>
  <c r="CG1" i="2" s="1"/>
  <c r="CH1" i="2" s="1"/>
  <c r="CI1" i="2" s="1"/>
  <c r="CJ1" i="2" s="1"/>
  <c r="CK1" i="2" s="1"/>
  <c r="CL1" i="2" s="1"/>
  <c r="CM1" i="2" s="1"/>
  <c r="CN1" i="2" s="1"/>
  <c r="CO1" i="2" s="1"/>
  <c r="CP1" i="2" s="1"/>
  <c r="CQ1" i="2" s="1"/>
  <c r="CR1" i="2" s="1"/>
  <c r="CS1" i="2" s="1"/>
  <c r="CT1" i="2" s="1"/>
  <c r="CU1" i="2" s="1"/>
  <c r="CV1" i="2" s="1"/>
  <c r="CW1" i="2" s="1"/>
  <c r="CX1" i="2" s="1"/>
  <c r="CY1" i="2" s="1"/>
  <c r="CZ1" i="2" s="1"/>
  <c r="DA1" i="2" s="1"/>
  <c r="DB1" i="2" s="1"/>
  <c r="DC1" i="2" s="1"/>
  <c r="DD1" i="2" s="1"/>
  <c r="DE1" i="2" s="1"/>
  <c r="DF1" i="2" s="1"/>
  <c r="DG1" i="2" s="1"/>
  <c r="DH1" i="2" s="1"/>
  <c r="DI1" i="2" s="1"/>
  <c r="DJ1" i="2" s="1"/>
  <c r="DK1" i="2" s="1"/>
  <c r="DL1" i="2" s="1"/>
  <c r="DM1" i="2" s="1"/>
  <c r="DN1" i="2" s="1"/>
  <c r="DO1" i="2" s="1"/>
  <c r="DP1" i="2" s="1"/>
  <c r="DQ1" i="2" s="1"/>
  <c r="DR1" i="2" s="1"/>
  <c r="DS1" i="2" s="1"/>
  <c r="DT1" i="2" s="1"/>
  <c r="DU1" i="2" s="1"/>
  <c r="DV1" i="2" s="1"/>
  <c r="DW1" i="2" s="1"/>
  <c r="DX1" i="2" s="1"/>
  <c r="DY1" i="2" s="1"/>
  <c r="DZ1" i="2" s="1"/>
  <c r="EA1" i="2" s="1"/>
  <c r="EB1" i="2" s="1"/>
  <c r="EC1" i="2" s="1"/>
  <c r="ED1" i="2" s="1"/>
  <c r="EE1" i="2" s="1"/>
  <c r="EF1" i="2" s="1"/>
  <c r="EG1" i="2" s="1"/>
  <c r="EH1" i="2" s="1"/>
  <c r="EI1" i="2" s="1"/>
  <c r="EJ1" i="2" s="1"/>
  <c r="EK1" i="2" s="1"/>
  <c r="EL1" i="2" s="1"/>
  <c r="EM1" i="2" s="1"/>
  <c r="EN1" i="2" s="1"/>
  <c r="EO1" i="2" s="1"/>
  <c r="EP1" i="2" s="1"/>
  <c r="EQ1" i="2" s="1"/>
  <c r="ER1" i="2" s="1"/>
  <c r="ES1" i="2" s="1"/>
  <c r="ET1" i="2" s="1"/>
  <c r="EU1" i="2" s="1"/>
  <c r="EV1" i="2" s="1"/>
  <c r="EW1" i="2" s="1"/>
  <c r="EX1" i="2" s="1"/>
  <c r="EY1" i="2" s="1"/>
  <c r="EZ1" i="2" s="1"/>
  <c r="FA1" i="2" s="1"/>
  <c r="FB1" i="2" s="1"/>
  <c r="FC1" i="2" s="1"/>
  <c r="FD1" i="2" s="1"/>
  <c r="FE1" i="2" s="1"/>
  <c r="FF1" i="2" s="1"/>
  <c r="FG1" i="2" s="1"/>
  <c r="FH1" i="2" s="1"/>
  <c r="FI1" i="2" s="1"/>
  <c r="FJ1" i="2" s="1"/>
  <c r="FK1" i="2" s="1"/>
  <c r="FL1" i="2" s="1"/>
  <c r="FM1" i="2" s="1"/>
  <c r="FN1" i="2" s="1"/>
  <c r="FO1" i="2" s="1"/>
  <c r="FP1" i="2" s="1"/>
  <c r="FQ1" i="2" s="1"/>
  <c r="FR1" i="2" s="1"/>
  <c r="FS1" i="2" s="1"/>
  <c r="FT1" i="2" s="1"/>
  <c r="FU1" i="2" s="1"/>
  <c r="FV1" i="2" s="1"/>
  <c r="FW1" i="2" s="1"/>
  <c r="FX1" i="2" s="1"/>
  <c r="FY1" i="2" s="1"/>
  <c r="FZ1" i="2" s="1"/>
  <c r="GA1" i="2" s="1"/>
  <c r="GB1" i="2" s="1"/>
  <c r="GC1" i="2" s="1"/>
  <c r="GD1" i="2" s="1"/>
  <c r="GE1" i="2" s="1"/>
  <c r="GF1" i="2" s="1"/>
  <c r="GG1" i="2" s="1"/>
  <c r="GH1" i="2" s="1"/>
  <c r="GI1" i="2" s="1"/>
  <c r="GJ1" i="2" s="1"/>
  <c r="GK1" i="2" s="1"/>
  <c r="GL1" i="2" s="1"/>
  <c r="GM1" i="2" s="1"/>
  <c r="GN1" i="2" s="1"/>
  <c r="GO1" i="2" s="1"/>
  <c r="GP1" i="2" s="1"/>
  <c r="GQ1" i="2" s="1"/>
  <c r="GR1" i="2" s="1"/>
  <c r="GS1" i="2" s="1"/>
  <c r="GT1" i="2" s="1"/>
  <c r="GU1" i="2" s="1"/>
  <c r="GV1" i="2" s="1"/>
  <c r="GW1" i="2" s="1"/>
  <c r="GX1" i="2" s="1"/>
  <c r="GY1" i="2" s="1"/>
  <c r="GZ1" i="2" s="1"/>
  <c r="HA1" i="2" s="1"/>
  <c r="HB1" i="2" s="1"/>
  <c r="HC1" i="2" s="1"/>
  <c r="HD1" i="2" s="1"/>
  <c r="HE1" i="2" s="1"/>
  <c r="HF1" i="2" s="1"/>
  <c r="HG1" i="2" s="1"/>
  <c r="HH1" i="2" s="1"/>
  <c r="HI1" i="2" s="1"/>
  <c r="HJ1" i="2" s="1"/>
  <c r="HK1" i="2" s="1"/>
  <c r="HL1" i="2" s="1"/>
  <c r="HM1" i="2" s="1"/>
  <c r="HN1" i="2" s="1"/>
  <c r="HO1" i="2" s="1"/>
  <c r="Q22" i="2"/>
  <c r="R22" i="2" s="1"/>
  <c r="W31" i="2" l="1"/>
  <c r="W30" i="2"/>
  <c r="W29" i="2"/>
  <c r="W28" i="2"/>
  <c r="W27" i="2"/>
  <c r="K31" i="2"/>
  <c r="K30" i="2"/>
  <c r="K29" i="2"/>
  <c r="K28" i="2"/>
  <c r="K27" i="2"/>
  <c r="L31" i="2"/>
  <c r="L30" i="2"/>
  <c r="L29" i="2"/>
  <c r="L28" i="2"/>
  <c r="L27" i="2"/>
  <c r="M31" i="2"/>
  <c r="M30" i="2"/>
  <c r="M29" i="2"/>
  <c r="M28" i="2"/>
  <c r="M27" i="2"/>
  <c r="J9" i="2"/>
  <c r="N31" i="2" s="1"/>
  <c r="J8" i="2"/>
  <c r="J7" i="2"/>
  <c r="J6" i="2"/>
  <c r="J5" i="2"/>
  <c r="G10" i="2"/>
  <c r="G33" i="2" s="1"/>
  <c r="H10" i="2"/>
  <c r="H16" i="2" s="1"/>
  <c r="H19" i="2" s="1"/>
  <c r="H21" i="2" s="1"/>
  <c r="H23" i="2" s="1"/>
  <c r="N9" i="2"/>
  <c r="N8" i="2"/>
  <c r="N7" i="2"/>
  <c r="N6" i="2"/>
  <c r="N28" i="2" s="1"/>
  <c r="N5" i="2"/>
  <c r="N27" i="2" s="1"/>
  <c r="I10" i="2"/>
  <c r="I33" i="2" s="1"/>
  <c r="M10" i="2"/>
  <c r="Q10" i="2" s="1"/>
  <c r="V10" i="2"/>
  <c r="W10" i="2"/>
  <c r="O31" i="2"/>
  <c r="O30" i="2"/>
  <c r="O29" i="2"/>
  <c r="O28" i="2"/>
  <c r="O27" i="2"/>
  <c r="K10" i="2"/>
  <c r="K33" i="2" s="1"/>
  <c r="O10" i="2"/>
  <c r="P27" i="2"/>
  <c r="P31" i="2"/>
  <c r="P30" i="2"/>
  <c r="P29" i="2"/>
  <c r="P28" i="2"/>
  <c r="L10" i="2"/>
  <c r="L16" i="2" s="1"/>
  <c r="L19" i="2" s="1"/>
  <c r="L21" i="2" s="1"/>
  <c r="L23" i="2" s="1"/>
  <c r="P10" i="2"/>
  <c r="P33" i="2" s="1"/>
  <c r="P2" i="2"/>
  <c r="O2" i="2"/>
  <c r="G2" i="2"/>
  <c r="V33" i="2"/>
  <c r="U33" i="2"/>
  <c r="T33" i="2"/>
  <c r="E33" i="2"/>
  <c r="D33" i="2"/>
  <c r="C33" i="2"/>
  <c r="F3" i="2"/>
  <c r="F2" i="2" s="1"/>
  <c r="F20" i="2"/>
  <c r="F18" i="2"/>
  <c r="F17" i="2"/>
  <c r="F15" i="2"/>
  <c r="F14" i="2"/>
  <c r="F13" i="2"/>
  <c r="F12" i="2"/>
  <c r="F11" i="2"/>
  <c r="F10" i="2"/>
  <c r="C2" i="2"/>
  <c r="C16" i="2"/>
  <c r="C19" i="2" s="1"/>
  <c r="D2" i="2"/>
  <c r="D16" i="2"/>
  <c r="D19" i="2" s="1"/>
  <c r="D21" i="2" s="1"/>
  <c r="D23" i="2" s="1"/>
  <c r="E2" i="2"/>
  <c r="E16" i="2"/>
  <c r="E19" i="2" s="1"/>
  <c r="E21" i="2" s="1"/>
  <c r="E23" i="2" s="1"/>
  <c r="U32" i="2"/>
  <c r="V32" i="2"/>
  <c r="T16" i="2"/>
  <c r="T19" i="2" s="1"/>
  <c r="T21" i="2" s="1"/>
  <c r="T23" i="2" s="1"/>
  <c r="V2" i="2"/>
  <c r="U2" i="2"/>
  <c r="T2" i="2"/>
  <c r="J20" i="2"/>
  <c r="J18" i="2"/>
  <c r="J17" i="2"/>
  <c r="J15" i="2"/>
  <c r="J14" i="2"/>
  <c r="J13" i="2"/>
  <c r="J12" i="2"/>
  <c r="J11" i="2"/>
  <c r="H2" i="2"/>
  <c r="M32" i="2"/>
  <c r="I2" i="2"/>
  <c r="I16" i="2"/>
  <c r="I19" i="2" s="1"/>
  <c r="I21" i="2" s="1"/>
  <c r="I23" i="2" s="1"/>
  <c r="M2" i="2"/>
  <c r="M16" i="2"/>
  <c r="M19" i="2" s="1"/>
  <c r="M21" i="2" s="1"/>
  <c r="M23" i="2" s="1"/>
  <c r="N20" i="2"/>
  <c r="N18" i="2"/>
  <c r="N17" i="2"/>
  <c r="N15" i="2"/>
  <c r="N14" i="2"/>
  <c r="N13" i="2"/>
  <c r="N12" i="2"/>
  <c r="N11" i="2"/>
  <c r="U16" i="2"/>
  <c r="U19" i="2" s="1"/>
  <c r="U21" i="2" s="1"/>
  <c r="U23" i="2" s="1"/>
  <c r="V16" i="2"/>
  <c r="V19" i="2" s="1"/>
  <c r="V21" i="2" s="1"/>
  <c r="V23" i="2" s="1"/>
  <c r="W3" i="2"/>
  <c r="W2" i="2" s="1"/>
  <c r="U4" i="2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J2" i="2"/>
  <c r="N2" i="2"/>
  <c r="K2" i="2"/>
  <c r="O16" i="2"/>
  <c r="L2" i="2"/>
  <c r="K5" i="1"/>
  <c r="K3" i="1"/>
  <c r="K6" i="1" s="1"/>
  <c r="K2" i="1"/>
  <c r="L4" i="1"/>
  <c r="L5" i="1" s="1"/>
  <c r="N30" i="2" l="1"/>
  <c r="N29" i="2"/>
  <c r="M33" i="2"/>
  <c r="W16" i="2"/>
  <c r="W19" i="2" s="1"/>
  <c r="W21" i="2" s="1"/>
  <c r="W23" i="2" s="1"/>
  <c r="W32" i="2"/>
  <c r="Q15" i="2"/>
  <c r="Q11" i="2"/>
  <c r="Q16" i="2" s="1"/>
  <c r="Q19" i="2" s="1"/>
  <c r="Q18" i="2"/>
  <c r="Q13" i="2"/>
  <c r="Q12" i="2"/>
  <c r="Q14" i="2"/>
  <c r="Q17" i="2"/>
  <c r="O19" i="2"/>
  <c r="O33" i="2"/>
  <c r="G16" i="2"/>
  <c r="G19" i="2" s="1"/>
  <c r="G21" i="2" s="1"/>
  <c r="G23" i="2" s="1"/>
  <c r="J23" i="2" s="1"/>
  <c r="H33" i="2"/>
  <c r="J10" i="2"/>
  <c r="J33" i="2" s="1"/>
  <c r="W33" i="2"/>
  <c r="K32" i="2"/>
  <c r="O32" i="2"/>
  <c r="K16" i="2"/>
  <c r="K19" i="2" s="1"/>
  <c r="K21" i="2" s="1"/>
  <c r="K23" i="2" s="1"/>
  <c r="N23" i="2" s="1"/>
  <c r="L32" i="2"/>
  <c r="N10" i="2"/>
  <c r="L33" i="2"/>
  <c r="P32" i="2"/>
  <c r="P16" i="2"/>
  <c r="P19" i="2" s="1"/>
  <c r="P21" i="2" s="1"/>
  <c r="P23" i="2" s="1"/>
  <c r="J32" i="2"/>
  <c r="F33" i="2"/>
  <c r="F16" i="2"/>
  <c r="F19" i="2" s="1"/>
  <c r="F21" i="2" s="1"/>
  <c r="J16" i="2"/>
  <c r="J19" i="2" s="1"/>
  <c r="J21" i="2" s="1"/>
  <c r="C21" i="2"/>
  <c r="C23" i="2" s="1"/>
  <c r="F23" i="2" s="1"/>
  <c r="N33" i="2" l="1"/>
  <c r="R10" i="2"/>
  <c r="Q20" i="2"/>
  <c r="Q21" i="2"/>
  <c r="Q23" i="2" s="1"/>
  <c r="O21" i="2"/>
  <c r="N16" i="2"/>
  <c r="N19" i="2" s="1"/>
  <c r="N21" i="2" s="1"/>
  <c r="N22" i="2" s="1"/>
  <c r="J22" i="2"/>
  <c r="N32" i="2"/>
  <c r="F22" i="2"/>
  <c r="O23" i="2" l="1"/>
  <c r="R15" i="2"/>
  <c r="X15" i="2" s="1"/>
  <c r="R11" i="2"/>
  <c r="X11" i="2" s="1"/>
  <c r="R18" i="2"/>
  <c r="X18" i="2" s="1"/>
  <c r="R14" i="2"/>
  <c r="X14" i="2" s="1"/>
  <c r="R16" i="2"/>
  <c r="R12" i="2"/>
  <c r="X12" i="2" s="1"/>
  <c r="R17" i="2"/>
  <c r="X17" i="2" s="1"/>
  <c r="R13" i="2"/>
  <c r="X13" i="2" s="1"/>
  <c r="X10" i="2"/>
  <c r="R19" i="2" l="1"/>
  <c r="X16" i="2"/>
  <c r="X32" i="2"/>
  <c r="Y10" i="2"/>
  <c r="X33" i="2"/>
  <c r="Y15" i="2" l="1"/>
  <c r="Y14" i="2"/>
  <c r="Z10" i="2"/>
  <c r="Y32" i="2"/>
  <c r="Y11" i="2"/>
  <c r="Y12" i="2"/>
  <c r="Y33" i="2"/>
  <c r="Y13" i="2"/>
  <c r="R20" i="2"/>
  <c r="X20" i="2" s="1"/>
  <c r="X19" i="2"/>
  <c r="Y16" i="2" l="1"/>
  <c r="Y18" i="2"/>
  <c r="Y17" i="2"/>
  <c r="Y19" i="2" s="1"/>
  <c r="AA10" i="2"/>
  <c r="Z11" i="2"/>
  <c r="Z33" i="2"/>
  <c r="Z12" i="2"/>
  <c r="AA12" i="2" s="1"/>
  <c r="Z15" i="2"/>
  <c r="Z14" i="2"/>
  <c r="Z13" i="2"/>
  <c r="Z32" i="2"/>
  <c r="R21" i="2"/>
  <c r="Z16" i="2" l="1"/>
  <c r="Z17" i="2" s="1"/>
  <c r="Z19" i="2" s="1"/>
  <c r="AA14" i="2"/>
  <c r="Z18" i="2"/>
  <c r="AB10" i="2"/>
  <c r="AA15" i="2"/>
  <c r="AA32" i="2"/>
  <c r="AA11" i="2"/>
  <c r="AA33" i="2" s="1"/>
  <c r="R23" i="2"/>
  <c r="X23" i="2" s="1"/>
  <c r="X21" i="2"/>
  <c r="Y20" i="2"/>
  <c r="Y21" i="2"/>
  <c r="AA13" i="2"/>
  <c r="AA16" i="2" s="1"/>
  <c r="AA18" i="2" l="1"/>
  <c r="AA17" i="2"/>
  <c r="AA19" i="2" s="1"/>
  <c r="AC10" i="2"/>
  <c r="AB13" i="2"/>
  <c r="AB15" i="2"/>
  <c r="AB32" i="2"/>
  <c r="AB14" i="2"/>
  <c r="AB11" i="2"/>
  <c r="AB33" i="2" s="1"/>
  <c r="AB12" i="2"/>
  <c r="Z20" i="2"/>
  <c r="Z21" i="2" s="1"/>
  <c r="X22" i="2"/>
  <c r="Y22" i="2" s="1"/>
  <c r="Z22" i="2" s="1"/>
  <c r="AA22" i="2" s="1"/>
  <c r="AB22" i="2" s="1"/>
  <c r="AC22" i="2" s="1"/>
  <c r="AD22" i="2" s="1"/>
  <c r="AE22" i="2" s="1"/>
  <c r="AF22" i="2" s="1"/>
  <c r="AG22" i="2" s="1"/>
  <c r="AB16" i="2" l="1"/>
  <c r="AB17" i="2" s="1"/>
  <c r="AC12" i="2"/>
  <c r="Z23" i="2"/>
  <c r="AD10" i="2"/>
  <c r="AC11" i="2"/>
  <c r="AC14" i="2"/>
  <c r="AD14" i="2" s="1"/>
  <c r="AC13" i="2"/>
  <c r="AD13" i="2" s="1"/>
  <c r="AC33" i="2"/>
  <c r="AC15" i="2"/>
  <c r="AC32" i="2"/>
  <c r="Y23" i="2"/>
  <c r="AA20" i="2"/>
  <c r="AA21" i="2" s="1"/>
  <c r="AB18" i="2"/>
  <c r="AB19" i="2" s="1"/>
  <c r="AB20" i="2" s="1"/>
  <c r="AB21" i="2" s="1"/>
  <c r="AB23" i="2" s="1"/>
  <c r="AC16" i="2" l="1"/>
  <c r="AC18" i="2"/>
  <c r="AC17" i="2"/>
  <c r="AC19" i="2"/>
  <c r="AC20" i="2" s="1"/>
  <c r="AC21" i="2" s="1"/>
  <c r="AC23" i="2" s="1"/>
  <c r="AE10" i="2"/>
  <c r="AD12" i="2"/>
  <c r="AD11" i="2"/>
  <c r="AD16" i="2" s="1"/>
  <c r="AD33" i="2"/>
  <c r="AD32" i="2"/>
  <c r="AD15" i="2"/>
  <c r="AA23" i="2"/>
  <c r="AD17" i="2" l="1"/>
  <c r="AD18" i="2"/>
  <c r="AD19" i="2" s="1"/>
  <c r="AD20" i="2" s="1"/>
  <c r="AD21" i="2" s="1"/>
  <c r="AF10" i="2"/>
  <c r="AE14" i="2"/>
  <c r="AE13" i="2"/>
  <c r="AE32" i="2"/>
  <c r="AE12" i="2"/>
  <c r="AF12" i="2" s="1"/>
  <c r="AE11" i="2"/>
  <c r="AE33" i="2"/>
  <c r="AE15" i="2"/>
  <c r="AE16" i="2" l="1"/>
  <c r="AG10" i="2"/>
  <c r="AF14" i="2"/>
  <c r="AF15" i="2"/>
  <c r="AF13" i="2"/>
  <c r="AG13" i="2" s="1"/>
  <c r="AF11" i="2"/>
  <c r="AG11" i="2" s="1"/>
  <c r="AF33" i="2"/>
  <c r="AF32" i="2"/>
  <c r="AD23" i="2"/>
  <c r="AG12" i="2" l="1"/>
  <c r="AG32" i="2"/>
  <c r="AG33" i="2"/>
  <c r="AG15" i="2"/>
  <c r="AG14" i="2"/>
  <c r="AG16" i="2"/>
  <c r="AF16" i="2"/>
  <c r="AE17" i="2"/>
  <c r="AE19" i="2" s="1"/>
  <c r="AE20" i="2" s="1"/>
  <c r="AE21" i="2" s="1"/>
  <c r="AE18" i="2"/>
  <c r="AE23" i="2" l="1"/>
  <c r="AF17" i="2"/>
  <c r="AG17" i="2" s="1"/>
  <c r="AG19" i="2" s="1"/>
  <c r="AG20" i="2" s="1"/>
  <c r="AG21" i="2" s="1"/>
  <c r="AF18" i="2"/>
  <c r="AG18" i="2" s="1"/>
  <c r="AF19" i="2"/>
  <c r="AF20" i="2" s="1"/>
  <c r="AF21" i="2" s="1"/>
  <c r="AF23" i="2" s="1"/>
  <c r="AG23" i="2" l="1"/>
  <c r="AH21" i="2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CG21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X21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DO21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EF21" i="2" s="1"/>
  <c r="EG21" i="2" s="1"/>
  <c r="EH21" i="2" s="1"/>
  <c r="EI21" i="2" s="1"/>
  <c r="EJ21" i="2" s="1"/>
  <c r="EK21" i="2" s="1"/>
  <c r="EL21" i="2" s="1"/>
  <c r="EM21" i="2" s="1"/>
  <c r="EN21" i="2" s="1"/>
  <c r="EO21" i="2" s="1"/>
  <c r="EP21" i="2" s="1"/>
  <c r="EQ21" i="2" s="1"/>
  <c r="ER21" i="2" s="1"/>
  <c r="ES21" i="2" s="1"/>
  <c r="ET21" i="2" s="1"/>
  <c r="EU21" i="2" s="1"/>
  <c r="EV21" i="2" s="1"/>
  <c r="EW21" i="2" s="1"/>
  <c r="EX21" i="2" s="1"/>
  <c r="EY21" i="2" s="1"/>
  <c r="EZ21" i="2" s="1"/>
  <c r="FA21" i="2" s="1"/>
  <c r="FB21" i="2" s="1"/>
  <c r="FC21" i="2" s="1"/>
  <c r="FD21" i="2" s="1"/>
  <c r="FE21" i="2" s="1"/>
  <c r="FF21" i="2" s="1"/>
  <c r="FG21" i="2" s="1"/>
  <c r="FH21" i="2" s="1"/>
  <c r="FI21" i="2" s="1"/>
  <c r="FJ21" i="2" s="1"/>
  <c r="FK21" i="2" s="1"/>
  <c r="FL21" i="2" s="1"/>
  <c r="FM21" i="2" s="1"/>
  <c r="FN21" i="2" s="1"/>
  <c r="FO21" i="2" s="1"/>
  <c r="FP21" i="2" s="1"/>
  <c r="FQ21" i="2" s="1"/>
  <c r="FR21" i="2" s="1"/>
  <c r="FS21" i="2" s="1"/>
  <c r="FT21" i="2" s="1"/>
  <c r="FU21" i="2" s="1"/>
  <c r="FV21" i="2" s="1"/>
  <c r="FW21" i="2" s="1"/>
  <c r="FX21" i="2" s="1"/>
  <c r="FY21" i="2" s="1"/>
  <c r="FZ21" i="2" s="1"/>
  <c r="GA21" i="2" s="1"/>
  <c r="GB21" i="2" s="1"/>
  <c r="GC21" i="2" s="1"/>
  <c r="GD21" i="2" s="1"/>
  <c r="GE21" i="2" s="1"/>
  <c r="GF21" i="2" s="1"/>
  <c r="GG21" i="2" s="1"/>
  <c r="GH21" i="2" s="1"/>
  <c r="GI21" i="2" s="1"/>
  <c r="GJ21" i="2" s="1"/>
  <c r="GK21" i="2" s="1"/>
  <c r="GL21" i="2" s="1"/>
  <c r="GM21" i="2" s="1"/>
  <c r="GN21" i="2" s="1"/>
  <c r="GO21" i="2" s="1"/>
  <c r="GP21" i="2" s="1"/>
  <c r="GQ21" i="2" s="1"/>
  <c r="GR21" i="2" s="1"/>
  <c r="GS21" i="2" s="1"/>
  <c r="GT21" i="2" s="1"/>
  <c r="GU21" i="2" s="1"/>
  <c r="GV21" i="2" s="1"/>
  <c r="GW21" i="2" s="1"/>
  <c r="GX21" i="2" s="1"/>
  <c r="GY21" i="2" s="1"/>
  <c r="GZ21" i="2" s="1"/>
  <c r="HA21" i="2" s="1"/>
  <c r="HB21" i="2" s="1"/>
  <c r="HC21" i="2" s="1"/>
  <c r="HD21" i="2" s="1"/>
  <c r="HE21" i="2" s="1"/>
  <c r="HF21" i="2" s="1"/>
  <c r="HG21" i="2" s="1"/>
  <c r="HH21" i="2" s="1"/>
  <c r="HI21" i="2" s="1"/>
  <c r="HJ21" i="2" s="1"/>
  <c r="HK21" i="2" s="1"/>
  <c r="HL21" i="2" s="1"/>
  <c r="HM21" i="2" s="1"/>
  <c r="HN21" i="2" s="1"/>
  <c r="HO21" i="2" s="1"/>
  <c r="AJ29" i="2" s="1"/>
  <c r="AJ3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jameel</author>
    <author>tc={A3BA7262-4568-0C47-A21B-74D63C56E874}</author>
  </authors>
  <commentList>
    <comment ref="B6" authorId="0" shapeId="0" xr:uid="{0E6EEAB7-CAFA-E041-8629-7C8E130B3E46}">
      <text>
        <r>
          <rPr>
            <b/>
            <sz val="10"/>
            <color rgb="FF000000"/>
            <rFont val="Tahoma"/>
            <family val="2"/>
          </rPr>
          <t>jameel: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membership fees</t>
        </r>
      </text>
    </comment>
    <comment ref="P32" authorId="1" shapeId="0" xr:uid="{A3BA7262-4568-0C47-A21B-74D63C56E874}">
      <text>
        <t>[Threaded comment]
Your version of Excel allows you to read this threaded comment; however, any edits to it will get removed if the file is opened in a newer version of Excel. Learn more: https://go.microsoft.com/fwlink/?linkid=870924
Comment:
    lower order volume across all segments</t>
      </text>
    </comment>
  </commentList>
</comments>
</file>

<file path=xl/sharedStrings.xml><?xml version="1.0" encoding="utf-8"?>
<sst xmlns="http://schemas.openxmlformats.org/spreadsheetml/2006/main" count="97" uniqueCount="89">
  <si>
    <t>P</t>
  </si>
  <si>
    <t>S</t>
  </si>
  <si>
    <t>MC</t>
  </si>
  <si>
    <t>C</t>
  </si>
  <si>
    <t>D</t>
  </si>
  <si>
    <t>EV</t>
  </si>
  <si>
    <t>Q224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</si>
  <si>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</si>
  <si>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</si>
  <si>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</si>
  <si>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</si>
  <si>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</si>
  <si>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</si>
  <si>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</si>
  <si>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</si>
  <si>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</si>
  <si>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</si>
  <si>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</si>
  <si>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</si>
  <si>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Q324</t>
  </si>
  <si>
    <t>Q424</t>
  </si>
  <si>
    <t>Q121</t>
  </si>
  <si>
    <t>Revenue</t>
  </si>
  <si>
    <t>M&amp;S</t>
  </si>
  <si>
    <t>T&amp;D</t>
  </si>
  <si>
    <t>G&amp;A</t>
  </si>
  <si>
    <t>D&amp;A</t>
  </si>
  <si>
    <t>Operating Income</t>
  </si>
  <si>
    <t>Interest E</t>
  </si>
  <si>
    <t>Other E</t>
  </si>
  <si>
    <t>EBT</t>
  </si>
  <si>
    <t>T</t>
  </si>
  <si>
    <t xml:space="preserve">Net Income </t>
  </si>
  <si>
    <t>Diluted</t>
  </si>
  <si>
    <t>EPS</t>
  </si>
  <si>
    <t>R y/y</t>
  </si>
  <si>
    <t>GM%</t>
  </si>
  <si>
    <t>Consumer Floral &amp; Gifts</t>
  </si>
  <si>
    <t>BloomNet</t>
  </si>
  <si>
    <t>Gourmet Foods &amp; Gift Baskets</t>
  </si>
  <si>
    <t>Corporate</t>
  </si>
  <si>
    <t>Intercompany elim</t>
  </si>
  <si>
    <t>Brands</t>
  </si>
  <si>
    <t>Founded</t>
  </si>
  <si>
    <t>Founder</t>
  </si>
  <si>
    <t xml:space="preserve">CEO </t>
  </si>
  <si>
    <t>1-800-Flowers.com®: A well-known online retailer specializing in floral arrangements and gifts for various occasions like birthdays, anniversaries, weddings, and more.</t>
  </si>
  <si>
    <t>1-800-Baskets.com®: Offers a wide selection of gift baskets for various occasions, including gourmet foods, chocolates, fruits, and spa items.</t>
  </si>
  <si>
    <t>Cheryl’s Cookies®: Known for its delicious cookies and baked goods, Cheryl's Cookies offers a variety of treats including cookies, brownies, and other desserts.</t>
  </si>
  <si>
    <t>Harry &amp; David®: Famous for its gourmet gift baskets featuring fresh fruits, cheeses, chocolates, and other gourmet treats. They also offer a variety of other food items and gift options.</t>
  </si>
  <si>
    <t>PersonalizationMall.com®: Specializes in personalized gifts such as custom home decor, photo gifts, personalized apparel, and more.</t>
  </si>
  <si>
    <t>Shari’s Berries®: Offers a range of chocolate-dipped strawberries and other fruit arrangements, ideal for gifts or special occasions.</t>
  </si>
  <si>
    <t>FruitBouquets.com®: Similar to Shari's Berries, FruitBouquets.com specializes in fruit arrangements but may offer a wider variety of fruit-based gifts.</t>
  </si>
  <si>
    <t>Things Remembered®: Provides personalized gifts such as engraved jewelry, keepsake items, and other customizable gifts for special occasions.</t>
  </si>
  <si>
    <t>Moose Munch®: Known for its gourmet popcorn snacks, Moose Munch offers various flavors and gift options.</t>
  </si>
  <si>
    <t>The Popcorn Factory®: Another brand specializing in gourmet popcorn, offering various flavors and gift sets.</t>
  </si>
  <si>
    <t>Wolferman’s Bakery®: Known for its specialty baked goods such as English muffins, pastries, and breakfast items.</t>
  </si>
  <si>
    <t>Vital Choice®: Offers premium sustainable seafood and organic fare, including wild salmon, shellfish, and other seafood products.</t>
  </si>
  <si>
    <t>Simply Chocolate®: Specializes in premium chocolate gifts, including assortments, truffles, and chocolate-covered treats.</t>
  </si>
  <si>
    <t xml:space="preserve">Terminal </t>
  </si>
  <si>
    <t>Discount</t>
  </si>
  <si>
    <t>NPV</t>
  </si>
  <si>
    <t>Shares</t>
  </si>
  <si>
    <t>Estimate</t>
  </si>
  <si>
    <t>current</t>
  </si>
  <si>
    <t>Upside</t>
  </si>
  <si>
    <t xml:space="preserve">Cash </t>
  </si>
  <si>
    <t>Trade rec</t>
  </si>
  <si>
    <t>Inventory</t>
  </si>
  <si>
    <t xml:space="preserve">Prepaid </t>
  </si>
  <si>
    <t>PPE</t>
  </si>
  <si>
    <t>Op lease</t>
  </si>
  <si>
    <t>Goodwill</t>
  </si>
  <si>
    <t>Other intangibles</t>
  </si>
  <si>
    <t>OA</t>
  </si>
  <si>
    <t xml:space="preserve">Total Assets </t>
  </si>
  <si>
    <t>A/P</t>
  </si>
  <si>
    <t>Accrued exp</t>
  </si>
  <si>
    <t>Debt</t>
  </si>
  <si>
    <t>op lease</t>
  </si>
  <si>
    <t>LTD</t>
  </si>
  <si>
    <t>Deferred tax liab</t>
  </si>
  <si>
    <t>OL</t>
  </si>
  <si>
    <t>Equity</t>
  </si>
  <si>
    <t>Total Liabilities + E</t>
  </si>
  <si>
    <t xml:space="preserve">Net cash </t>
  </si>
  <si>
    <t xml:space="preserve">Net Cash </t>
  </si>
  <si>
    <t xml:space="preserve">Total Cash </t>
  </si>
  <si>
    <t>James 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</si>
</sst>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6">
    <font>
      <sz val="10"/>
      <color theme="1"/>
      <name val="ArialMT"/>
      <family val="2"/>
    </font>
    <font>
      <b/>
      <sz val="10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MT"/>
    </font>
    <font>
      <b/>
      <u/>
      <sz val="10"/>
      <color theme="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4" fontId="0" fillId="0" borderId="0" xfId="0" applyNumberFormat="1"/>
    <xf numFmtId="166" fontId="0" fillId="0" borderId="0" xfId="0" applyNumberFormat="1"/>
    <xf numFmtId="1" fontId="0" fillId="0" borderId="0" xfId="0" applyNumberFormat="1"/>
    <xf numFmtId="9" fontId="0" fillId="0" borderId="0" xfId="0" applyNumberFormat="1"/>
    <xf numFmtId="2" fontId="0" fillId="0" borderId="0" xfId="0" applyNumberFormat="1"/>
    <xf numFmtId="3" fontId="1" fillId="0" borderId="0" xfId="0" applyNumberFormat="1" applyFont="1"/>
    <xf numFmtId="3" fontId="4" fillId="0" borderId="0" xfId="0" applyNumberFormat="1" applyFont="1"/>
    <xf numFmtId="2" fontId="4" fillId="0" borderId="0" xfId="0" applyNumberFormat="1" applyFont="1"/>
    <xf numFmtId="3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8467</xdr:colOff>
      <xdr:row>0</xdr:row>
      <xdr:rowOff>67733</xdr:rowOff>
    </xdr:from>
    <xdr:to>
      <xdr:col>16</xdr:col>
      <xdr:colOff>25400</xdr:colOff>
      <xdr:row>69</xdr:row>
      <xdr:rowOff>135467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B39EC2-F4D6-C9E4-24BC-8B62B71F4D92}"/>
            </a:ext>
          </a:extLst>
        </xdr:cNvPr>
        <xdr:cNvCxnSpPr/>
      </xdr:nvCxnSpPr>
      <xdr:spPr>
        <a:xfrm>
          <a:off x="9482667" y="67733"/>
          <a:ext cx="16933" cy="10227734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0</xdr:row>
      <xdr:rowOff>0</xdr:rowOff>
    </xdr:from>
    <xdr:to>
      <xdr:col>23</xdr:col>
      <xdr:colOff>16933</xdr:colOff>
      <xdr:row>69</xdr:row>
      <xdr:rowOff>67734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49028D1-EDCD-8A4D-BE44-42FFD84E8FAD}"/>
            </a:ext>
          </a:extLst>
        </xdr:cNvPr>
        <xdr:cNvCxnSpPr/>
      </xdr:nvCxnSpPr>
      <xdr:spPr>
        <a:xfrm>
          <a:off x="13961533" y="0"/>
          <a:ext cx="16933" cy="1005840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meel" id="{24238630-7606-E04F-A7C7-AD3983A582AD}" userId="jamee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32" dT="2024-04-03T21:07:08.10" personId="{24238630-7606-E04F-A7C7-AD3983A582AD}" id="{A3BA7262-4568-0C47-A21B-74D63C56E874}">
    <text>lower order volume across all segments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0A426-4D31-EE48-B21A-7E1EC762232B}">
  <dimension ref="B1:L20"/>
  <sheetViews>
    <sheetView tabSelected="1" zoomScale="190" zoomScaleNormal="190" workbookViewId="0">
      <selection activeCell="C4" sqref="C4"/>
    </sheetView>
  </sheetViews>
  <sheetFormatPr baseColWidth="10" defaultRowHeight="13"/>
  <cols>
    <col min="1" max="1" width="2.83203125" style="1" customWidth="1"/>
    <col min="2" max="2" width="8.1640625" style="1" bestFit="1" customWidth="1"/>
    <col min="3" max="3" width="10.83203125" style="1"/>
    <col min="4" max="4" width="3.6640625" style="1" bestFit="1" customWidth="1"/>
    <col min="5" max="5" width="4.6640625" style="1" bestFit="1" customWidth="1"/>
    <col min="6" max="6" width="5.5" style="1" bestFit="1" customWidth="1"/>
    <col min="7" max="11" width="10.83203125" style="1"/>
    <col min="12" max="12" width="5.5" style="1" bestFit="1" customWidth="1"/>
    <col min="13" max="16384" width="10.83203125" style="1"/>
  </cols>
  <sheetData>
    <row r="1" spans="2:12">
      <c r="J1" s="1" t="s">
        <v>0</v>
      </c>
      <c r="K1" s="2">
        <v>9.8000000000000007</v>
      </c>
    </row>
    <row r="2" spans="2:12">
      <c r="B2" s="1" t="s">
        <v>43</v>
      </c>
      <c r="C2" s="4">
        <v>1976</v>
      </c>
      <c r="J2" s="1" t="s">
        <v>1</v>
      </c>
      <c r="K2" s="1">
        <f>37.428934+7.068221</f>
        <v>44.497154999999999</v>
      </c>
      <c r="L2" s="1" t="s">
        <v>6</v>
      </c>
    </row>
    <row r="3" spans="2:12">
      <c r="B3" s="1" t="s">
        <v>44</v>
      </c>
      <c r="C3" s="1" t="s">
        <v>88</v>
      </c>
      <c r="J3" s="1" t="s">
        <v>2</v>
      </c>
      <c r="K3" s="1">
        <f>+K1*K2</f>
        <v>436.07211900000004</v>
      </c>
    </row>
    <row r="4" spans="2:12">
      <c r="B4" s="1" t="s">
        <v>45</v>
      </c>
      <c r="J4" s="1" t="s">
        <v>3</v>
      </c>
      <c r="K4" s="1">
        <v>312.017</v>
      </c>
      <c r="L4" s="1" t="str">
        <f>+L2</f>
        <v>Q224</v>
      </c>
    </row>
    <row r="5" spans="2:12">
      <c r="J5" s="1" t="s">
        <v>4</v>
      </c>
      <c r="K5" s="1">
        <f>10+181.749</f>
        <v>191.749</v>
      </c>
      <c r="L5" s="1" t="str">
        <f>+L4</f>
        <v>Q224</v>
      </c>
    </row>
    <row r="6" spans="2:12">
      <c r="J6" s="1" t="s">
        <v>5</v>
      </c>
      <c r="K6" s="1">
        <f>+K3-K4+K5</f>
        <v>315.80411900000001</v>
      </c>
    </row>
    <row r="7" spans="2:12">
      <c r="B7" s="10" t="s">
        <v>42</v>
      </c>
    </row>
    <row r="8" spans="2:12">
      <c r="B8" s="1" t="s">
        <v>46</v>
      </c>
    </row>
    <row r="9" spans="2:12">
      <c r="B9" s="1" t="s">
        <v>47</v>
      </c>
    </row>
    <row r="10" spans="2:12">
      <c r="B10" s="1" t="s">
        <v>48</v>
      </c>
    </row>
    <row r="11" spans="2:12">
      <c r="B11" s="1" t="s">
        <v>49</v>
      </c>
    </row>
    <row r="12" spans="2:12">
      <c r="B12" s="1" t="s">
        <v>50</v>
      </c>
    </row>
    <row r="13" spans="2:12">
      <c r="B13" s="1" t="s">
        <v>51</v>
      </c>
    </row>
    <row r="14" spans="2:12">
      <c r="B14" s="1" t="s">
        <v>52</v>
      </c>
    </row>
    <row r="15" spans="2:12">
      <c r="B15" s="1" t="s">
        <v>53</v>
      </c>
    </row>
    <row r="16" spans="2:12">
      <c r="B16" s="1" t="s">
        <v>54</v>
      </c>
    </row>
    <row r="17" spans="2:2">
      <c r="B17" s="1" t="s">
        <v>55</v>
      </c>
    </row>
    <row r="18" spans="2:2">
      <c r="B18" s="1" t="s">
        <v>56</v>
      </c>
    </row>
    <row r="19" spans="2:2">
      <c r="B19" s="1" t="s">
        <v>57</v>
      </c>
    </row>
    <row r="20" spans="2:2">
      <c r="B2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65D-24A4-5949-B0A2-75B09A869224}">
  <dimension ref="B1:HO58"/>
  <sheetViews>
    <sheetView zoomScale="130" zoomScaleNormal="130" workbookViewId="0">
      <pane xSplit="2" ySplit="4" topLeftCell="C10" activePane="bottomRight" state="frozen"/>
      <selection pane="topRight" activeCell="C1" sqref="C1"/>
      <selection pane="bottomLeft" activeCell="A3" sqref="A3"/>
      <selection pane="bottomRight" activeCell="K37" sqref="K37"/>
    </sheetView>
  </sheetViews>
  <sheetFormatPr baseColWidth="10" defaultRowHeight="13"/>
  <cols>
    <col min="1" max="1" width="2" style="1" customWidth="1"/>
    <col min="2" max="2" width="25" style="1" bestFit="1" customWidth="1"/>
    <col min="3" max="15" width="7.6640625" style="1" bestFit="1" customWidth="1"/>
    <col min="16" max="16" width="9.1640625" style="1" bestFit="1" customWidth="1"/>
    <col min="17" max="18" width="7.6640625" style="1" bestFit="1" customWidth="1"/>
    <col min="19" max="19" width="10.83203125" style="1"/>
    <col min="20" max="33" width="9.1640625" style="1" bestFit="1" customWidth="1"/>
    <col min="34" max="34" width="6.6640625" style="1" bestFit="1" customWidth="1"/>
    <col min="35" max="35" width="8.1640625" style="1" bestFit="1" customWidth="1"/>
    <col min="36" max="36" width="7.6640625" style="1" bestFit="1" customWidth="1"/>
    <col min="37" max="165" width="6.6640625" style="1" bestFit="1" customWidth="1"/>
    <col min="166" max="223" width="7.6640625" style="1" bestFit="1" customWidth="1"/>
    <col min="224" max="16384" width="10.83203125" style="1"/>
  </cols>
  <sheetData>
    <row r="1" spans="2:223">
      <c r="X1" s="1">
        <v>1</v>
      </c>
      <c r="Y1" s="1">
        <f>+X1+1</f>
        <v>2</v>
      </c>
      <c r="Z1" s="1">
        <f t="shared" ref="Z1:AH1" si="0">+Y1+1</f>
        <v>3</v>
      </c>
      <c r="AA1" s="1">
        <f t="shared" si="0"/>
        <v>4</v>
      </c>
      <c r="AB1" s="1">
        <f t="shared" si="0"/>
        <v>5</v>
      </c>
      <c r="AC1" s="1">
        <f t="shared" si="0"/>
        <v>6</v>
      </c>
      <c r="AD1" s="1">
        <f t="shared" si="0"/>
        <v>7</v>
      </c>
      <c r="AE1" s="1">
        <f t="shared" si="0"/>
        <v>8</v>
      </c>
      <c r="AF1" s="1">
        <f t="shared" si="0"/>
        <v>9</v>
      </c>
      <c r="AG1" s="1">
        <f t="shared" si="0"/>
        <v>10</v>
      </c>
      <c r="AH1" s="1">
        <f t="shared" si="0"/>
        <v>11</v>
      </c>
      <c r="AI1" s="1">
        <f t="shared" ref="AI1:CT1" si="1">+AH1+1</f>
        <v>12</v>
      </c>
      <c r="AJ1" s="1">
        <f t="shared" si="1"/>
        <v>13</v>
      </c>
      <c r="AK1" s="1">
        <f t="shared" si="1"/>
        <v>14</v>
      </c>
      <c r="AL1" s="1">
        <f t="shared" si="1"/>
        <v>15</v>
      </c>
      <c r="AM1" s="1">
        <f t="shared" si="1"/>
        <v>16</v>
      </c>
      <c r="AN1" s="1">
        <f t="shared" si="1"/>
        <v>17</v>
      </c>
      <c r="AO1" s="1">
        <f t="shared" si="1"/>
        <v>18</v>
      </c>
      <c r="AP1" s="1">
        <f t="shared" si="1"/>
        <v>19</v>
      </c>
      <c r="AQ1" s="1">
        <f t="shared" si="1"/>
        <v>20</v>
      </c>
      <c r="AR1" s="1">
        <f t="shared" si="1"/>
        <v>21</v>
      </c>
      <c r="AS1" s="1">
        <f t="shared" si="1"/>
        <v>22</v>
      </c>
      <c r="AT1" s="1">
        <f t="shared" si="1"/>
        <v>23</v>
      </c>
      <c r="AU1" s="1">
        <f t="shared" si="1"/>
        <v>24</v>
      </c>
      <c r="AV1" s="1">
        <f t="shared" si="1"/>
        <v>25</v>
      </c>
      <c r="AW1" s="1">
        <f t="shared" si="1"/>
        <v>26</v>
      </c>
      <c r="AX1" s="1">
        <f t="shared" si="1"/>
        <v>27</v>
      </c>
      <c r="AY1" s="1">
        <f t="shared" si="1"/>
        <v>28</v>
      </c>
      <c r="AZ1" s="1">
        <f t="shared" si="1"/>
        <v>29</v>
      </c>
      <c r="BA1" s="1">
        <f t="shared" si="1"/>
        <v>30</v>
      </c>
      <c r="BB1" s="1">
        <f t="shared" si="1"/>
        <v>31</v>
      </c>
      <c r="BC1" s="1">
        <f t="shared" si="1"/>
        <v>32</v>
      </c>
      <c r="BD1" s="1">
        <f t="shared" si="1"/>
        <v>33</v>
      </c>
      <c r="BE1" s="1">
        <f t="shared" si="1"/>
        <v>34</v>
      </c>
      <c r="BF1" s="1">
        <f t="shared" si="1"/>
        <v>35</v>
      </c>
      <c r="BG1" s="1">
        <f t="shared" si="1"/>
        <v>36</v>
      </c>
      <c r="BH1" s="1">
        <f t="shared" si="1"/>
        <v>37</v>
      </c>
      <c r="BI1" s="1">
        <f t="shared" si="1"/>
        <v>38</v>
      </c>
      <c r="BJ1" s="1">
        <f t="shared" si="1"/>
        <v>39</v>
      </c>
      <c r="BK1" s="1">
        <f t="shared" si="1"/>
        <v>40</v>
      </c>
      <c r="BL1" s="1">
        <f t="shared" si="1"/>
        <v>41</v>
      </c>
      <c r="BM1" s="1">
        <f t="shared" si="1"/>
        <v>42</v>
      </c>
      <c r="BN1" s="1">
        <f t="shared" si="1"/>
        <v>43</v>
      </c>
      <c r="BO1" s="1">
        <f t="shared" si="1"/>
        <v>44</v>
      </c>
      <c r="BP1" s="1">
        <f t="shared" si="1"/>
        <v>45</v>
      </c>
      <c r="BQ1" s="1">
        <f t="shared" si="1"/>
        <v>46</v>
      </c>
      <c r="BR1" s="1">
        <f t="shared" si="1"/>
        <v>47</v>
      </c>
      <c r="BS1" s="1">
        <f t="shared" si="1"/>
        <v>48</v>
      </c>
      <c r="BT1" s="1">
        <f t="shared" si="1"/>
        <v>49</v>
      </c>
      <c r="BU1" s="1">
        <f t="shared" si="1"/>
        <v>50</v>
      </c>
      <c r="BV1" s="1">
        <f t="shared" si="1"/>
        <v>51</v>
      </c>
      <c r="BW1" s="1">
        <f t="shared" si="1"/>
        <v>52</v>
      </c>
      <c r="BX1" s="1">
        <f t="shared" si="1"/>
        <v>53</v>
      </c>
      <c r="BY1" s="1">
        <f t="shared" si="1"/>
        <v>54</v>
      </c>
      <c r="BZ1" s="1">
        <f t="shared" si="1"/>
        <v>55</v>
      </c>
      <c r="CA1" s="1">
        <f t="shared" si="1"/>
        <v>56</v>
      </c>
      <c r="CB1" s="1">
        <f t="shared" si="1"/>
        <v>57</v>
      </c>
      <c r="CC1" s="1">
        <f t="shared" si="1"/>
        <v>58</v>
      </c>
      <c r="CD1" s="1">
        <f t="shared" si="1"/>
        <v>59</v>
      </c>
      <c r="CE1" s="1">
        <f t="shared" si="1"/>
        <v>60</v>
      </c>
      <c r="CF1" s="1">
        <f t="shared" si="1"/>
        <v>61</v>
      </c>
      <c r="CG1" s="1">
        <f t="shared" si="1"/>
        <v>62</v>
      </c>
      <c r="CH1" s="1">
        <f t="shared" si="1"/>
        <v>63</v>
      </c>
      <c r="CI1" s="1">
        <f t="shared" si="1"/>
        <v>64</v>
      </c>
      <c r="CJ1" s="1">
        <f t="shared" si="1"/>
        <v>65</v>
      </c>
      <c r="CK1" s="1">
        <f t="shared" si="1"/>
        <v>66</v>
      </c>
      <c r="CL1" s="1">
        <f t="shared" si="1"/>
        <v>67</v>
      </c>
      <c r="CM1" s="1">
        <f t="shared" si="1"/>
        <v>68</v>
      </c>
      <c r="CN1" s="1">
        <f t="shared" si="1"/>
        <v>69</v>
      </c>
      <c r="CO1" s="1">
        <f t="shared" si="1"/>
        <v>70</v>
      </c>
      <c r="CP1" s="1">
        <f t="shared" si="1"/>
        <v>71</v>
      </c>
      <c r="CQ1" s="1">
        <f t="shared" si="1"/>
        <v>72</v>
      </c>
      <c r="CR1" s="1">
        <f t="shared" si="1"/>
        <v>73</v>
      </c>
      <c r="CS1" s="1">
        <f t="shared" si="1"/>
        <v>74</v>
      </c>
      <c r="CT1" s="1">
        <f t="shared" si="1"/>
        <v>75</v>
      </c>
      <c r="CU1" s="1">
        <f t="shared" ref="CU1:FF1" si="2">+CT1+1</f>
        <v>76</v>
      </c>
      <c r="CV1" s="1">
        <f t="shared" si="2"/>
        <v>77</v>
      </c>
      <c r="CW1" s="1">
        <f t="shared" si="2"/>
        <v>78</v>
      </c>
      <c r="CX1" s="1">
        <f t="shared" si="2"/>
        <v>79</v>
      </c>
      <c r="CY1" s="1">
        <f t="shared" si="2"/>
        <v>80</v>
      </c>
      <c r="CZ1" s="1">
        <f t="shared" si="2"/>
        <v>81</v>
      </c>
      <c r="DA1" s="1">
        <f t="shared" si="2"/>
        <v>82</v>
      </c>
      <c r="DB1" s="1">
        <f t="shared" si="2"/>
        <v>83</v>
      </c>
      <c r="DC1" s="1">
        <f t="shared" si="2"/>
        <v>84</v>
      </c>
      <c r="DD1" s="1">
        <f t="shared" si="2"/>
        <v>85</v>
      </c>
      <c r="DE1" s="1">
        <f t="shared" si="2"/>
        <v>86</v>
      </c>
      <c r="DF1" s="1">
        <f t="shared" si="2"/>
        <v>87</v>
      </c>
      <c r="DG1" s="1">
        <f t="shared" si="2"/>
        <v>88</v>
      </c>
      <c r="DH1" s="1">
        <f t="shared" si="2"/>
        <v>89</v>
      </c>
      <c r="DI1" s="1">
        <f t="shared" si="2"/>
        <v>90</v>
      </c>
      <c r="DJ1" s="1">
        <f t="shared" si="2"/>
        <v>91</v>
      </c>
      <c r="DK1" s="1">
        <f t="shared" si="2"/>
        <v>92</v>
      </c>
      <c r="DL1" s="1">
        <f t="shared" si="2"/>
        <v>93</v>
      </c>
      <c r="DM1" s="1">
        <f t="shared" si="2"/>
        <v>94</v>
      </c>
      <c r="DN1" s="1">
        <f t="shared" si="2"/>
        <v>95</v>
      </c>
      <c r="DO1" s="1">
        <f t="shared" si="2"/>
        <v>96</v>
      </c>
      <c r="DP1" s="1">
        <f t="shared" si="2"/>
        <v>97</v>
      </c>
      <c r="DQ1" s="1">
        <f t="shared" si="2"/>
        <v>98</v>
      </c>
      <c r="DR1" s="1">
        <f t="shared" si="2"/>
        <v>99</v>
      </c>
      <c r="DS1" s="1">
        <f t="shared" si="2"/>
        <v>100</v>
      </c>
      <c r="DT1" s="1">
        <f t="shared" si="2"/>
        <v>101</v>
      </c>
      <c r="DU1" s="1">
        <f t="shared" si="2"/>
        <v>102</v>
      </c>
      <c r="DV1" s="1">
        <f t="shared" si="2"/>
        <v>103</v>
      </c>
      <c r="DW1" s="1">
        <f t="shared" si="2"/>
        <v>104</v>
      </c>
      <c r="DX1" s="1">
        <f t="shared" si="2"/>
        <v>105</v>
      </c>
      <c r="DY1" s="1">
        <f t="shared" si="2"/>
        <v>106</v>
      </c>
      <c r="DZ1" s="1">
        <f t="shared" si="2"/>
        <v>107</v>
      </c>
      <c r="EA1" s="1">
        <f t="shared" si="2"/>
        <v>108</v>
      </c>
      <c r="EB1" s="1">
        <f t="shared" si="2"/>
        <v>109</v>
      </c>
      <c r="EC1" s="1">
        <f t="shared" si="2"/>
        <v>110</v>
      </c>
      <c r="ED1" s="1">
        <f t="shared" si="2"/>
        <v>111</v>
      </c>
      <c r="EE1" s="1">
        <f t="shared" si="2"/>
        <v>112</v>
      </c>
      <c r="EF1" s="1">
        <f t="shared" si="2"/>
        <v>113</v>
      </c>
      <c r="EG1" s="1">
        <f t="shared" si="2"/>
        <v>114</v>
      </c>
      <c r="EH1" s="1">
        <f t="shared" si="2"/>
        <v>115</v>
      </c>
      <c r="EI1" s="1">
        <f t="shared" si="2"/>
        <v>116</v>
      </c>
      <c r="EJ1" s="1">
        <f t="shared" si="2"/>
        <v>117</v>
      </c>
      <c r="EK1" s="1">
        <f t="shared" si="2"/>
        <v>118</v>
      </c>
      <c r="EL1" s="1">
        <f t="shared" si="2"/>
        <v>119</v>
      </c>
      <c r="EM1" s="1">
        <f t="shared" si="2"/>
        <v>120</v>
      </c>
      <c r="EN1" s="1">
        <f t="shared" si="2"/>
        <v>121</v>
      </c>
      <c r="EO1" s="1">
        <f t="shared" si="2"/>
        <v>122</v>
      </c>
      <c r="EP1" s="1">
        <f t="shared" si="2"/>
        <v>123</v>
      </c>
      <c r="EQ1" s="1">
        <f t="shared" si="2"/>
        <v>124</v>
      </c>
      <c r="ER1" s="1">
        <f t="shared" si="2"/>
        <v>125</v>
      </c>
      <c r="ES1" s="1">
        <f t="shared" si="2"/>
        <v>126</v>
      </c>
      <c r="ET1" s="1">
        <f t="shared" si="2"/>
        <v>127</v>
      </c>
      <c r="EU1" s="1">
        <f t="shared" si="2"/>
        <v>128</v>
      </c>
      <c r="EV1" s="1">
        <f t="shared" si="2"/>
        <v>129</v>
      </c>
      <c r="EW1" s="1">
        <f t="shared" si="2"/>
        <v>130</v>
      </c>
      <c r="EX1" s="1">
        <f t="shared" si="2"/>
        <v>131</v>
      </c>
      <c r="EY1" s="1">
        <f t="shared" si="2"/>
        <v>132</v>
      </c>
      <c r="EZ1" s="1">
        <f t="shared" si="2"/>
        <v>133</v>
      </c>
      <c r="FA1" s="1">
        <f t="shared" si="2"/>
        <v>134</v>
      </c>
      <c r="FB1" s="1">
        <f t="shared" si="2"/>
        <v>135</v>
      </c>
      <c r="FC1" s="1">
        <f t="shared" si="2"/>
        <v>136</v>
      </c>
      <c r="FD1" s="1">
        <f t="shared" si="2"/>
        <v>137</v>
      </c>
      <c r="FE1" s="1">
        <f t="shared" si="2"/>
        <v>138</v>
      </c>
      <c r="FF1" s="1">
        <f t="shared" si="2"/>
        <v>139</v>
      </c>
      <c r="FG1" s="1">
        <f t="shared" ref="FG1:HR1" si="3">+FF1+1</f>
        <v>140</v>
      </c>
      <c r="FH1" s="1">
        <f t="shared" si="3"/>
        <v>141</v>
      </c>
      <c r="FI1" s="1">
        <f t="shared" si="3"/>
        <v>142</v>
      </c>
      <c r="FJ1" s="1">
        <f t="shared" si="3"/>
        <v>143</v>
      </c>
      <c r="FK1" s="1">
        <f t="shared" si="3"/>
        <v>144</v>
      </c>
      <c r="FL1" s="1">
        <f t="shared" si="3"/>
        <v>145</v>
      </c>
      <c r="FM1" s="1">
        <f t="shared" si="3"/>
        <v>146</v>
      </c>
      <c r="FN1" s="1">
        <f t="shared" si="3"/>
        <v>147</v>
      </c>
      <c r="FO1" s="1">
        <f t="shared" si="3"/>
        <v>148</v>
      </c>
      <c r="FP1" s="1">
        <f t="shared" si="3"/>
        <v>149</v>
      </c>
      <c r="FQ1" s="1">
        <f t="shared" si="3"/>
        <v>150</v>
      </c>
      <c r="FR1" s="1">
        <f t="shared" si="3"/>
        <v>151</v>
      </c>
      <c r="FS1" s="1">
        <f t="shared" si="3"/>
        <v>152</v>
      </c>
      <c r="FT1" s="1">
        <f t="shared" si="3"/>
        <v>153</v>
      </c>
      <c r="FU1" s="1">
        <f t="shared" si="3"/>
        <v>154</v>
      </c>
      <c r="FV1" s="1">
        <f t="shared" si="3"/>
        <v>155</v>
      </c>
      <c r="FW1" s="1">
        <f t="shared" si="3"/>
        <v>156</v>
      </c>
      <c r="FX1" s="1">
        <f t="shared" si="3"/>
        <v>157</v>
      </c>
      <c r="FY1" s="1">
        <f t="shared" si="3"/>
        <v>158</v>
      </c>
      <c r="FZ1" s="1">
        <f t="shared" si="3"/>
        <v>159</v>
      </c>
      <c r="GA1" s="1">
        <f t="shared" si="3"/>
        <v>160</v>
      </c>
      <c r="GB1" s="1">
        <f t="shared" si="3"/>
        <v>161</v>
      </c>
      <c r="GC1" s="1">
        <f t="shared" si="3"/>
        <v>162</v>
      </c>
      <c r="GD1" s="1">
        <f t="shared" si="3"/>
        <v>163</v>
      </c>
      <c r="GE1" s="1">
        <f t="shared" si="3"/>
        <v>164</v>
      </c>
      <c r="GF1" s="1">
        <f t="shared" si="3"/>
        <v>165</v>
      </c>
      <c r="GG1" s="1">
        <f t="shared" si="3"/>
        <v>166</v>
      </c>
      <c r="GH1" s="1">
        <f t="shared" si="3"/>
        <v>167</v>
      </c>
      <c r="GI1" s="1">
        <f t="shared" si="3"/>
        <v>168</v>
      </c>
      <c r="GJ1" s="1">
        <f t="shared" si="3"/>
        <v>169</v>
      </c>
      <c r="GK1" s="1">
        <f t="shared" si="3"/>
        <v>170</v>
      </c>
      <c r="GL1" s="1">
        <f t="shared" si="3"/>
        <v>171</v>
      </c>
      <c r="GM1" s="1">
        <f t="shared" si="3"/>
        <v>172</v>
      </c>
      <c r="GN1" s="1">
        <f t="shared" si="3"/>
        <v>173</v>
      </c>
      <c r="GO1" s="1">
        <f t="shared" si="3"/>
        <v>174</v>
      </c>
      <c r="GP1" s="1">
        <f t="shared" si="3"/>
        <v>175</v>
      </c>
      <c r="GQ1" s="1">
        <f t="shared" si="3"/>
        <v>176</v>
      </c>
      <c r="GR1" s="1">
        <f t="shared" si="3"/>
        <v>177</v>
      </c>
      <c r="GS1" s="1">
        <f t="shared" si="3"/>
        <v>178</v>
      </c>
      <c r="GT1" s="1">
        <f t="shared" si="3"/>
        <v>179</v>
      </c>
      <c r="GU1" s="1">
        <f t="shared" si="3"/>
        <v>180</v>
      </c>
      <c r="GV1" s="1">
        <f t="shared" si="3"/>
        <v>181</v>
      </c>
      <c r="GW1" s="1">
        <f t="shared" si="3"/>
        <v>182</v>
      </c>
      <c r="GX1" s="1">
        <f t="shared" si="3"/>
        <v>183</v>
      </c>
      <c r="GY1" s="1">
        <f t="shared" si="3"/>
        <v>184</v>
      </c>
      <c r="GZ1" s="1">
        <f t="shared" si="3"/>
        <v>185</v>
      </c>
      <c r="HA1" s="1">
        <f t="shared" si="3"/>
        <v>186</v>
      </c>
      <c r="HB1" s="1">
        <f t="shared" si="3"/>
        <v>187</v>
      </c>
      <c r="HC1" s="1">
        <f t="shared" si="3"/>
        <v>188</v>
      </c>
      <c r="HD1" s="1">
        <f t="shared" si="3"/>
        <v>189</v>
      </c>
      <c r="HE1" s="1">
        <f t="shared" si="3"/>
        <v>190</v>
      </c>
      <c r="HF1" s="1">
        <f t="shared" si="3"/>
        <v>191</v>
      </c>
      <c r="HG1" s="1">
        <f t="shared" si="3"/>
        <v>192</v>
      </c>
      <c r="HH1" s="1">
        <f t="shared" si="3"/>
        <v>193</v>
      </c>
      <c r="HI1" s="1">
        <f t="shared" si="3"/>
        <v>194</v>
      </c>
      <c r="HJ1" s="1">
        <f t="shared" si="3"/>
        <v>195</v>
      </c>
      <c r="HK1" s="1">
        <f t="shared" si="3"/>
        <v>196</v>
      </c>
      <c r="HL1" s="1">
        <f t="shared" si="3"/>
        <v>197</v>
      </c>
      <c r="HM1" s="1">
        <f t="shared" si="3"/>
        <v>198</v>
      </c>
      <c r="HN1" s="1">
        <f t="shared" si="3"/>
        <v>199</v>
      </c>
      <c r="HO1" s="1">
        <f t="shared" si="3"/>
        <v>200</v>
      </c>
    </row>
    <row r="2" spans="2:223" s="4" customFormat="1">
      <c r="C2" s="4">
        <f>YEAR(C3)</f>
        <v>2020</v>
      </c>
      <c r="D2" s="4">
        <f>YEAR(D3)</f>
        <v>2020</v>
      </c>
      <c r="E2" s="4">
        <f>YEAR(E3)</f>
        <v>2021</v>
      </c>
      <c r="F2" s="4">
        <f>YEAR(F3)</f>
        <v>2021</v>
      </c>
      <c r="G2" s="4">
        <f>YEAR(G3)</f>
        <v>2021</v>
      </c>
      <c r="H2" s="4">
        <f>YEAR(H3)</f>
        <v>2021</v>
      </c>
      <c r="I2" s="4">
        <f>YEAR(I3)</f>
        <v>2022</v>
      </c>
      <c r="J2" s="4">
        <f>YEAR(J3)</f>
        <v>2022</v>
      </c>
      <c r="K2" s="4">
        <f>YEAR(K3)</f>
        <v>2022</v>
      </c>
      <c r="L2" s="4">
        <f>YEAR(L3)</f>
        <v>2023</v>
      </c>
      <c r="M2" s="4">
        <f>YEAR(M3)</f>
        <v>2023</v>
      </c>
      <c r="N2" s="4">
        <f>YEAR(N3)</f>
        <v>2023</v>
      </c>
      <c r="O2" s="4">
        <f>YEAR(O3)</f>
        <v>2023</v>
      </c>
      <c r="P2" s="4">
        <f>YEAR(P3)</f>
        <v>2023</v>
      </c>
      <c r="T2" s="4">
        <f>YEAR(T3)</f>
        <v>2020</v>
      </c>
      <c r="U2" s="4">
        <f>YEAR(U3)</f>
        <v>2021</v>
      </c>
      <c r="V2" s="4">
        <f>YEAR(V3)</f>
        <v>2022</v>
      </c>
      <c r="W2" s="4">
        <f>YEAR(W3)</f>
        <v>2023</v>
      </c>
    </row>
    <row r="3" spans="2:223" s="3" customFormat="1">
      <c r="C3" s="3">
        <v>44101</v>
      </c>
      <c r="D3" s="3">
        <v>44192</v>
      </c>
      <c r="E3" s="3">
        <v>44283</v>
      </c>
      <c r="F3" s="3">
        <f>+U3</f>
        <v>44374</v>
      </c>
      <c r="G3" s="3">
        <v>44465</v>
      </c>
      <c r="H3" s="3">
        <v>44556</v>
      </c>
      <c r="I3" s="3">
        <v>44647</v>
      </c>
      <c r="J3" s="3">
        <v>44745</v>
      </c>
      <c r="K3" s="3">
        <v>44836</v>
      </c>
      <c r="L3" s="3">
        <v>44927</v>
      </c>
      <c r="M3" s="3">
        <v>45018</v>
      </c>
      <c r="N3" s="3">
        <v>45109</v>
      </c>
      <c r="O3" s="3">
        <v>45200</v>
      </c>
      <c r="P3" s="3">
        <v>45291</v>
      </c>
      <c r="T3" s="3">
        <v>44010</v>
      </c>
      <c r="U3" s="3">
        <v>44374</v>
      </c>
      <c r="V3" s="3">
        <v>44745</v>
      </c>
      <c r="W3" s="3">
        <f>+N3</f>
        <v>45109</v>
      </c>
    </row>
    <row r="4" spans="2:223">
      <c r="C4" s="1" t="s">
        <v>21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6</v>
      </c>
      <c r="Q4" s="1" t="s">
        <v>19</v>
      </c>
      <c r="R4" s="1" t="s">
        <v>20</v>
      </c>
      <c r="T4" s="4">
        <v>2020</v>
      </c>
      <c r="U4" s="4">
        <f>+T4+1</f>
        <v>2021</v>
      </c>
      <c r="V4" s="4">
        <f t="shared" ref="V4:AG4" si="4">+U4+1</f>
        <v>2022</v>
      </c>
      <c r="W4" s="4">
        <f t="shared" si="4"/>
        <v>2023</v>
      </c>
      <c r="X4" s="4">
        <f t="shared" si="4"/>
        <v>2024</v>
      </c>
      <c r="Y4" s="4">
        <f t="shared" si="4"/>
        <v>2025</v>
      </c>
      <c r="Z4" s="4">
        <f t="shared" si="4"/>
        <v>2026</v>
      </c>
      <c r="AA4" s="4">
        <f t="shared" si="4"/>
        <v>2027</v>
      </c>
      <c r="AB4" s="4">
        <f t="shared" si="4"/>
        <v>2028</v>
      </c>
      <c r="AC4" s="4">
        <f t="shared" si="4"/>
        <v>2029</v>
      </c>
      <c r="AD4" s="4">
        <f t="shared" si="4"/>
        <v>2030</v>
      </c>
      <c r="AE4" s="4">
        <f t="shared" si="4"/>
        <v>2031</v>
      </c>
      <c r="AF4" s="4">
        <f t="shared" si="4"/>
        <v>2032</v>
      </c>
      <c r="AG4" s="4">
        <f t="shared" si="4"/>
        <v>2033</v>
      </c>
    </row>
    <row r="5" spans="2:223">
      <c r="B5" s="1" t="s">
        <v>37</v>
      </c>
      <c r="G5" s="1">
        <v>181229</v>
      </c>
      <c r="H5" s="1">
        <v>315083</v>
      </c>
      <c r="I5" s="1">
        <v>264243</v>
      </c>
      <c r="J5" s="1">
        <f>+V5-SUM(G5:I5)</f>
        <v>299015</v>
      </c>
      <c r="K5" s="1">
        <v>162180</v>
      </c>
      <c r="L5" s="1">
        <v>277049</v>
      </c>
      <c r="M5" s="1">
        <v>233019</v>
      </c>
      <c r="N5" s="1">
        <f>+W5-SUM(K5:M5)</f>
        <v>248262</v>
      </c>
      <c r="O5" s="1">
        <v>142194</v>
      </c>
      <c r="P5" s="1">
        <v>254835</v>
      </c>
      <c r="V5" s="1">
        <v>1059570</v>
      </c>
      <c r="W5" s="1">
        <v>920510</v>
      </c>
    </row>
    <row r="6" spans="2:223">
      <c r="B6" s="1" t="s">
        <v>38</v>
      </c>
      <c r="G6" s="1">
        <v>30834</v>
      </c>
      <c r="H6" s="1">
        <v>37930</v>
      </c>
      <c r="I6" s="1">
        <v>38448</v>
      </c>
      <c r="J6" s="1">
        <f>+V6-SUM(G6:I6)</f>
        <v>38490</v>
      </c>
      <c r="K6" s="1">
        <v>33367</v>
      </c>
      <c r="L6" s="1">
        <v>32852</v>
      </c>
      <c r="M6" s="1">
        <v>36968</v>
      </c>
      <c r="N6" s="1">
        <f>+W6-SUM(K6:M6)</f>
        <v>29996</v>
      </c>
      <c r="O6" s="1">
        <v>28870</v>
      </c>
      <c r="P6" s="1">
        <v>27236</v>
      </c>
      <c r="V6" s="1">
        <v>145702</v>
      </c>
      <c r="W6" s="1">
        <v>133183</v>
      </c>
    </row>
    <row r="7" spans="2:223">
      <c r="B7" s="1" t="s">
        <v>39</v>
      </c>
      <c r="G7" s="1">
        <v>97482</v>
      </c>
      <c r="H7" s="1">
        <v>590946</v>
      </c>
      <c r="I7" s="1">
        <v>167402</v>
      </c>
      <c r="J7" s="1">
        <f>+V7-SUM(G7:I7)</f>
        <v>148442</v>
      </c>
      <c r="K7" s="1">
        <v>108228</v>
      </c>
      <c r="L7" s="1">
        <v>588431</v>
      </c>
      <c r="M7" s="1">
        <v>147863</v>
      </c>
      <c r="N7" s="1">
        <f>+W7-SUM(K7:M7)</f>
        <v>120669</v>
      </c>
      <c r="O7" s="1">
        <v>98109</v>
      </c>
      <c r="P7" s="1">
        <v>539963</v>
      </c>
      <c r="V7" s="1">
        <v>1004272</v>
      </c>
      <c r="W7" s="1">
        <v>965191</v>
      </c>
    </row>
    <row r="8" spans="2:223">
      <c r="B8" s="1" t="s">
        <v>40</v>
      </c>
      <c r="G8" s="1">
        <v>45</v>
      </c>
      <c r="H8" s="1">
        <v>69</v>
      </c>
      <c r="I8" s="1">
        <v>43</v>
      </c>
      <c r="J8" s="1">
        <f>+V8-SUM(G8:I8)</f>
        <v>44</v>
      </c>
      <c r="K8" s="1">
        <v>44</v>
      </c>
      <c r="L8" s="1">
        <v>72</v>
      </c>
      <c r="M8" s="1">
        <v>36</v>
      </c>
      <c r="N8" s="1">
        <f>+W8-SUM(K8:M8)</f>
        <v>223</v>
      </c>
      <c r="O8" s="1">
        <v>270</v>
      </c>
      <c r="P8" s="1">
        <v>279</v>
      </c>
      <c r="V8" s="1">
        <v>201</v>
      </c>
      <c r="W8" s="1">
        <v>375</v>
      </c>
    </row>
    <row r="9" spans="2:223">
      <c r="B9" s="1" t="s">
        <v>41</v>
      </c>
      <c r="G9" s="1">
        <v>-217</v>
      </c>
      <c r="H9" s="1">
        <v>-984</v>
      </c>
      <c r="I9" s="1">
        <v>-560</v>
      </c>
      <c r="J9" s="1">
        <f>+V9-SUM(G9:I9)</f>
        <v>-99</v>
      </c>
      <c r="K9" s="1">
        <v>-215</v>
      </c>
      <c r="L9" s="1">
        <v>-527</v>
      </c>
      <c r="M9" s="1">
        <v>-320</v>
      </c>
      <c r="N9" s="1">
        <f>+W9-SUM(K9:M9)</f>
        <v>-344</v>
      </c>
      <c r="O9" s="1">
        <v>-393</v>
      </c>
      <c r="P9" s="1">
        <v>-259</v>
      </c>
      <c r="V9" s="1">
        <v>-1860</v>
      </c>
      <c r="W9" s="1">
        <v>-1406</v>
      </c>
    </row>
    <row r="10" spans="2:223" s="7" customFormat="1">
      <c r="B10" s="7" t="s">
        <v>22</v>
      </c>
      <c r="C10" s="7">
        <v>283772</v>
      </c>
      <c r="D10" s="7">
        <v>877256</v>
      </c>
      <c r="E10" s="7">
        <v>474234</v>
      </c>
      <c r="F10" s="7">
        <f>+U10-SUM(C10:E10)</f>
        <v>486983</v>
      </c>
      <c r="G10" s="7">
        <f>SUM(G5:G9)</f>
        <v>309373</v>
      </c>
      <c r="H10" s="7">
        <f>SUM(H5:H9)</f>
        <v>943044</v>
      </c>
      <c r="I10" s="7">
        <f>SUM(I5:I9)</f>
        <v>469576</v>
      </c>
      <c r="J10" s="7">
        <f>+V10-SUM(G10:I10)</f>
        <v>485892</v>
      </c>
      <c r="K10" s="7">
        <f>SUM(K5:K9)</f>
        <v>303604</v>
      </c>
      <c r="L10" s="7">
        <f>SUM(L5:L9)</f>
        <v>897877</v>
      </c>
      <c r="M10" s="7">
        <f>SUM(M5:M9)</f>
        <v>417566</v>
      </c>
      <c r="N10" s="7">
        <f>+W10-SUM(K10:M10)</f>
        <v>398806</v>
      </c>
      <c r="O10" s="7">
        <f>SUM(O5:O9)</f>
        <v>269050</v>
      </c>
      <c r="P10" s="7">
        <f>SUM(P5:P9)</f>
        <v>822054</v>
      </c>
      <c r="Q10" s="7">
        <f>+M10*0.93</f>
        <v>388336.38</v>
      </c>
      <c r="R10" s="7">
        <f>+N10*0.93</f>
        <v>370889.58</v>
      </c>
      <c r="T10" s="7">
        <v>1489637</v>
      </c>
      <c r="U10" s="7">
        <v>2122245</v>
      </c>
      <c r="V10" s="7">
        <f>SUM(V5:V9)</f>
        <v>2207885</v>
      </c>
      <c r="W10" s="7">
        <f>SUM(W5:W9)</f>
        <v>2017853</v>
      </c>
      <c r="X10" s="7">
        <f>SUM(O10:R10)</f>
        <v>1850329.96</v>
      </c>
      <c r="Y10" s="7">
        <f>+X10*0.99</f>
        <v>1831826.6603999999</v>
      </c>
      <c r="Z10" s="7">
        <f t="shared" ref="Z10:AG10" si="5">+Y10*0.99</f>
        <v>1813508.3937959999</v>
      </c>
      <c r="AA10" s="7">
        <f t="shared" si="5"/>
        <v>1795373.30985804</v>
      </c>
      <c r="AB10" s="7">
        <f t="shared" si="5"/>
        <v>1777419.5767594595</v>
      </c>
      <c r="AC10" s="7">
        <f t="shared" si="5"/>
        <v>1759645.3809918649</v>
      </c>
      <c r="AD10" s="7">
        <f t="shared" si="5"/>
        <v>1742048.9271819463</v>
      </c>
      <c r="AE10" s="7">
        <f t="shared" si="5"/>
        <v>1724628.4379101268</v>
      </c>
      <c r="AF10" s="7">
        <f t="shared" si="5"/>
        <v>1707382.1535310254</v>
      </c>
      <c r="AG10" s="7">
        <f t="shared" si="5"/>
        <v>1690308.3319957152</v>
      </c>
    </row>
    <row r="11" spans="2:223">
      <c r="B11" s="1" t="s">
        <v>3</v>
      </c>
      <c r="C11" s="1">
        <v>168292</v>
      </c>
      <c r="D11" s="1">
        <v>479010</v>
      </c>
      <c r="E11" s="1">
        <v>289535</v>
      </c>
      <c r="F11" s="1">
        <f>+U11-SUM(C11:E11)</f>
        <v>288979</v>
      </c>
      <c r="G11" s="1">
        <v>183859</v>
      </c>
      <c r="H11" s="1">
        <v>564594</v>
      </c>
      <c r="I11" s="1">
        <v>315485</v>
      </c>
      <c r="J11" s="1">
        <f>+V11-SUM(G11:I11)</f>
        <v>322209</v>
      </c>
      <c r="K11" s="1">
        <v>202146</v>
      </c>
      <c r="L11" s="1">
        <v>530111</v>
      </c>
      <c r="M11" s="1">
        <v>277126</v>
      </c>
      <c r="N11" s="1">
        <f>+W11-SUM(K11:M11)</f>
        <v>250944</v>
      </c>
      <c r="O11" s="1">
        <v>167122</v>
      </c>
      <c r="P11" s="1">
        <v>466357</v>
      </c>
      <c r="Q11" s="1">
        <f>+Q$10*(M11/M$10)</f>
        <v>257727.18000000002</v>
      </c>
      <c r="R11" s="1">
        <f>+R$10*(N11/N$10)</f>
        <v>233377.92000000001</v>
      </c>
      <c r="T11" s="1">
        <v>867441</v>
      </c>
      <c r="U11" s="1">
        <v>1225816</v>
      </c>
      <c r="V11" s="1">
        <v>1386147</v>
      </c>
      <c r="W11" s="1">
        <v>1260327</v>
      </c>
      <c r="X11" s="8">
        <f t="shared" ref="X11:X23" si="6">SUM(O11:R11)</f>
        <v>1124584.1000000001</v>
      </c>
      <c r="Y11" s="1">
        <f>+Y$10*(X11/X$10)</f>
        <v>1113338.2590000001</v>
      </c>
      <c r="Z11" s="1">
        <f t="shared" ref="Z11:AG11" si="7">+Z$10*(Y11/Y$10)</f>
        <v>1102204.87641</v>
      </c>
      <c r="AA11" s="1">
        <f t="shared" si="7"/>
        <v>1091182.8276459</v>
      </c>
      <c r="AB11" s="1">
        <f t="shared" si="7"/>
        <v>1080270.9993694408</v>
      </c>
      <c r="AC11" s="1">
        <f t="shared" si="7"/>
        <v>1069468.2893757466</v>
      </c>
      <c r="AD11" s="1">
        <f t="shared" si="7"/>
        <v>1058773.6064819891</v>
      </c>
      <c r="AE11" s="1">
        <f t="shared" si="7"/>
        <v>1048185.8704171692</v>
      </c>
      <c r="AF11" s="1">
        <f t="shared" si="7"/>
        <v>1037704.0117129973</v>
      </c>
      <c r="AG11" s="1">
        <f t="shared" si="7"/>
        <v>1027326.9715958674</v>
      </c>
    </row>
    <row r="12" spans="2:223">
      <c r="B12" s="1" t="s">
        <v>23</v>
      </c>
      <c r="C12" s="1">
        <v>80285</v>
      </c>
      <c r="D12" s="1">
        <v>194696</v>
      </c>
      <c r="E12" s="1">
        <v>127923</v>
      </c>
      <c r="F12" s="1">
        <f>+U12-SUM(C12:E12)</f>
        <v>130364</v>
      </c>
      <c r="G12" s="1">
        <v>94379</v>
      </c>
      <c r="H12" s="1">
        <v>207771</v>
      </c>
      <c r="I12" s="1">
        <v>130645</v>
      </c>
      <c r="J12" s="1">
        <f>+V12-SUM(G12:I12)</f>
        <v>138866</v>
      </c>
      <c r="K12" s="1">
        <v>89139</v>
      </c>
      <c r="L12" s="1">
        <v>194466</v>
      </c>
      <c r="M12" s="1">
        <v>106472</v>
      </c>
      <c r="N12" s="1">
        <f>+W12-SUM(K12:M12)</f>
        <v>110763</v>
      </c>
      <c r="O12" s="1">
        <v>82518</v>
      </c>
      <c r="P12" s="1">
        <v>188557</v>
      </c>
      <c r="Q12" s="1">
        <f t="shared" ref="Q12:Q15" si="8">+Q$10*(M12/M$10)</f>
        <v>99018.96</v>
      </c>
      <c r="R12" s="1">
        <f t="shared" ref="R12:R15" si="9">+R$10*(N12/N$10)</f>
        <v>103009.59</v>
      </c>
      <c r="T12" s="1">
        <v>363227</v>
      </c>
      <c r="U12" s="1">
        <v>533268</v>
      </c>
      <c r="V12" s="1">
        <v>571661</v>
      </c>
      <c r="W12" s="1">
        <v>500840</v>
      </c>
      <c r="X12" s="8">
        <f t="shared" si="6"/>
        <v>473103.55000000005</v>
      </c>
      <c r="Y12" s="1">
        <f t="shared" ref="Y12:AG15" si="10">+Y$10*(X12/X$10)</f>
        <v>468372.51449999999</v>
      </c>
      <c r="Z12" s="1">
        <f t="shared" si="10"/>
        <v>463688.78935500002</v>
      </c>
      <c r="AA12" s="1">
        <f t="shared" si="10"/>
        <v>459051.90146144998</v>
      </c>
      <c r="AB12" s="1">
        <f t="shared" si="10"/>
        <v>454461.38244683546</v>
      </c>
      <c r="AC12" s="1">
        <f t="shared" si="10"/>
        <v>449916.76862236712</v>
      </c>
      <c r="AD12" s="1">
        <f t="shared" si="10"/>
        <v>445417.60093614348</v>
      </c>
      <c r="AE12" s="1">
        <f t="shared" si="10"/>
        <v>440963.42492678203</v>
      </c>
      <c r="AF12" s="1">
        <f t="shared" si="10"/>
        <v>436553.79067751416</v>
      </c>
      <c r="AG12" s="1">
        <f t="shared" si="10"/>
        <v>432188.25277073903</v>
      </c>
    </row>
    <row r="13" spans="2:223">
      <c r="B13" s="1" t="s">
        <v>24</v>
      </c>
      <c r="C13" s="1">
        <v>11603</v>
      </c>
      <c r="D13" s="1">
        <v>14053</v>
      </c>
      <c r="E13" s="1">
        <v>14281</v>
      </c>
      <c r="F13" s="1">
        <f>+U13-SUM(C13:E13)</f>
        <v>14491</v>
      </c>
      <c r="G13" s="1">
        <v>13423</v>
      </c>
      <c r="H13" s="1">
        <v>13490</v>
      </c>
      <c r="I13" s="1">
        <v>14456</v>
      </c>
      <c r="J13" s="1">
        <f>+V13-SUM(G13:I13)</f>
        <v>15192</v>
      </c>
      <c r="K13" s="1">
        <v>14740</v>
      </c>
      <c r="L13" s="1">
        <v>14952</v>
      </c>
      <c r="M13" s="1">
        <v>14837</v>
      </c>
      <c r="N13" s="1">
        <f>+W13-SUM(K13:M13)</f>
        <v>16162</v>
      </c>
      <c r="O13" s="1">
        <v>15304</v>
      </c>
      <c r="P13" s="1">
        <v>14822</v>
      </c>
      <c r="Q13" s="1">
        <f t="shared" si="8"/>
        <v>13798.410000000002</v>
      </c>
      <c r="R13" s="1">
        <f t="shared" si="9"/>
        <v>15030.66</v>
      </c>
      <c r="T13" s="1">
        <v>48698</v>
      </c>
      <c r="U13" s="1">
        <v>54428</v>
      </c>
      <c r="V13" s="1">
        <v>56561</v>
      </c>
      <c r="W13" s="1">
        <v>60691</v>
      </c>
      <c r="X13" s="8">
        <f t="shared" si="6"/>
        <v>58955.070000000007</v>
      </c>
      <c r="Y13" s="1">
        <f t="shared" si="10"/>
        <v>58365.519300000007</v>
      </c>
      <c r="Z13" s="1">
        <f t="shared" si="10"/>
        <v>57781.864107000009</v>
      </c>
      <c r="AA13" s="1">
        <f t="shared" si="10"/>
        <v>57204.045465930009</v>
      </c>
      <c r="AB13" s="1">
        <f t="shared" si="10"/>
        <v>56632.005011270703</v>
      </c>
      <c r="AC13" s="1">
        <f t="shared" si="10"/>
        <v>56065.684961157996</v>
      </c>
      <c r="AD13" s="1">
        <f t="shared" si="10"/>
        <v>55505.028111546417</v>
      </c>
      <c r="AE13" s="1">
        <f t="shared" si="10"/>
        <v>54949.977830430951</v>
      </c>
      <c r="AF13" s="1">
        <f t="shared" si="10"/>
        <v>54400.478052126637</v>
      </c>
      <c r="AG13" s="1">
        <f t="shared" si="10"/>
        <v>53856.473271605377</v>
      </c>
    </row>
    <row r="14" spans="2:223">
      <c r="B14" s="1" t="s">
        <v>25</v>
      </c>
      <c r="C14" s="1">
        <v>28213</v>
      </c>
      <c r="D14" s="1">
        <v>30835</v>
      </c>
      <c r="E14" s="1">
        <v>30912</v>
      </c>
      <c r="F14" s="1">
        <f>+U14-SUM(C14:E14)</f>
        <v>27176</v>
      </c>
      <c r="G14" s="1">
        <v>27066</v>
      </c>
      <c r="H14" s="1">
        <v>28872</v>
      </c>
      <c r="I14" s="1">
        <v>22553</v>
      </c>
      <c r="J14" s="1">
        <f>+V14-SUM(G14:I14)</f>
        <v>23846</v>
      </c>
      <c r="K14" s="1">
        <v>26245</v>
      </c>
      <c r="L14" s="1">
        <v>28908</v>
      </c>
      <c r="M14" s="1">
        <v>25922</v>
      </c>
      <c r="N14" s="1">
        <f>+W14-SUM(K14:M14)</f>
        <v>31672</v>
      </c>
      <c r="O14" s="1">
        <v>28489</v>
      </c>
      <c r="P14" s="1">
        <v>27154</v>
      </c>
      <c r="Q14" s="1">
        <f t="shared" si="8"/>
        <v>24107.46</v>
      </c>
      <c r="R14" s="1">
        <f t="shared" si="9"/>
        <v>29454.959999999999</v>
      </c>
      <c r="T14" s="1">
        <v>97394</v>
      </c>
      <c r="U14" s="1">
        <v>117136</v>
      </c>
      <c r="V14" s="1">
        <v>102337</v>
      </c>
      <c r="W14" s="1">
        <v>112747</v>
      </c>
      <c r="X14" s="8">
        <f t="shared" si="6"/>
        <v>109205.41999999998</v>
      </c>
      <c r="Y14" s="1">
        <f t="shared" si="10"/>
        <v>108113.36579999999</v>
      </c>
      <c r="Z14" s="1">
        <f t="shared" si="10"/>
        <v>107032.23214199998</v>
      </c>
      <c r="AA14" s="1">
        <f t="shared" si="10"/>
        <v>105961.90982057998</v>
      </c>
      <c r="AB14" s="1">
        <f t="shared" si="10"/>
        <v>104902.29072237418</v>
      </c>
      <c r="AC14" s="1">
        <f t="shared" si="10"/>
        <v>103853.26781515044</v>
      </c>
      <c r="AD14" s="1">
        <f t="shared" si="10"/>
        <v>102814.73513699893</v>
      </c>
      <c r="AE14" s="1">
        <f t="shared" si="10"/>
        <v>101786.58778562894</v>
      </c>
      <c r="AF14" s="1">
        <f t="shared" si="10"/>
        <v>100768.72190777265</v>
      </c>
      <c r="AG14" s="1">
        <f t="shared" si="10"/>
        <v>99761.034688694926</v>
      </c>
    </row>
    <row r="15" spans="2:223">
      <c r="B15" s="1" t="s">
        <v>26</v>
      </c>
      <c r="C15" s="1">
        <v>8840</v>
      </c>
      <c r="D15" s="1">
        <v>11060</v>
      </c>
      <c r="E15" s="1">
        <v>11892</v>
      </c>
      <c r="F15" s="1">
        <f>+U15-SUM(C15:E15)</f>
        <v>10718</v>
      </c>
      <c r="G15" s="1">
        <v>10970</v>
      </c>
      <c r="H15" s="1">
        <v>12588</v>
      </c>
      <c r="I15" s="1">
        <v>12693</v>
      </c>
      <c r="J15" s="1">
        <f>+V15-SUM(G15:I15)</f>
        <v>12827</v>
      </c>
      <c r="K15" s="1">
        <v>12694</v>
      </c>
      <c r="L15" s="1">
        <v>14315</v>
      </c>
      <c r="M15" s="1">
        <v>13267</v>
      </c>
      <c r="N15" s="1">
        <f>+W15-SUM(K15:M15)</f>
        <v>13397</v>
      </c>
      <c r="O15" s="1">
        <v>13194</v>
      </c>
      <c r="P15" s="1">
        <v>14152</v>
      </c>
      <c r="Q15" s="1">
        <f t="shared" si="8"/>
        <v>12338.31</v>
      </c>
      <c r="R15" s="1">
        <f t="shared" si="9"/>
        <v>12459.210000000001</v>
      </c>
      <c r="T15" s="1">
        <v>32513</v>
      </c>
      <c r="U15" s="1">
        <v>42510</v>
      </c>
      <c r="V15" s="1">
        <v>49078</v>
      </c>
      <c r="W15" s="1">
        <v>53673</v>
      </c>
      <c r="X15" s="8">
        <f t="shared" si="6"/>
        <v>52143.519999999997</v>
      </c>
      <c r="Y15" s="1">
        <f t="shared" si="10"/>
        <v>51622.084799999997</v>
      </c>
      <c r="Z15" s="1">
        <f t="shared" si="10"/>
        <v>51105.863951999992</v>
      </c>
      <c r="AA15" s="1">
        <f t="shared" si="10"/>
        <v>50594.805312479992</v>
      </c>
      <c r="AB15" s="1">
        <f t="shared" si="10"/>
        <v>50088.857259355187</v>
      </c>
      <c r="AC15" s="1">
        <f t="shared" si="10"/>
        <v>49587.96868676164</v>
      </c>
      <c r="AD15" s="1">
        <f t="shared" si="10"/>
        <v>49092.088999894026</v>
      </c>
      <c r="AE15" s="1">
        <f t="shared" si="10"/>
        <v>48601.168109895079</v>
      </c>
      <c r="AF15" s="1">
        <f t="shared" si="10"/>
        <v>48115.156428796123</v>
      </c>
      <c r="AG15" s="1">
        <f t="shared" si="10"/>
        <v>47634.004864508162</v>
      </c>
    </row>
    <row r="16" spans="2:223">
      <c r="B16" s="1" t="s">
        <v>27</v>
      </c>
      <c r="C16" s="1">
        <f>+C10-SUM(C11:C15)</f>
        <v>-13461</v>
      </c>
      <c r="D16" s="1">
        <f>+D10-SUM(D11:D15)</f>
        <v>147602</v>
      </c>
      <c r="E16" s="1">
        <f>+E10-SUM(E11:E15)</f>
        <v>-309</v>
      </c>
      <c r="F16" s="1">
        <f>+F10-SUM(F11:F15)</f>
        <v>15255</v>
      </c>
      <c r="G16" s="1">
        <f>+G10-SUM(G11:G15)</f>
        <v>-20324</v>
      </c>
      <c r="H16" s="1">
        <f>+H10-SUM(H11:H15)</f>
        <v>115729</v>
      </c>
      <c r="I16" s="1">
        <f>+I10-SUM(I11:I15)</f>
        <v>-26256</v>
      </c>
      <c r="J16" s="1">
        <f>+J10-SUM(J11:J15)</f>
        <v>-27048</v>
      </c>
      <c r="K16" s="1">
        <f>+K10-SUM(K11:K15)</f>
        <v>-41360</v>
      </c>
      <c r="L16" s="1">
        <f>+L10-SUM(L11:L15)</f>
        <v>115125</v>
      </c>
      <c r="M16" s="1">
        <f>+M10-SUM(M11:M15)</f>
        <v>-20058</v>
      </c>
      <c r="N16" s="1">
        <f>+N10-SUM(N11:N15)</f>
        <v>-24132</v>
      </c>
      <c r="O16" s="1">
        <f>+O10-SUM(O11:O15)</f>
        <v>-37577</v>
      </c>
      <c r="P16" s="1">
        <f>+P10-SUM(P11:P15)</f>
        <v>111012</v>
      </c>
      <c r="Q16" s="1">
        <f>+Q10-SUM(Q11:Q15)</f>
        <v>-18653.940000000002</v>
      </c>
      <c r="R16" s="1">
        <f>+R10-SUM(R11:R15)</f>
        <v>-22442.760000000009</v>
      </c>
      <c r="T16" s="1">
        <f>+T10-SUM(T11:T15)</f>
        <v>80364</v>
      </c>
      <c r="U16" s="1">
        <f>+U10-SUM(U11:U15)</f>
        <v>149087</v>
      </c>
      <c r="V16" s="1">
        <f>+V10-SUM(V11:V15)</f>
        <v>42101</v>
      </c>
      <c r="W16" s="1">
        <f>+W10-SUM(W11:W15)</f>
        <v>29575</v>
      </c>
      <c r="X16" s="8">
        <f t="shared" si="6"/>
        <v>32338.299999999988</v>
      </c>
      <c r="Y16" s="1">
        <f>+Y10-SUM(Y11:Y15)</f>
        <v>32014.916999999667</v>
      </c>
      <c r="Z16" s="1">
        <f t="shared" ref="Z16:AG16" si="11">+Z10-SUM(Z11:Z15)</f>
        <v>31694.767830000026</v>
      </c>
      <c r="AA16" s="1">
        <f t="shared" si="11"/>
        <v>31377.820151700173</v>
      </c>
      <c r="AB16" s="1">
        <f t="shared" si="11"/>
        <v>31064.041950182989</v>
      </c>
      <c r="AC16" s="1">
        <f t="shared" si="11"/>
        <v>30753.401530680945</v>
      </c>
      <c r="AD16" s="1">
        <f t="shared" si="11"/>
        <v>30445.867515374674</v>
      </c>
      <c r="AE16" s="1">
        <f t="shared" si="11"/>
        <v>30141.408840220654</v>
      </c>
      <c r="AF16" s="1">
        <f t="shared" si="11"/>
        <v>29839.994751818245</v>
      </c>
      <c r="AG16" s="1">
        <f t="shared" si="11"/>
        <v>29541.594804300461</v>
      </c>
    </row>
    <row r="17" spans="2:223">
      <c r="B17" s="1" t="s">
        <v>28</v>
      </c>
      <c r="C17" s="1">
        <v>1040</v>
      </c>
      <c r="D17" s="1">
        <v>1927</v>
      </c>
      <c r="E17" s="1">
        <v>1553</v>
      </c>
      <c r="F17" s="1">
        <f>+U17-SUM(C17:E17)</f>
        <v>1340</v>
      </c>
      <c r="G17" s="1">
        <v>1528</v>
      </c>
      <c r="H17" s="1">
        <v>1723</v>
      </c>
      <c r="I17" s="1">
        <v>1226</v>
      </c>
      <c r="J17" s="1">
        <f>+V17-SUM(G17:I17)</f>
        <v>1190</v>
      </c>
      <c r="K17" s="1">
        <v>2821</v>
      </c>
      <c r="L17" s="1">
        <v>4143</v>
      </c>
      <c r="M17" s="1">
        <v>1712</v>
      </c>
      <c r="N17" s="1">
        <f>+W17-SUM(K17:M17)</f>
        <v>2270</v>
      </c>
      <c r="O17" s="1">
        <v>3482</v>
      </c>
      <c r="P17" s="1">
        <v>4611</v>
      </c>
      <c r="Q17" s="1">
        <f t="shared" ref="Q17:Q18" si="12">+Q$10*(M17/M$10)</f>
        <v>1592.1599999999999</v>
      </c>
      <c r="R17" s="1">
        <f t="shared" ref="R17:R18" si="13">+R$10*(N17/N$10)</f>
        <v>2111.1</v>
      </c>
      <c r="T17" s="1">
        <v>2438</v>
      </c>
      <c r="U17" s="1">
        <v>5860</v>
      </c>
      <c r="V17" s="1">
        <v>5667</v>
      </c>
      <c r="W17" s="1">
        <v>10946</v>
      </c>
      <c r="X17" s="8">
        <f t="shared" si="6"/>
        <v>11796.26</v>
      </c>
      <c r="Y17" s="1">
        <f>+Y16*(X17/X16)</f>
        <v>11678.297399999883</v>
      </c>
      <c r="Z17" s="1">
        <f t="shared" ref="Z17:AG17" si="14">+Z16*(Y17/Y16)</f>
        <v>11561.514426000014</v>
      </c>
      <c r="AA17" s="1">
        <f t="shared" si="14"/>
        <v>11445.899281740067</v>
      </c>
      <c r="AB17" s="1">
        <f t="shared" si="14"/>
        <v>11331.4402889226</v>
      </c>
      <c r="AC17" s="1">
        <f t="shared" si="14"/>
        <v>11218.125886033296</v>
      </c>
      <c r="AD17" s="1">
        <f t="shared" si="14"/>
        <v>11105.944627173159</v>
      </c>
      <c r="AE17" s="1">
        <f t="shared" si="14"/>
        <v>10994.885180901329</v>
      </c>
      <c r="AF17" s="1">
        <f t="shared" si="14"/>
        <v>10884.936329092241</v>
      </c>
      <c r="AG17" s="1">
        <f t="shared" si="14"/>
        <v>10776.086965801464</v>
      </c>
    </row>
    <row r="18" spans="2:223">
      <c r="B18" s="1" t="s">
        <v>29</v>
      </c>
      <c r="C18" s="1">
        <v>-999</v>
      </c>
      <c r="D18" s="1">
        <v>-2257</v>
      </c>
      <c r="E18" s="1">
        <v>-945</v>
      </c>
      <c r="F18" s="1">
        <f>+U18-SUM(C18:E18)</f>
        <v>-1687</v>
      </c>
      <c r="G18" s="1">
        <v>-596</v>
      </c>
      <c r="H18" s="1">
        <v>-2457</v>
      </c>
      <c r="I18" s="1">
        <v>4007</v>
      </c>
      <c r="J18" s="1">
        <f>+V18-SUM(G18:I18)</f>
        <v>4378</v>
      </c>
      <c r="K18" s="1">
        <v>922</v>
      </c>
      <c r="L18" s="1">
        <v>148</v>
      </c>
      <c r="M18" s="1">
        <v>1404</v>
      </c>
      <c r="N18" s="1">
        <f>+W18-SUM(K18:M18)</f>
        <v>-1669</v>
      </c>
      <c r="O18" s="1">
        <v>474</v>
      </c>
      <c r="P18" s="1">
        <v>-2736</v>
      </c>
      <c r="Q18" s="1">
        <f t="shared" si="12"/>
        <v>1305.72</v>
      </c>
      <c r="R18" s="1">
        <f t="shared" si="13"/>
        <v>-1552.1700000000003</v>
      </c>
      <c r="T18" s="1">
        <v>84</v>
      </c>
      <c r="U18" s="1">
        <v>-5888</v>
      </c>
      <c r="V18" s="1">
        <v>5332</v>
      </c>
      <c r="W18" s="1">
        <v>805</v>
      </c>
      <c r="X18" s="8">
        <f t="shared" si="6"/>
        <v>-2508.4500000000003</v>
      </c>
      <c r="Y18" s="1">
        <f>+Y16*(X18/X16)</f>
        <v>-2483.3654999999753</v>
      </c>
      <c r="Z18" s="1">
        <f t="shared" ref="Z18:AG18" si="15">+Z16*(Y18/Y16)</f>
        <v>-2458.5318450000032</v>
      </c>
      <c r="AA18" s="1">
        <f t="shared" si="15"/>
        <v>-2433.9465265500148</v>
      </c>
      <c r="AB18" s="1">
        <f t="shared" si="15"/>
        <v>-2409.6070612845006</v>
      </c>
      <c r="AC18" s="1">
        <f t="shared" si="15"/>
        <v>-2385.5109906716389</v>
      </c>
      <c r="AD18" s="1">
        <f t="shared" si="15"/>
        <v>-2361.655880764964</v>
      </c>
      <c r="AE18" s="1">
        <f t="shared" si="15"/>
        <v>-2338.0393219572934</v>
      </c>
      <c r="AF18" s="1">
        <f t="shared" si="15"/>
        <v>-2314.6589287377046</v>
      </c>
      <c r="AG18" s="1">
        <f t="shared" si="15"/>
        <v>-2291.5123394503585</v>
      </c>
    </row>
    <row r="19" spans="2:223">
      <c r="B19" s="1" t="s">
        <v>30</v>
      </c>
      <c r="C19" s="1">
        <f>+C16-SUM(C17:C18)</f>
        <v>-13502</v>
      </c>
      <c r="D19" s="1">
        <f>+D16-SUM(D17:D18)</f>
        <v>147932</v>
      </c>
      <c r="E19" s="1">
        <f>+E16-SUM(E17:E18)</f>
        <v>-917</v>
      </c>
      <c r="F19" s="1">
        <f>+F16-SUM(F17:F18)</f>
        <v>15602</v>
      </c>
      <c r="G19" s="1">
        <f>+G16-SUM(G17:G18)</f>
        <v>-21256</v>
      </c>
      <c r="H19" s="1">
        <f>+H16-SUM(H17:H18)</f>
        <v>116463</v>
      </c>
      <c r="I19" s="1">
        <f>+I16-SUM(I17:I18)</f>
        <v>-31489</v>
      </c>
      <c r="J19" s="1">
        <f>+J16-SUM(J17:J18)</f>
        <v>-32616</v>
      </c>
      <c r="K19" s="1">
        <f>+K16-SUM(K17:K18)</f>
        <v>-45103</v>
      </c>
      <c r="L19" s="1">
        <f>+L16-SUM(L17:L18)</f>
        <v>110834</v>
      </c>
      <c r="M19" s="1">
        <f>+M16-SUM(M17:M18)</f>
        <v>-23174</v>
      </c>
      <c r="N19" s="1">
        <f>+N16-SUM(N17:N18)</f>
        <v>-24733</v>
      </c>
      <c r="O19" s="1">
        <f>+O16-SUM(O17:O18)</f>
        <v>-41533</v>
      </c>
      <c r="P19" s="1">
        <f>+P16-SUM(P17:P18)</f>
        <v>109137</v>
      </c>
      <c r="Q19" s="1">
        <f>+Q16-SUM(Q17:Q18)</f>
        <v>-21551.820000000003</v>
      </c>
      <c r="R19" s="1">
        <f>+R16-SUM(R17:R18)</f>
        <v>-23001.69000000001</v>
      </c>
      <c r="T19" s="1">
        <f>+T16-SUM(T17:T18)</f>
        <v>77842</v>
      </c>
      <c r="U19" s="1">
        <f>+U16-SUM(U17:U18)</f>
        <v>149115</v>
      </c>
      <c r="V19" s="1">
        <f>+V16-SUM(V17:V18)</f>
        <v>31102</v>
      </c>
      <c r="W19" s="1">
        <f>+W16-SUM(W17:W18)</f>
        <v>17824</v>
      </c>
      <c r="X19" s="8">
        <f t="shared" si="6"/>
        <v>23050.489999999983</v>
      </c>
      <c r="Y19" s="1">
        <f>+Y16-SUM(Y17:Y18)</f>
        <v>22819.985099999758</v>
      </c>
      <c r="Z19" s="1">
        <f t="shared" ref="Z19:AG19" si="16">+Z16-SUM(Z17:Z18)</f>
        <v>22591.785249000015</v>
      </c>
      <c r="AA19" s="1">
        <f t="shared" si="16"/>
        <v>22365.867396510119</v>
      </c>
      <c r="AB19" s="1">
        <f t="shared" si="16"/>
        <v>22142.208722544889</v>
      </c>
      <c r="AC19" s="1">
        <f t="shared" si="16"/>
        <v>21920.786635319288</v>
      </c>
      <c r="AD19" s="1">
        <f t="shared" si="16"/>
        <v>21701.578768966479</v>
      </c>
      <c r="AE19" s="1">
        <f t="shared" si="16"/>
        <v>21484.56298127662</v>
      </c>
      <c r="AF19" s="1">
        <f t="shared" si="16"/>
        <v>21269.717351463711</v>
      </c>
      <c r="AG19" s="1">
        <f t="shared" si="16"/>
        <v>21057.020177949358</v>
      </c>
    </row>
    <row r="20" spans="2:223">
      <c r="B20" s="1" t="s">
        <v>31</v>
      </c>
      <c r="C20" s="1">
        <v>-3740</v>
      </c>
      <c r="D20" s="1">
        <v>34255</v>
      </c>
      <c r="E20" s="1">
        <v>-2344</v>
      </c>
      <c r="F20" s="1">
        <f>+U20-SUM(C20:E20)</f>
        <v>2292</v>
      </c>
      <c r="G20" s="1">
        <v>-8057</v>
      </c>
      <c r="H20" s="1">
        <v>27995</v>
      </c>
      <c r="I20" s="1">
        <v>-8080</v>
      </c>
      <c r="J20" s="1">
        <f>+V20-SUM(G20:I20)</f>
        <v>-10366</v>
      </c>
      <c r="K20" s="1">
        <v>-11411</v>
      </c>
      <c r="L20" s="1">
        <v>28304</v>
      </c>
      <c r="M20" s="1">
        <v>-16767</v>
      </c>
      <c r="N20" s="1">
        <f>+W20-SUM(K20:M20)</f>
        <v>-2186</v>
      </c>
      <c r="O20" s="1">
        <v>-10291</v>
      </c>
      <c r="P20" s="1">
        <v>26468</v>
      </c>
      <c r="Q20" s="1">
        <f>+Q19*(M20/M19)</f>
        <v>-15593.310000000003</v>
      </c>
      <c r="R20" s="1">
        <f>+R19*(N20/N19)</f>
        <v>-2032.9800000000009</v>
      </c>
      <c r="T20" s="1">
        <v>18844</v>
      </c>
      <c r="U20" s="1">
        <v>30463</v>
      </c>
      <c r="V20" s="1">
        <v>1492</v>
      </c>
      <c r="W20" s="1">
        <v>-2060</v>
      </c>
      <c r="X20" s="8">
        <f t="shared" si="6"/>
        <v>-1449.2900000000041</v>
      </c>
      <c r="Y20" s="1">
        <f>+Y19*(X20/X19)</f>
        <v>-1434.7970999999898</v>
      </c>
      <c r="Z20" s="1">
        <f t="shared" ref="Z20:AG20" si="17">+Z19*(Y20/Y19)</f>
        <v>-1420.449129000006</v>
      </c>
      <c r="AA20" s="1">
        <f t="shared" si="17"/>
        <v>-1406.2446377100125</v>
      </c>
      <c r="AB20" s="1">
        <f t="shared" si="17"/>
        <v>-1392.1821913329043</v>
      </c>
      <c r="AC20" s="1">
        <f t="shared" si="17"/>
        <v>-1378.2603694195657</v>
      </c>
      <c r="AD20" s="1">
        <f t="shared" si="17"/>
        <v>-1364.4777657253942</v>
      </c>
      <c r="AE20" s="1">
        <f t="shared" si="17"/>
        <v>-1350.8329880681279</v>
      </c>
      <c r="AF20" s="1">
        <f t="shared" si="17"/>
        <v>-1337.3246581874378</v>
      </c>
      <c r="AG20" s="1">
        <f t="shared" si="17"/>
        <v>-1323.9514116055811</v>
      </c>
    </row>
    <row r="21" spans="2:223" s="7" customFormat="1">
      <c r="B21" s="7" t="s">
        <v>32</v>
      </c>
      <c r="C21" s="7">
        <f>+C19-C20</f>
        <v>-9762</v>
      </c>
      <c r="D21" s="7">
        <f>+D19-D20</f>
        <v>113677</v>
      </c>
      <c r="E21" s="7">
        <f>+E19-E20</f>
        <v>1427</v>
      </c>
      <c r="F21" s="7">
        <f>+F19-F20</f>
        <v>13310</v>
      </c>
      <c r="G21" s="7">
        <f>+G19-G20</f>
        <v>-13199</v>
      </c>
      <c r="H21" s="7">
        <f>+H19-H20</f>
        <v>88468</v>
      </c>
      <c r="I21" s="7">
        <f>+I19-I20</f>
        <v>-23409</v>
      </c>
      <c r="J21" s="7">
        <f>+J19-J20</f>
        <v>-22250</v>
      </c>
      <c r="K21" s="7">
        <f>+K19-K20</f>
        <v>-33692</v>
      </c>
      <c r="L21" s="7">
        <f>+L19-L20</f>
        <v>82530</v>
      </c>
      <c r="M21" s="7">
        <f>+M19-M20</f>
        <v>-6407</v>
      </c>
      <c r="N21" s="7">
        <f>+N19-N20</f>
        <v>-22547</v>
      </c>
      <c r="O21" s="7">
        <f>+O19-O20</f>
        <v>-31242</v>
      </c>
      <c r="P21" s="7">
        <f>+P19-P20</f>
        <v>82669</v>
      </c>
      <c r="Q21" s="7">
        <f>+Q19-Q20</f>
        <v>-5958.51</v>
      </c>
      <c r="R21" s="7">
        <f>+R19-R20</f>
        <v>-20968.71000000001</v>
      </c>
      <c r="T21" s="7">
        <f>+T19-T20</f>
        <v>58998</v>
      </c>
      <c r="U21" s="7">
        <f>+U19-U20</f>
        <v>118652</v>
      </c>
      <c r="V21" s="7">
        <f>+V19-V20</f>
        <v>29610</v>
      </c>
      <c r="W21" s="7">
        <f>+W19-W20</f>
        <v>19884</v>
      </c>
      <c r="X21" s="7">
        <f t="shared" si="6"/>
        <v>24499.779999999988</v>
      </c>
      <c r="Y21" s="7">
        <f>+Y19-Y20</f>
        <v>24254.782199999747</v>
      </c>
      <c r="Z21" s="7">
        <f t="shared" ref="Z21:AG21" si="18">+Z19-Z20</f>
        <v>24012.234378000023</v>
      </c>
      <c r="AA21" s="7">
        <f t="shared" si="18"/>
        <v>23772.112034220132</v>
      </c>
      <c r="AB21" s="7">
        <f t="shared" si="18"/>
        <v>23534.390913877793</v>
      </c>
      <c r="AC21" s="7">
        <f t="shared" si="18"/>
        <v>23299.047004738852</v>
      </c>
      <c r="AD21" s="7">
        <f t="shared" si="18"/>
        <v>23066.056534691874</v>
      </c>
      <c r="AE21" s="7">
        <f t="shared" si="18"/>
        <v>22835.395969344747</v>
      </c>
      <c r="AF21" s="7">
        <f t="shared" si="18"/>
        <v>22607.042009651148</v>
      </c>
      <c r="AG21" s="7">
        <f t="shared" si="18"/>
        <v>22380.971589554938</v>
      </c>
      <c r="AH21" s="7">
        <f>+AG21*(1+$AJ$27)</f>
        <v>22604.781305450488</v>
      </c>
      <c r="AI21" s="7">
        <f t="shared" ref="AI21:CT21" si="19">+AH21*(1+$AJ$27)</f>
        <v>22830.829118504993</v>
      </c>
      <c r="AJ21" s="7">
        <f t="shared" si="19"/>
        <v>23059.137409690044</v>
      </c>
      <c r="AK21" s="7">
        <f t="shared" si="19"/>
        <v>23289.728783786944</v>
      </c>
      <c r="AL21" s="7">
        <f t="shared" si="19"/>
        <v>23522.626071624814</v>
      </c>
      <c r="AM21" s="7">
        <f t="shared" si="19"/>
        <v>23757.852332341063</v>
      </c>
      <c r="AN21" s="7">
        <f t="shared" si="19"/>
        <v>23995.430855664472</v>
      </c>
      <c r="AO21" s="7">
        <f t="shared" si="19"/>
        <v>24235.385164221116</v>
      </c>
      <c r="AP21" s="7">
        <f t="shared" si="19"/>
        <v>24477.739015863328</v>
      </c>
      <c r="AQ21" s="7">
        <f t="shared" si="19"/>
        <v>24722.516406021961</v>
      </c>
      <c r="AR21" s="7">
        <f t="shared" si="19"/>
        <v>24969.74157008218</v>
      </c>
      <c r="AS21" s="7">
        <f t="shared" si="19"/>
        <v>25219.438985783003</v>
      </c>
      <c r="AT21" s="7">
        <f t="shared" si="19"/>
        <v>25471.633375640835</v>
      </c>
      <c r="AU21" s="7">
        <f t="shared" si="19"/>
        <v>25726.349709397244</v>
      </c>
      <c r="AV21" s="7">
        <f t="shared" si="19"/>
        <v>25983.613206491216</v>
      </c>
      <c r="AW21" s="7">
        <f t="shared" si="19"/>
        <v>26243.449338556129</v>
      </c>
      <c r="AX21" s="7">
        <f t="shared" si="19"/>
        <v>26505.88383194169</v>
      </c>
      <c r="AY21" s="7">
        <f t="shared" si="19"/>
        <v>26770.942670261105</v>
      </c>
      <c r="AZ21" s="7">
        <f t="shared" si="19"/>
        <v>27038.652096963717</v>
      </c>
      <c r="BA21" s="7">
        <f t="shared" si="19"/>
        <v>27309.038617933355</v>
      </c>
      <c r="BB21" s="7">
        <f t="shared" si="19"/>
        <v>27582.129004112689</v>
      </c>
      <c r="BC21" s="7">
        <f t="shared" si="19"/>
        <v>27857.950294153816</v>
      </c>
      <c r="BD21" s="7">
        <f t="shared" si="19"/>
        <v>28136.529797095354</v>
      </c>
      <c r="BE21" s="7">
        <f t="shared" si="19"/>
        <v>28417.895095066309</v>
      </c>
      <c r="BF21" s="7">
        <f t="shared" si="19"/>
        <v>28702.074046016973</v>
      </c>
      <c r="BG21" s="7">
        <f t="shared" si="19"/>
        <v>28989.094786477144</v>
      </c>
      <c r="BH21" s="7">
        <f t="shared" si="19"/>
        <v>29278.985734341917</v>
      </c>
      <c r="BI21" s="7">
        <f t="shared" si="19"/>
        <v>29571.775591685335</v>
      </c>
      <c r="BJ21" s="7">
        <f t="shared" si="19"/>
        <v>29867.493347602187</v>
      </c>
      <c r="BK21" s="7">
        <f t="shared" si="19"/>
        <v>30166.168281078208</v>
      </c>
      <c r="BL21" s="7">
        <f t="shared" si="19"/>
        <v>30467.829963888991</v>
      </c>
      <c r="BM21" s="7">
        <f t="shared" si="19"/>
        <v>30772.508263527881</v>
      </c>
      <c r="BN21" s="7">
        <f t="shared" si="19"/>
        <v>31080.233346163161</v>
      </c>
      <c r="BO21" s="7">
        <f t="shared" si="19"/>
        <v>31391.035679624794</v>
      </c>
      <c r="BP21" s="7">
        <f t="shared" si="19"/>
        <v>31704.946036421043</v>
      </c>
      <c r="BQ21" s="7">
        <f t="shared" si="19"/>
        <v>32021.995496785254</v>
      </c>
      <c r="BR21" s="7">
        <f t="shared" si="19"/>
        <v>32342.215451753105</v>
      </c>
      <c r="BS21" s="7">
        <f t="shared" si="19"/>
        <v>32665.637606270637</v>
      </c>
      <c r="BT21" s="7">
        <f t="shared" si="19"/>
        <v>32992.293982333344</v>
      </c>
      <c r="BU21" s="7">
        <f t="shared" si="19"/>
        <v>33322.21692215668</v>
      </c>
      <c r="BV21" s="7">
        <f t="shared" si="19"/>
        <v>33655.439091378248</v>
      </c>
      <c r="BW21" s="7">
        <f t="shared" si="19"/>
        <v>33991.993482292033</v>
      </c>
      <c r="BX21" s="7">
        <f t="shared" si="19"/>
        <v>34331.913417114956</v>
      </c>
      <c r="BY21" s="7">
        <f t="shared" si="19"/>
        <v>34675.232551286106</v>
      </c>
      <c r="BZ21" s="7">
        <f t="shared" si="19"/>
        <v>35021.984876798968</v>
      </c>
      <c r="CA21" s="7">
        <f t="shared" si="19"/>
        <v>35372.20472556696</v>
      </c>
      <c r="CB21" s="7">
        <f t="shared" si="19"/>
        <v>35725.926772822633</v>
      </c>
      <c r="CC21" s="7">
        <f t="shared" si="19"/>
        <v>36083.186040550863</v>
      </c>
      <c r="CD21" s="7">
        <f t="shared" si="19"/>
        <v>36444.017900956373</v>
      </c>
      <c r="CE21" s="7">
        <f t="shared" si="19"/>
        <v>36808.458079965938</v>
      </c>
      <c r="CF21" s="7">
        <f t="shared" si="19"/>
        <v>37176.542660765597</v>
      </c>
      <c r="CG21" s="7">
        <f t="shared" si="19"/>
        <v>37548.308087373254</v>
      </c>
      <c r="CH21" s="7">
        <f t="shared" si="19"/>
        <v>37923.791168246986</v>
      </c>
      <c r="CI21" s="7">
        <f t="shared" si="19"/>
        <v>38303.029079929453</v>
      </c>
      <c r="CJ21" s="7">
        <f t="shared" si="19"/>
        <v>38686.059370728748</v>
      </c>
      <c r="CK21" s="7">
        <f t="shared" si="19"/>
        <v>39072.919964436034</v>
      </c>
      <c r="CL21" s="7">
        <f t="shared" si="19"/>
        <v>39463.649164080394</v>
      </c>
      <c r="CM21" s="7">
        <f t="shared" si="19"/>
        <v>39858.2856557212</v>
      </c>
      <c r="CN21" s="7">
        <f t="shared" si="19"/>
        <v>40256.868512278415</v>
      </c>
      <c r="CO21" s="7">
        <f t="shared" si="19"/>
        <v>40659.437197401203</v>
      </c>
      <c r="CP21" s="7">
        <f t="shared" si="19"/>
        <v>41066.031569375213</v>
      </c>
      <c r="CQ21" s="7">
        <f t="shared" si="19"/>
        <v>41476.691885068962</v>
      </c>
      <c r="CR21" s="7">
        <f t="shared" si="19"/>
        <v>41891.458803919653</v>
      </c>
      <c r="CS21" s="7">
        <f t="shared" si="19"/>
        <v>42310.373391958849</v>
      </c>
      <c r="CT21" s="7">
        <f t="shared" si="19"/>
        <v>42733.477125878439</v>
      </c>
      <c r="CU21" s="7">
        <f t="shared" ref="CU21:FF21" si="20">+CT21*(1+$AJ$27)</f>
        <v>43160.811897137224</v>
      </c>
      <c r="CV21" s="7">
        <f t="shared" si="20"/>
        <v>43592.420016108597</v>
      </c>
      <c r="CW21" s="7">
        <f t="shared" si="20"/>
        <v>44028.344216269681</v>
      </c>
      <c r="CX21" s="7">
        <f t="shared" si="20"/>
        <v>44468.627658432379</v>
      </c>
      <c r="CY21" s="7">
        <f t="shared" si="20"/>
        <v>44913.313935016704</v>
      </c>
      <c r="CZ21" s="7">
        <f t="shared" si="20"/>
        <v>45362.447074366872</v>
      </c>
      <c r="DA21" s="7">
        <f t="shared" si="20"/>
        <v>45816.071545110543</v>
      </c>
      <c r="DB21" s="7">
        <f t="shared" si="20"/>
        <v>46274.23226056165</v>
      </c>
      <c r="DC21" s="7">
        <f t="shared" si="20"/>
        <v>46736.97458316727</v>
      </c>
      <c r="DD21" s="7">
        <f t="shared" si="20"/>
        <v>47204.344328998945</v>
      </c>
      <c r="DE21" s="7">
        <f t="shared" si="20"/>
        <v>47676.387772288937</v>
      </c>
      <c r="DF21" s="7">
        <f t="shared" si="20"/>
        <v>48153.15165001183</v>
      </c>
      <c r="DG21" s="7">
        <f t="shared" si="20"/>
        <v>48634.683166511946</v>
      </c>
      <c r="DH21" s="7">
        <f t="shared" si="20"/>
        <v>49121.029998177066</v>
      </c>
      <c r="DI21" s="7">
        <f t="shared" si="20"/>
        <v>49612.240298158838</v>
      </c>
      <c r="DJ21" s="7">
        <f t="shared" si="20"/>
        <v>50108.362701140424</v>
      </c>
      <c r="DK21" s="7">
        <f t="shared" si="20"/>
        <v>50609.446328151826</v>
      </c>
      <c r="DL21" s="7">
        <f t="shared" si="20"/>
        <v>51115.540791433341</v>
      </c>
      <c r="DM21" s="7">
        <f t="shared" si="20"/>
        <v>51626.696199347673</v>
      </c>
      <c r="DN21" s="7">
        <f t="shared" si="20"/>
        <v>52142.963161341147</v>
      </c>
      <c r="DO21" s="7">
        <f t="shared" si="20"/>
        <v>52664.392792954561</v>
      </c>
      <c r="DP21" s="7">
        <f t="shared" si="20"/>
        <v>53191.036720884105</v>
      </c>
      <c r="DQ21" s="7">
        <f t="shared" si="20"/>
        <v>53722.947088092944</v>
      </c>
      <c r="DR21" s="7">
        <f t="shared" si="20"/>
        <v>54260.176558973872</v>
      </c>
      <c r="DS21" s="7">
        <f t="shared" si="20"/>
        <v>54802.778324563609</v>
      </c>
      <c r="DT21" s="7">
        <f t="shared" si="20"/>
        <v>55350.806107809243</v>
      </c>
      <c r="DU21" s="7">
        <f t="shared" si="20"/>
        <v>55904.314168887337</v>
      </c>
      <c r="DV21" s="7">
        <f t="shared" si="20"/>
        <v>56463.357310576212</v>
      </c>
      <c r="DW21" s="7">
        <f t="shared" si="20"/>
        <v>57027.990883681974</v>
      </c>
      <c r="DX21" s="7">
        <f t="shared" si="20"/>
        <v>57598.270792518793</v>
      </c>
      <c r="DY21" s="7">
        <f t="shared" si="20"/>
        <v>58174.253500443985</v>
      </c>
      <c r="DZ21" s="7">
        <f t="shared" si="20"/>
        <v>58755.996035448428</v>
      </c>
      <c r="EA21" s="7">
        <f t="shared" si="20"/>
        <v>59343.555995802912</v>
      </c>
      <c r="EB21" s="7">
        <f t="shared" si="20"/>
        <v>59936.991555760942</v>
      </c>
      <c r="EC21" s="7">
        <f t="shared" si="20"/>
        <v>60536.361471318553</v>
      </c>
      <c r="ED21" s="7">
        <f t="shared" si="20"/>
        <v>61141.725086031736</v>
      </c>
      <c r="EE21" s="7">
        <f t="shared" si="20"/>
        <v>61753.142336892051</v>
      </c>
      <c r="EF21" s="7">
        <f t="shared" si="20"/>
        <v>62370.673760260972</v>
      </c>
      <c r="EG21" s="7">
        <f t="shared" si="20"/>
        <v>62994.380497863582</v>
      </c>
      <c r="EH21" s="7">
        <f t="shared" si="20"/>
        <v>63624.324302842215</v>
      </c>
      <c r="EI21" s="7">
        <f t="shared" si="20"/>
        <v>64260.567545870639</v>
      </c>
      <c r="EJ21" s="7">
        <f t="shared" si="20"/>
        <v>64903.173221329344</v>
      </c>
      <c r="EK21" s="7">
        <f t="shared" si="20"/>
        <v>65552.204953542634</v>
      </c>
      <c r="EL21" s="7">
        <f t="shared" si="20"/>
        <v>66207.727003078064</v>
      </c>
      <c r="EM21" s="7">
        <f t="shared" si="20"/>
        <v>66869.80427310885</v>
      </c>
      <c r="EN21" s="7">
        <f t="shared" si="20"/>
        <v>67538.502315839942</v>
      </c>
      <c r="EO21" s="7">
        <f t="shared" si="20"/>
        <v>68213.887338998335</v>
      </c>
      <c r="EP21" s="7">
        <f t="shared" si="20"/>
        <v>68896.026212388315</v>
      </c>
      <c r="EQ21" s="7">
        <f t="shared" si="20"/>
        <v>69584.986474512203</v>
      </c>
      <c r="ER21" s="7">
        <f t="shared" si="20"/>
        <v>70280.836339257323</v>
      </c>
      <c r="ES21" s="7">
        <f t="shared" si="20"/>
        <v>70983.644702649894</v>
      </c>
      <c r="ET21" s="7">
        <f t="shared" si="20"/>
        <v>71693.481149676387</v>
      </c>
      <c r="EU21" s="7">
        <f t="shared" si="20"/>
        <v>72410.415961173145</v>
      </c>
      <c r="EV21" s="7">
        <f t="shared" si="20"/>
        <v>73134.520120784873</v>
      </c>
      <c r="EW21" s="7">
        <f t="shared" si="20"/>
        <v>73865.865321992722</v>
      </c>
      <c r="EX21" s="7">
        <f t="shared" si="20"/>
        <v>74604.523975212651</v>
      </c>
      <c r="EY21" s="7">
        <f t="shared" si="20"/>
        <v>75350.56921496478</v>
      </c>
      <c r="EZ21" s="7">
        <f t="shared" si="20"/>
        <v>76104.074907114424</v>
      </c>
      <c r="FA21" s="7">
        <f t="shared" si="20"/>
        <v>76865.115656185575</v>
      </c>
      <c r="FB21" s="7">
        <f t="shared" si="20"/>
        <v>77633.766812747432</v>
      </c>
      <c r="FC21" s="7">
        <f t="shared" si="20"/>
        <v>78410.104480874914</v>
      </c>
      <c r="FD21" s="7">
        <f t="shared" si="20"/>
        <v>79194.205525683661</v>
      </c>
      <c r="FE21" s="7">
        <f t="shared" si="20"/>
        <v>79986.147580940495</v>
      </c>
      <c r="FF21" s="7">
        <f t="shared" si="20"/>
        <v>80786.009056749899</v>
      </c>
      <c r="FG21" s="7">
        <f t="shared" ref="FG21:HR21" si="21">+FF21*(1+$AJ$27)</f>
        <v>81593.869147317397</v>
      </c>
      <c r="FH21" s="7">
        <f t="shared" si="21"/>
        <v>82409.80783879057</v>
      </c>
      <c r="FI21" s="7">
        <f t="shared" si="21"/>
        <v>83233.905917178476</v>
      </c>
      <c r="FJ21" s="7">
        <f t="shared" si="21"/>
        <v>84066.244976350266</v>
      </c>
      <c r="FK21" s="7">
        <f t="shared" si="21"/>
        <v>84906.907426113772</v>
      </c>
      <c r="FL21" s="7">
        <f t="shared" si="21"/>
        <v>85755.976500374905</v>
      </c>
      <c r="FM21" s="7">
        <f t="shared" si="21"/>
        <v>86613.536265378658</v>
      </c>
      <c r="FN21" s="7">
        <f t="shared" si="21"/>
        <v>87479.671628032447</v>
      </c>
      <c r="FO21" s="7">
        <f t="shared" si="21"/>
        <v>88354.468344312772</v>
      </c>
      <c r="FP21" s="7">
        <f t="shared" si="21"/>
        <v>89238.013027755907</v>
      </c>
      <c r="FQ21" s="7">
        <f t="shared" si="21"/>
        <v>90130.393158033461</v>
      </c>
      <c r="FR21" s="7">
        <f t="shared" si="21"/>
        <v>91031.697089613794</v>
      </c>
      <c r="FS21" s="7">
        <f t="shared" si="21"/>
        <v>91942.01406050993</v>
      </c>
      <c r="FT21" s="7">
        <f t="shared" si="21"/>
        <v>92861.434201115029</v>
      </c>
      <c r="FU21" s="7">
        <f t="shared" si="21"/>
        <v>93790.048543126177</v>
      </c>
      <c r="FV21" s="7">
        <f t="shared" si="21"/>
        <v>94727.949028557443</v>
      </c>
      <c r="FW21" s="7">
        <f t="shared" si="21"/>
        <v>95675.228518843025</v>
      </c>
      <c r="FX21" s="7">
        <f t="shared" si="21"/>
        <v>96631.980804031453</v>
      </c>
      <c r="FY21" s="7">
        <f t="shared" si="21"/>
        <v>97598.300612071762</v>
      </c>
      <c r="FZ21" s="7">
        <f t="shared" si="21"/>
        <v>98574.283618192479</v>
      </c>
      <c r="GA21" s="7">
        <f t="shared" si="21"/>
        <v>99560.026454374412</v>
      </c>
      <c r="GB21" s="7">
        <f t="shared" si="21"/>
        <v>100555.62671891815</v>
      </c>
      <c r="GC21" s="7">
        <f t="shared" si="21"/>
        <v>101561.18298610733</v>
      </c>
      <c r="GD21" s="7">
        <f t="shared" si="21"/>
        <v>102576.7948159684</v>
      </c>
      <c r="GE21" s="7">
        <f t="shared" si="21"/>
        <v>103602.56276412809</v>
      </c>
      <c r="GF21" s="7">
        <f t="shared" si="21"/>
        <v>104638.58839176937</v>
      </c>
      <c r="GG21" s="7">
        <f t="shared" si="21"/>
        <v>105684.97427568707</v>
      </c>
      <c r="GH21" s="7">
        <f t="shared" si="21"/>
        <v>106741.82401844393</v>
      </c>
      <c r="GI21" s="7">
        <f t="shared" si="21"/>
        <v>107809.24225862838</v>
      </c>
      <c r="GJ21" s="7">
        <f t="shared" si="21"/>
        <v>108887.33468121466</v>
      </c>
      <c r="GK21" s="7">
        <f t="shared" si="21"/>
        <v>109976.20802802681</v>
      </c>
      <c r="GL21" s="7">
        <f t="shared" si="21"/>
        <v>111075.97010830708</v>
      </c>
      <c r="GM21" s="7">
        <f t="shared" si="21"/>
        <v>112186.72980939015</v>
      </c>
      <c r="GN21" s="7">
        <f t="shared" si="21"/>
        <v>113308.59710748405</v>
      </c>
      <c r="GO21" s="7">
        <f t="shared" si="21"/>
        <v>114441.6830785589</v>
      </c>
      <c r="GP21" s="7">
        <f t="shared" si="21"/>
        <v>115586.09990934448</v>
      </c>
      <c r="GQ21" s="7">
        <f t="shared" si="21"/>
        <v>116741.96090843793</v>
      </c>
      <c r="GR21" s="7">
        <f t="shared" si="21"/>
        <v>117909.38051752231</v>
      </c>
      <c r="GS21" s="7">
        <f t="shared" si="21"/>
        <v>119088.47432269754</v>
      </c>
      <c r="GT21" s="7">
        <f t="shared" si="21"/>
        <v>120279.35906592452</v>
      </c>
      <c r="GU21" s="7">
        <f t="shared" si="21"/>
        <v>121482.15265658377</v>
      </c>
      <c r="GV21" s="7">
        <f t="shared" si="21"/>
        <v>122696.97418314961</v>
      </c>
      <c r="GW21" s="7">
        <f t="shared" si="21"/>
        <v>123923.9439249811</v>
      </c>
      <c r="GX21" s="7">
        <f t="shared" si="21"/>
        <v>125163.18336423091</v>
      </c>
      <c r="GY21" s="7">
        <f t="shared" si="21"/>
        <v>126414.81519787322</v>
      </c>
      <c r="GZ21" s="7">
        <f t="shared" si="21"/>
        <v>127678.96334985195</v>
      </c>
      <c r="HA21" s="7">
        <f t="shared" si="21"/>
        <v>128955.75298335048</v>
      </c>
      <c r="HB21" s="7">
        <f t="shared" si="21"/>
        <v>130245.31051318398</v>
      </c>
      <c r="HC21" s="7">
        <f t="shared" si="21"/>
        <v>131547.76361831583</v>
      </c>
      <c r="HD21" s="7">
        <f t="shared" si="21"/>
        <v>132863.24125449898</v>
      </c>
      <c r="HE21" s="7">
        <f t="shared" si="21"/>
        <v>134191.87366704398</v>
      </c>
      <c r="HF21" s="7">
        <f t="shared" si="21"/>
        <v>135533.79240371441</v>
      </c>
      <c r="HG21" s="7">
        <f t="shared" si="21"/>
        <v>136889.13032775157</v>
      </c>
      <c r="HH21" s="7">
        <f t="shared" si="21"/>
        <v>138258.02163102909</v>
      </c>
      <c r="HI21" s="7">
        <f t="shared" si="21"/>
        <v>139640.60184733936</v>
      </c>
      <c r="HJ21" s="7">
        <f t="shared" si="21"/>
        <v>141037.00786581275</v>
      </c>
      <c r="HK21" s="7">
        <f t="shared" si="21"/>
        <v>142447.37794447088</v>
      </c>
      <c r="HL21" s="7">
        <f t="shared" si="21"/>
        <v>143871.85172391558</v>
      </c>
      <c r="HM21" s="7">
        <f t="shared" si="21"/>
        <v>145310.57024115472</v>
      </c>
      <c r="HN21" s="7">
        <f t="shared" si="21"/>
        <v>146763.67594356628</v>
      </c>
      <c r="HO21" s="7">
        <f t="shared" si="21"/>
        <v>148231.31270300195</v>
      </c>
    </row>
    <row r="22" spans="2:223">
      <c r="B22" s="1" t="s">
        <v>33</v>
      </c>
      <c r="C22" s="1">
        <v>64320</v>
      </c>
      <c r="D22" s="1">
        <v>66543</v>
      </c>
      <c r="E22" s="1">
        <v>66474</v>
      </c>
      <c r="F22" s="1">
        <f>+F21/F23</f>
        <v>64930.424033694733</v>
      </c>
      <c r="G22" s="1">
        <v>65062</v>
      </c>
      <c r="H22" s="1">
        <v>65969</v>
      </c>
      <c r="I22" s="1">
        <v>65028</v>
      </c>
      <c r="J22" s="1">
        <f>+J21/J23</f>
        <v>68053.698714745347</v>
      </c>
      <c r="K22" s="1">
        <v>64538</v>
      </c>
      <c r="L22" s="1">
        <v>64835</v>
      </c>
      <c r="M22" s="1">
        <v>64767</v>
      </c>
      <c r="N22" s="1">
        <f>+N21/N23</f>
        <v>65435.638920511577</v>
      </c>
      <c r="O22" s="1">
        <v>64785</v>
      </c>
      <c r="P22" s="1">
        <v>65177</v>
      </c>
      <c r="Q22" s="1">
        <f>+P22</f>
        <v>65177</v>
      </c>
      <c r="R22" s="1">
        <f>+Q22</f>
        <v>65177</v>
      </c>
      <c r="T22" s="1">
        <v>66408</v>
      </c>
      <c r="U22" s="1">
        <v>66546</v>
      </c>
      <c r="V22" s="1">
        <v>65617</v>
      </c>
      <c r="W22" s="1">
        <v>64688</v>
      </c>
      <c r="X22" s="8">
        <f>+X21/X23</f>
        <v>65683.811656003236</v>
      </c>
      <c r="Y22" s="1">
        <f>+X22</f>
        <v>65683.811656003236</v>
      </c>
      <c r="Z22" s="1">
        <f t="shared" ref="Z22:AG22" si="22">+Y22</f>
        <v>65683.811656003236</v>
      </c>
      <c r="AA22" s="1">
        <f t="shared" si="22"/>
        <v>65683.811656003236</v>
      </c>
      <c r="AB22" s="1">
        <f t="shared" si="22"/>
        <v>65683.811656003236</v>
      </c>
      <c r="AC22" s="1">
        <f t="shared" si="22"/>
        <v>65683.811656003236</v>
      </c>
      <c r="AD22" s="1">
        <f t="shared" si="22"/>
        <v>65683.811656003236</v>
      </c>
      <c r="AE22" s="1">
        <f t="shared" si="22"/>
        <v>65683.811656003236</v>
      </c>
      <c r="AF22" s="1">
        <f t="shared" si="22"/>
        <v>65683.811656003236</v>
      </c>
      <c r="AG22" s="1">
        <f t="shared" si="22"/>
        <v>65683.811656003236</v>
      </c>
    </row>
    <row r="23" spans="2:223" s="6" customFormat="1">
      <c r="B23" s="6" t="s">
        <v>34</v>
      </c>
      <c r="C23" s="6">
        <f>+C21/C22</f>
        <v>-0.1517723880597015</v>
      </c>
      <c r="D23" s="6">
        <f>+D21/D22</f>
        <v>1.7083239409103887</v>
      </c>
      <c r="E23" s="6">
        <f>+E21/E22</f>
        <v>2.1467039744862654E-2</v>
      </c>
      <c r="F23" s="6">
        <f>+U23-SUM(C23:E23)</f>
        <v>0.20498865051447934</v>
      </c>
      <c r="G23" s="6">
        <f>+G21/G22</f>
        <v>-0.2028680335679813</v>
      </c>
      <c r="H23" s="6">
        <f>+H21/H22</f>
        <v>1.3410541314860009</v>
      </c>
      <c r="I23" s="6">
        <f>+I21/I22</f>
        <v>-0.35998339176969918</v>
      </c>
      <c r="J23" s="6">
        <f>+V23-SUM(G23:I23)</f>
        <v>-0.32694769601375162</v>
      </c>
      <c r="K23" s="6">
        <f>+K21/K22</f>
        <v>-0.52204902538039599</v>
      </c>
      <c r="L23" s="6">
        <f>+L21/L22</f>
        <v>1.2729235752294286</v>
      </c>
      <c r="M23" s="6">
        <f>+M21/M22</f>
        <v>-9.8923834668890015E-2</v>
      </c>
      <c r="N23" s="6">
        <f>+W23-SUM(K23:M23)</f>
        <v>-0.34456758384202735</v>
      </c>
      <c r="O23" s="6">
        <f>+O21/O22</f>
        <v>-0.48224125955082198</v>
      </c>
      <c r="P23" s="6">
        <f>+P21/P22</f>
        <v>1.2683768814152232</v>
      </c>
      <c r="Q23" s="6">
        <f>+Q21/Q22</f>
        <v>-9.14204397256701E-2</v>
      </c>
      <c r="R23" s="6">
        <f>+R21/R22</f>
        <v>-0.32171947159273995</v>
      </c>
      <c r="T23" s="6">
        <f>+T21/T22</f>
        <v>0.88841705818576078</v>
      </c>
      <c r="U23" s="6">
        <f>+U21/U22</f>
        <v>1.7830072431100292</v>
      </c>
      <c r="V23" s="6">
        <f>+V21/V22</f>
        <v>0.45125501013456881</v>
      </c>
      <c r="W23" s="6">
        <f>+W21/W22</f>
        <v>0.30738313133811523</v>
      </c>
      <c r="X23" s="9">
        <f t="shared" si="6"/>
        <v>0.37299571054599123</v>
      </c>
      <c r="Y23" s="6">
        <f>+Y21/Y22</f>
        <v>0.36926575344052764</v>
      </c>
      <c r="Z23" s="6">
        <f t="shared" ref="Z23:AG23" si="23">+Z21/Z22</f>
        <v>0.36557309590612652</v>
      </c>
      <c r="AA23" s="6">
        <f t="shared" si="23"/>
        <v>0.36191736494706694</v>
      </c>
      <c r="AB23" s="6">
        <f t="shared" si="23"/>
        <v>0.35829819129759416</v>
      </c>
      <c r="AC23" s="6">
        <f t="shared" si="23"/>
        <v>0.35471520938461576</v>
      </c>
      <c r="AD23" s="6">
        <f t="shared" si="23"/>
        <v>0.35116805729077583</v>
      </c>
      <c r="AE23" s="6">
        <f t="shared" si="23"/>
        <v>0.34765637671786492</v>
      </c>
      <c r="AF23" s="6">
        <f t="shared" si="23"/>
        <v>0.34417981295068395</v>
      </c>
      <c r="AG23" s="6">
        <f t="shared" si="23"/>
        <v>0.34073801482118171</v>
      </c>
    </row>
    <row r="27" spans="2:223">
      <c r="B27" s="1" t="s">
        <v>37</v>
      </c>
      <c r="J27" s="5"/>
      <c r="K27" s="5">
        <f>+K5/G5-1</f>
        <v>-0.10511010930921649</v>
      </c>
      <c r="L27" s="5">
        <f>+L5/H5-1</f>
        <v>-0.12071105073901167</v>
      </c>
      <c r="M27" s="5">
        <f>+M5/I5-1</f>
        <v>-0.11816396271613627</v>
      </c>
      <c r="N27" s="5">
        <f>+N5/J5-1</f>
        <v>-0.16973395983479089</v>
      </c>
      <c r="O27" s="5">
        <f>+O5/K5-1</f>
        <v>-0.12323344432112471</v>
      </c>
      <c r="P27" s="5">
        <f>+P5/L5-1</f>
        <v>-8.0180762247833437E-2</v>
      </c>
      <c r="T27" s="5"/>
      <c r="U27" s="5"/>
      <c r="V27" s="5"/>
      <c r="W27" s="5">
        <f>+W5/V5-1</f>
        <v>-0.13124191889162584</v>
      </c>
      <c r="AI27" s="1" t="s">
        <v>59</v>
      </c>
      <c r="AJ27" s="5">
        <v>0.01</v>
      </c>
    </row>
    <row r="28" spans="2:223">
      <c r="B28" s="1" t="s">
        <v>38</v>
      </c>
      <c r="J28" s="5"/>
      <c r="K28" s="5">
        <f t="shared" ref="J27:P31" si="24">+K6/G6-1</f>
        <v>8.2149575144321307E-2</v>
      </c>
      <c r="L28" s="5">
        <f t="shared" si="24"/>
        <v>-0.1338781966780912</v>
      </c>
      <c r="M28" s="5">
        <f t="shared" si="24"/>
        <v>-3.8493549729504806E-2</v>
      </c>
      <c r="N28" s="5">
        <f t="shared" si="24"/>
        <v>-0.22068069628474929</v>
      </c>
      <c r="O28" s="5">
        <f t="shared" si="24"/>
        <v>-0.13477387838283339</v>
      </c>
      <c r="P28" s="5">
        <f t="shared" si="24"/>
        <v>-0.17094849628637521</v>
      </c>
      <c r="T28" s="5"/>
      <c r="U28" s="5"/>
      <c r="V28" s="5"/>
      <c r="W28" s="5">
        <f>+W6/V6-1</f>
        <v>-8.5921950282082604E-2</v>
      </c>
      <c r="AI28" s="1" t="s">
        <v>60</v>
      </c>
      <c r="AJ28" s="5">
        <v>0.08</v>
      </c>
    </row>
    <row r="29" spans="2:223">
      <c r="B29" s="1" t="s">
        <v>39</v>
      </c>
      <c r="J29" s="5"/>
      <c r="K29" s="5">
        <f t="shared" si="24"/>
        <v>0.11023573582815294</v>
      </c>
      <c r="L29" s="5">
        <f t="shared" si="24"/>
        <v>-4.2558880168408475E-3</v>
      </c>
      <c r="M29" s="5">
        <f t="shared" si="24"/>
        <v>-0.11671903561486718</v>
      </c>
      <c r="N29" s="5">
        <f t="shared" si="24"/>
        <v>-0.18709664380700874</v>
      </c>
      <c r="O29" s="5">
        <f t="shared" si="24"/>
        <v>-9.3497061758509803E-2</v>
      </c>
      <c r="P29" s="5">
        <f t="shared" si="24"/>
        <v>-8.2368196101157198E-2</v>
      </c>
      <c r="T29" s="5"/>
      <c r="U29" s="5"/>
      <c r="V29" s="5"/>
      <c r="W29" s="5">
        <f>+W7/V7-1</f>
        <v>-3.8914756161677277E-2</v>
      </c>
      <c r="AI29" s="1" t="s">
        <v>61</v>
      </c>
      <c r="AJ29" s="1">
        <f>NPV(AJ28,X21:HO21)</f>
        <v>307762.37680731586</v>
      </c>
    </row>
    <row r="30" spans="2:223">
      <c r="B30" s="1" t="s">
        <v>40</v>
      </c>
      <c r="J30" s="5"/>
      <c r="K30" s="5">
        <f t="shared" si="24"/>
        <v>-2.2222222222222254E-2</v>
      </c>
      <c r="L30" s="5">
        <f t="shared" si="24"/>
        <v>4.3478260869565188E-2</v>
      </c>
      <c r="M30" s="5">
        <f t="shared" si="24"/>
        <v>-0.16279069767441856</v>
      </c>
      <c r="N30" s="5">
        <f t="shared" si="24"/>
        <v>4.0681818181818183</v>
      </c>
      <c r="O30" s="5">
        <f t="shared" si="24"/>
        <v>5.1363636363636367</v>
      </c>
      <c r="P30" s="5">
        <f t="shared" si="24"/>
        <v>2.875</v>
      </c>
      <c r="T30" s="5"/>
      <c r="U30" s="5"/>
      <c r="V30" s="5"/>
      <c r="W30" s="5">
        <f>+W8/V8-1</f>
        <v>0.86567164179104483</v>
      </c>
      <c r="AI30" s="1" t="s">
        <v>86</v>
      </c>
      <c r="AJ30" s="1">
        <f>+P37</f>
        <v>120268</v>
      </c>
    </row>
    <row r="31" spans="2:223">
      <c r="B31" s="1" t="s">
        <v>41</v>
      </c>
      <c r="J31" s="5"/>
      <c r="K31" s="5">
        <f t="shared" si="24"/>
        <v>-9.2165898617511122E-3</v>
      </c>
      <c r="L31" s="5">
        <f t="shared" si="24"/>
        <v>-0.46443089430894313</v>
      </c>
      <c r="M31" s="5">
        <f t="shared" si="24"/>
        <v>-0.4285714285714286</v>
      </c>
      <c r="N31" s="5">
        <f t="shared" si="24"/>
        <v>2.4747474747474749</v>
      </c>
      <c r="O31" s="5">
        <f t="shared" si="24"/>
        <v>0.82790697674418601</v>
      </c>
      <c r="P31" s="5">
        <f t="shared" si="24"/>
        <v>-0.50853889943074004</v>
      </c>
      <c r="T31" s="5"/>
      <c r="U31" s="5"/>
      <c r="V31" s="5"/>
      <c r="W31" s="5">
        <f>+W9/V9-1</f>
        <v>-0.24408602150537639</v>
      </c>
      <c r="AI31" s="1" t="s">
        <v>87</v>
      </c>
      <c r="AJ31" s="1">
        <f>+SUM(AJ29:AJ30)</f>
        <v>428030.37680731586</v>
      </c>
    </row>
    <row r="32" spans="2:223" s="5" customFormat="1">
      <c r="B32" s="5" t="s">
        <v>35</v>
      </c>
      <c r="J32" s="5">
        <f>+J10/F10-1</f>
        <v>-2.2403246109207187E-3</v>
      </c>
      <c r="K32" s="5">
        <f>+K10/G10-1</f>
        <v>-1.8647393276077784E-2</v>
      </c>
      <c r="L32" s="5">
        <f>+L10/H10-1</f>
        <v>-4.7894902040625853E-2</v>
      </c>
      <c r="M32" s="5">
        <f>+M10/I10-1</f>
        <v>-0.11075949367088611</v>
      </c>
      <c r="N32" s="5">
        <f>+N10/J10-1</f>
        <v>-0.17922912910687971</v>
      </c>
      <c r="O32" s="5">
        <f>+O10/K10-1</f>
        <v>-0.11381272974005607</v>
      </c>
      <c r="P32" s="5">
        <f>+P10/L10-1</f>
        <v>-8.444697881781138E-2</v>
      </c>
      <c r="U32" s="5">
        <f>+U10/T10-1</f>
        <v>0.42467258801976593</v>
      </c>
      <c r="V32" s="5">
        <f>+V10/U10-1</f>
        <v>4.0353493588157763E-2</v>
      </c>
      <c r="W32" s="5">
        <f>+W10/V10-1</f>
        <v>-8.6069700188189158E-2</v>
      </c>
      <c r="X32" s="5">
        <f>+X10/W10-1</f>
        <v>-8.3020438059660417E-2</v>
      </c>
      <c r="Y32" s="5">
        <f>+Y10/X10-1</f>
        <v>-1.0000000000000009E-2</v>
      </c>
      <c r="Z32" s="5">
        <f>+Z10/Y10-1</f>
        <v>-1.0000000000000009E-2</v>
      </c>
      <c r="AA32" s="5">
        <f>+AA10/Z10-1</f>
        <v>-1.0000000000000009E-2</v>
      </c>
      <c r="AB32" s="5">
        <f>+AB10/AA10-1</f>
        <v>-1.0000000000000009E-2</v>
      </c>
      <c r="AC32" s="5">
        <f t="shared" ref="AC32:AG32" si="25">+AC10/AB10-1</f>
        <v>-9.9999999999998979E-3</v>
      </c>
      <c r="AD32" s="5">
        <f t="shared" si="25"/>
        <v>-1.0000000000000009E-2</v>
      </c>
      <c r="AE32" s="5">
        <f t="shared" si="25"/>
        <v>-1.000000000000012E-2</v>
      </c>
      <c r="AF32" s="5">
        <f t="shared" si="25"/>
        <v>-1.0000000000000009E-2</v>
      </c>
      <c r="AG32" s="5">
        <f t="shared" si="25"/>
        <v>-1.0000000000000009E-2</v>
      </c>
      <c r="AI32" s="1" t="s">
        <v>62</v>
      </c>
      <c r="AJ32" s="1">
        <f>+Main!K2*1000</f>
        <v>44497.154999999999</v>
      </c>
    </row>
    <row r="33" spans="2:36">
      <c r="B33" s="1" t="s">
        <v>36</v>
      </c>
      <c r="C33" s="5">
        <f>(C10-C11)/C10</f>
        <v>0.406946421775228</v>
      </c>
      <c r="D33" s="5">
        <f t="shared" ref="D33:P33" si="26">(D10-D11)/D10</f>
        <v>0.45396782695131183</v>
      </c>
      <c r="E33" s="5">
        <f t="shared" si="26"/>
        <v>0.38946806850626486</v>
      </c>
      <c r="F33" s="5">
        <f t="shared" si="26"/>
        <v>0.4065932486349626</v>
      </c>
      <c r="G33" s="5">
        <f t="shared" si="26"/>
        <v>0.40570444091759783</v>
      </c>
      <c r="H33" s="5">
        <f t="shared" si="26"/>
        <v>0.40130683191876521</v>
      </c>
      <c r="I33" s="5">
        <f t="shared" si="26"/>
        <v>0.32814922398078267</v>
      </c>
      <c r="J33" s="5">
        <f t="shared" si="26"/>
        <v>0.33687115655330813</v>
      </c>
      <c r="K33" s="5">
        <f t="shared" si="26"/>
        <v>0.33417873282301946</v>
      </c>
      <c r="L33" s="5">
        <f t="shared" si="26"/>
        <v>0.40959507816772228</v>
      </c>
      <c r="M33" s="5">
        <f t="shared" si="26"/>
        <v>0.33633006518729974</v>
      </c>
      <c r="N33" s="5">
        <f t="shared" si="26"/>
        <v>0.37076172374537997</v>
      </c>
      <c r="O33" s="5">
        <f t="shared" si="26"/>
        <v>0.37884408102583161</v>
      </c>
      <c r="P33" s="5">
        <f t="shared" si="26"/>
        <v>0.43269298610553564</v>
      </c>
      <c r="T33" s="5">
        <f t="shared" ref="T33:AG33" si="27">(T10-T11)/T10</f>
        <v>0.4176829657158086</v>
      </c>
      <c r="U33" s="5">
        <f t="shared" si="27"/>
        <v>0.42239656590073249</v>
      </c>
      <c r="V33" s="5">
        <f t="shared" si="27"/>
        <v>0.37218333382399899</v>
      </c>
      <c r="W33" s="5">
        <f t="shared" si="27"/>
        <v>0.37541188580139384</v>
      </c>
      <c r="X33" s="5">
        <f t="shared" si="27"/>
        <v>0.39222510346208733</v>
      </c>
      <c r="Y33" s="5">
        <f t="shared" si="27"/>
        <v>0.39222510346208733</v>
      </c>
      <c r="Z33" s="5">
        <f t="shared" si="27"/>
        <v>0.39222510346208733</v>
      </c>
      <c r="AA33" s="5">
        <f t="shared" si="27"/>
        <v>0.39222510346208739</v>
      </c>
      <c r="AB33" s="5">
        <f t="shared" si="27"/>
        <v>0.39222510346208744</v>
      </c>
      <c r="AC33" s="5">
        <f t="shared" si="27"/>
        <v>0.39222510346208733</v>
      </c>
      <c r="AD33" s="5">
        <f t="shared" si="27"/>
        <v>0.39222510346208739</v>
      </c>
      <c r="AE33" s="5">
        <f t="shared" si="27"/>
        <v>0.39222510346208739</v>
      </c>
      <c r="AF33" s="5">
        <f t="shared" si="27"/>
        <v>0.39222510346208744</v>
      </c>
      <c r="AG33" s="5">
        <f t="shared" si="27"/>
        <v>0.39222510346208739</v>
      </c>
      <c r="AI33" s="1" t="s">
        <v>63</v>
      </c>
      <c r="AJ33" s="2">
        <f>+AJ31/AJ32</f>
        <v>9.6192751380917692</v>
      </c>
    </row>
    <row r="34" spans="2:36">
      <c r="AI34" s="5" t="s">
        <v>64</v>
      </c>
      <c r="AJ34" s="6">
        <f>+Main!K1</f>
        <v>9.8000000000000007</v>
      </c>
    </row>
    <row r="35" spans="2:36">
      <c r="AI35" s="1" t="s">
        <v>65</v>
      </c>
      <c r="AJ35" s="5">
        <f>+AJ33/AJ34-1</f>
        <v>-1.8441312439615443E-2</v>
      </c>
    </row>
    <row r="37" spans="2:36" s="7" customFormat="1">
      <c r="B37" s="7" t="s">
        <v>85</v>
      </c>
      <c r="P37" s="7">
        <f>+P38-P51-P53</f>
        <v>120268</v>
      </c>
    </row>
    <row r="38" spans="2:36">
      <c r="B38" s="1" t="s">
        <v>66</v>
      </c>
      <c r="P38" s="1">
        <v>312017</v>
      </c>
    </row>
    <row r="39" spans="2:36">
      <c r="B39" s="1" t="s">
        <v>67</v>
      </c>
      <c r="P39" s="1">
        <v>46578</v>
      </c>
    </row>
    <row r="40" spans="2:36">
      <c r="B40" s="1" t="s">
        <v>68</v>
      </c>
      <c r="P40" s="1">
        <v>161324</v>
      </c>
    </row>
    <row r="41" spans="2:36">
      <c r="B41" s="1" t="s">
        <v>69</v>
      </c>
      <c r="P41" s="1">
        <v>24557</v>
      </c>
    </row>
    <row r="42" spans="2:36">
      <c r="B42" s="1" t="s">
        <v>70</v>
      </c>
      <c r="P42" s="1">
        <v>227643</v>
      </c>
    </row>
    <row r="43" spans="2:36">
      <c r="B43" s="1" t="s">
        <v>71</v>
      </c>
      <c r="P43" s="1">
        <v>117825</v>
      </c>
    </row>
    <row r="44" spans="2:36">
      <c r="B44" s="1" t="s">
        <v>72</v>
      </c>
      <c r="P44" s="1">
        <v>153577</v>
      </c>
    </row>
    <row r="45" spans="2:36">
      <c r="B45" s="1" t="s">
        <v>73</v>
      </c>
      <c r="P45" s="1">
        <v>117897</v>
      </c>
    </row>
    <row r="46" spans="2:36">
      <c r="B46" s="1" t="s">
        <v>74</v>
      </c>
      <c r="P46" s="1">
        <v>30292</v>
      </c>
    </row>
    <row r="47" spans="2:36">
      <c r="B47" s="1" t="s">
        <v>75</v>
      </c>
      <c r="P47" s="1">
        <f>+SUM(P38:P46)</f>
        <v>1191710</v>
      </c>
    </row>
    <row r="49" spans="2:16">
      <c r="B49" s="1" t="s">
        <v>76</v>
      </c>
      <c r="P49" s="1">
        <v>92418</v>
      </c>
    </row>
    <row r="50" spans="2:16">
      <c r="B50" s="1" t="s">
        <v>77</v>
      </c>
      <c r="P50" s="1">
        <v>224084</v>
      </c>
    </row>
    <row r="51" spans="2:16">
      <c r="B51" s="1" t="s">
        <v>78</v>
      </c>
      <c r="P51" s="1">
        <v>10000</v>
      </c>
    </row>
    <row r="52" spans="2:16">
      <c r="B52" s="1" t="s">
        <v>79</v>
      </c>
      <c r="P52" s="1">
        <v>15433</v>
      </c>
    </row>
    <row r="53" spans="2:16">
      <c r="B53" s="1" t="s">
        <v>80</v>
      </c>
      <c r="P53" s="1">
        <v>181749</v>
      </c>
    </row>
    <row r="54" spans="2:16">
      <c r="B54" s="1" t="s">
        <v>79</v>
      </c>
      <c r="P54" s="1">
        <v>110740</v>
      </c>
    </row>
    <row r="55" spans="2:16">
      <c r="B55" s="1" t="s">
        <v>81</v>
      </c>
      <c r="P55" s="1">
        <v>25026</v>
      </c>
    </row>
    <row r="56" spans="2:16">
      <c r="B56" s="1" t="s">
        <v>82</v>
      </c>
      <c r="P56" s="1">
        <v>28900</v>
      </c>
    </row>
    <row r="57" spans="2:16">
      <c r="B57" s="1" t="s">
        <v>83</v>
      </c>
      <c r="P57" s="1">
        <v>503360</v>
      </c>
    </row>
    <row r="58" spans="2:16" s="7" customFormat="1">
      <c r="B58" s="7" t="s">
        <v>84</v>
      </c>
      <c r="P58" s="7">
        <f>+SUM(P49:P57)</f>
        <v>1191710</v>
      </c>
    </row>
  </sheetData>
  <pageMargins left="0.7" right="0.7" top="0.75" bottom="0.75" header="0.3" footer="0.3"/>
  <ignoredErrors>
    <ignoredError sqref="H16:N24 F16:F25 J10 X16:X23" formula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2024-04-03T20:17:34Z</dcterms:created>
  <dcterms:modified xsi:type="dcterms:W3CDTF">2024-04-03T21:43:26Z</dcterms:modified>
</cp:coreProperties>
</file>