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70E900D-54CB-5041-9EFB-2268EF64EF88}" xr6:coauthVersionLast="47" xr6:coauthVersionMax="47" xr10:uidLastSave="{00000000-0000-0000-0000-000000000000}"/>
  <bookViews>
    <workbookView xWindow="11180" yWindow="1620" windowWidth="33420" windowHeight="26280" activeTab="1" xr2:uid="{6BB1A09B-5433-3848-9D15-C91DD528F428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2" l="1"/>
  <c r="Q58" i="2"/>
  <c r="R58" i="2"/>
  <c r="AB58" i="2"/>
  <c r="AA58" i="2"/>
  <c r="Z58" i="2"/>
  <c r="Y58" i="2"/>
  <c r="X58" i="2"/>
  <c r="W58" i="2"/>
  <c r="V58" i="2"/>
  <c r="U58" i="2"/>
  <c r="T58" i="2"/>
  <c r="S58" i="2"/>
  <c r="S27" i="2"/>
  <c r="R60" i="2"/>
  <c r="AF51" i="2" s="1"/>
  <c r="S37" i="2"/>
  <c r="R86" i="2"/>
  <c r="R89" i="2" s="1"/>
  <c r="R73" i="2"/>
  <c r="AF55" i="2"/>
  <c r="AF53" i="2"/>
  <c r="S45" i="2"/>
  <c r="T45" i="2" s="1"/>
  <c r="U45" i="2" s="1"/>
  <c r="V45" i="2" s="1"/>
  <c r="R56" i="2"/>
  <c r="R54" i="2"/>
  <c r="R53" i="2"/>
  <c r="R52" i="2"/>
  <c r="R51" i="2"/>
  <c r="R50" i="2"/>
  <c r="R49" i="2"/>
  <c r="R17" i="2"/>
  <c r="R16" i="2"/>
  <c r="R15" i="2"/>
  <c r="R14" i="2"/>
  <c r="R13" i="2"/>
  <c r="R12" i="2"/>
  <c r="R9" i="2"/>
  <c r="P25" i="2"/>
  <c r="P27" i="2" s="1"/>
  <c r="Q25" i="2"/>
  <c r="Q27" i="2" s="1"/>
  <c r="R25" i="2"/>
  <c r="R27" i="2" s="1"/>
  <c r="P31" i="2"/>
  <c r="Q31" i="2"/>
  <c r="R31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L6" i="1"/>
  <c r="L5" i="1"/>
  <c r="K7" i="1"/>
  <c r="K6" i="1"/>
  <c r="K4" i="1"/>
  <c r="S30" i="2" l="1"/>
  <c r="S32" i="2"/>
  <c r="S29" i="2"/>
  <c r="S57" i="2"/>
  <c r="T27" i="2" s="1"/>
  <c r="S28" i="2"/>
  <c r="R55" i="2"/>
  <c r="R57" i="2"/>
  <c r="W45" i="2"/>
  <c r="X45" i="2" s="1"/>
  <c r="Y45" i="2" s="1"/>
  <c r="Z45" i="2" s="1"/>
  <c r="AA45" i="2" s="1"/>
  <c r="AB45" i="2" s="1"/>
  <c r="R35" i="2"/>
  <c r="R39" i="2" s="1"/>
  <c r="R42" i="2" s="1"/>
  <c r="R44" i="2" s="1"/>
  <c r="R46" i="2" s="1"/>
  <c r="P35" i="2"/>
  <c r="P39" i="2" s="1"/>
  <c r="P42" i="2" s="1"/>
  <c r="P44" i="2" s="1"/>
  <c r="P46" i="2" s="1"/>
  <c r="Q35" i="2"/>
  <c r="Q39" i="2" s="1"/>
  <c r="Q42" i="2" s="1"/>
  <c r="Q44" i="2" s="1"/>
  <c r="Q46" i="2" s="1"/>
  <c r="S31" i="2" l="1"/>
  <c r="S35" i="2" s="1"/>
  <c r="S38" i="2" s="1"/>
  <c r="T28" i="2"/>
  <c r="T57" i="2"/>
  <c r="U27" i="2" s="1"/>
  <c r="T30" i="2"/>
  <c r="T32" i="2"/>
  <c r="T29" i="2"/>
  <c r="U57" i="2" l="1"/>
  <c r="V27" i="2" s="1"/>
  <c r="U32" i="2"/>
  <c r="U30" i="2"/>
  <c r="U29" i="2"/>
  <c r="S36" i="2"/>
  <c r="S39" i="2" s="1"/>
  <c r="T31" i="2"/>
  <c r="T35" i="2" s="1"/>
  <c r="T36" i="2" s="1"/>
  <c r="U28" i="2"/>
  <c r="V57" i="2" l="1"/>
  <c r="W27" i="2" s="1"/>
  <c r="V28" i="2"/>
  <c r="V29" i="2"/>
  <c r="V30" i="2"/>
  <c r="U31" i="2"/>
  <c r="U35" i="2" s="1"/>
  <c r="U36" i="2" s="1"/>
  <c r="V32" i="2"/>
  <c r="T38" i="2"/>
  <c r="U38" i="2" s="1"/>
  <c r="S40" i="2"/>
  <c r="S42" i="2" s="1"/>
  <c r="S44" i="2" s="1"/>
  <c r="S61" i="2" s="1"/>
  <c r="T37" i="2" s="1"/>
  <c r="W57" i="2" l="1"/>
  <c r="X27" i="2" s="1"/>
  <c r="W28" i="2"/>
  <c r="W32" i="2"/>
  <c r="W30" i="2"/>
  <c r="W29" i="2"/>
  <c r="V31" i="2"/>
  <c r="V35" i="2" s="1"/>
  <c r="V36" i="2" s="1"/>
  <c r="S46" i="2"/>
  <c r="T39" i="2"/>
  <c r="T40" i="2" s="1"/>
  <c r="T42" i="2" s="1"/>
  <c r="T44" i="2" s="1"/>
  <c r="T61" i="2" s="1"/>
  <c r="X57" i="2" l="1"/>
  <c r="Y27" i="2" s="1"/>
  <c r="X28" i="2"/>
  <c r="V38" i="2"/>
  <c r="X30" i="2"/>
  <c r="X29" i="2"/>
  <c r="X31" i="2" s="1"/>
  <c r="X35" i="2" s="1"/>
  <c r="W31" i="2"/>
  <c r="W35" i="2" s="1"/>
  <c r="W38" i="2" s="1"/>
  <c r="X32" i="2"/>
  <c r="U37" i="2"/>
  <c r="T46" i="2"/>
  <c r="Y57" i="2" l="1"/>
  <c r="Z27" i="2" s="1"/>
  <c r="Y28" i="2"/>
  <c r="Y31" i="2" s="1"/>
  <c r="Y35" i="2" s="1"/>
  <c r="Y29" i="2"/>
  <c r="W36" i="2"/>
  <c r="X36" i="2" s="1"/>
  <c r="Y32" i="2"/>
  <c r="Y30" i="2"/>
  <c r="U39" i="2"/>
  <c r="U40" i="2" s="1"/>
  <c r="U42" i="2" s="1"/>
  <c r="U44" i="2" s="1"/>
  <c r="X38" i="2"/>
  <c r="Z57" i="2" l="1"/>
  <c r="AA27" i="2" s="1"/>
  <c r="Z28" i="2"/>
  <c r="Z30" i="2"/>
  <c r="Z32" i="2"/>
  <c r="Z29" i="2"/>
  <c r="U46" i="2"/>
  <c r="U61" i="2"/>
  <c r="Y38" i="2"/>
  <c r="Y36" i="2"/>
  <c r="AA57" i="2" l="1"/>
  <c r="AB27" i="2" s="1"/>
  <c r="AA28" i="2"/>
  <c r="AA29" i="2"/>
  <c r="Z31" i="2"/>
  <c r="Z35" i="2" s="1"/>
  <c r="Z36" i="2" s="1"/>
  <c r="AA32" i="2"/>
  <c r="AA30" i="2"/>
  <c r="V37" i="2"/>
  <c r="V39" i="2" s="1"/>
  <c r="V40" i="2" s="1"/>
  <c r="V42" i="2" s="1"/>
  <c r="V44" i="2" s="1"/>
  <c r="V46" i="2" s="1"/>
  <c r="AB57" i="2" l="1"/>
  <c r="AB28" i="2"/>
  <c r="AB30" i="2"/>
  <c r="AB32" i="2"/>
  <c r="AB29" i="2"/>
  <c r="Z38" i="2"/>
  <c r="AA31" i="2"/>
  <c r="AA35" i="2" s="1"/>
  <c r="AA36" i="2" s="1"/>
  <c r="V61" i="2"/>
  <c r="AB31" i="2" l="1"/>
  <c r="AB35" i="2" s="1"/>
  <c r="AB36" i="2" s="1"/>
  <c r="AA38" i="2"/>
  <c r="W37" i="2"/>
  <c r="W39" i="2" s="1"/>
  <c r="W40" i="2" s="1"/>
  <c r="W42" i="2" s="1"/>
  <c r="W44" i="2" s="1"/>
  <c r="AB38" i="2" l="1"/>
  <c r="W61" i="2"/>
  <c r="W46" i="2"/>
  <c r="X37" i="2" l="1"/>
  <c r="X39" i="2" s="1"/>
  <c r="X40" i="2" s="1"/>
  <c r="X42" i="2" s="1"/>
  <c r="X44" i="2" s="1"/>
  <c r="X61" i="2" s="1"/>
  <c r="Y37" i="2" l="1"/>
  <c r="X46" i="2"/>
  <c r="Y39" i="2"/>
  <c r="Y40" i="2" s="1"/>
  <c r="Y42" i="2" s="1"/>
  <c r="Y44" i="2" s="1"/>
  <c r="Y46" i="2" s="1"/>
  <c r="Y61" i="2" l="1"/>
  <c r="Z37" i="2" l="1"/>
  <c r="Z39" i="2" s="1"/>
  <c r="Z40" i="2" s="1"/>
  <c r="Z42" i="2" s="1"/>
  <c r="Z44" i="2" s="1"/>
  <c r="Z46" i="2" s="1"/>
  <c r="Z61" i="2" l="1"/>
  <c r="AA37" i="2" s="1"/>
  <c r="AA39" i="2" s="1"/>
  <c r="AA40" i="2" s="1"/>
  <c r="AA42" i="2" s="1"/>
  <c r="AA44" i="2" s="1"/>
  <c r="AA46" i="2" s="1"/>
  <c r="AA61" i="2" l="1"/>
  <c r="AB37" i="2" l="1"/>
  <c r="AB39" i="2" s="1"/>
  <c r="AB40" i="2" s="1"/>
  <c r="AB42" i="2" s="1"/>
  <c r="AB44" i="2" s="1"/>
  <c r="AB61" i="2" s="1"/>
  <c r="AC44" i="2" l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X44" i="2" s="1"/>
  <c r="DY44" i="2" s="1"/>
  <c r="DZ44" i="2" s="1"/>
  <c r="EA44" i="2" s="1"/>
  <c r="EB44" i="2" s="1"/>
  <c r="EC44" i="2" s="1"/>
  <c r="ED44" i="2" s="1"/>
  <c r="EE44" i="2" s="1"/>
  <c r="EF44" i="2" s="1"/>
  <c r="EG44" i="2" s="1"/>
  <c r="EH44" i="2" s="1"/>
  <c r="EI44" i="2" s="1"/>
  <c r="EJ44" i="2" s="1"/>
  <c r="EK44" i="2" s="1"/>
  <c r="EL44" i="2" s="1"/>
  <c r="EM44" i="2" s="1"/>
  <c r="EN44" i="2" s="1"/>
  <c r="EO44" i="2" s="1"/>
  <c r="EP44" i="2" s="1"/>
  <c r="EQ44" i="2" s="1"/>
  <c r="ER44" i="2" s="1"/>
  <c r="ES44" i="2" s="1"/>
  <c r="ET44" i="2" s="1"/>
  <c r="EU44" i="2" s="1"/>
  <c r="EV44" i="2" s="1"/>
  <c r="EW44" i="2" s="1"/>
  <c r="EX44" i="2" s="1"/>
  <c r="EY44" i="2" s="1"/>
  <c r="EZ44" i="2" s="1"/>
  <c r="FA44" i="2" s="1"/>
  <c r="FB44" i="2" s="1"/>
  <c r="FC44" i="2" s="1"/>
  <c r="FD44" i="2" s="1"/>
  <c r="FE44" i="2" s="1"/>
  <c r="FF44" i="2" s="1"/>
  <c r="FG44" i="2" s="1"/>
  <c r="FH44" i="2" s="1"/>
  <c r="FI44" i="2" s="1"/>
  <c r="FJ44" i="2" s="1"/>
  <c r="FK44" i="2" s="1"/>
  <c r="FL44" i="2" s="1"/>
  <c r="FM44" i="2" s="1"/>
  <c r="FN44" i="2" s="1"/>
  <c r="FO44" i="2" s="1"/>
  <c r="FP44" i="2" s="1"/>
  <c r="FQ44" i="2" s="1"/>
  <c r="FR44" i="2" s="1"/>
  <c r="FS44" i="2" s="1"/>
  <c r="FT44" i="2" s="1"/>
  <c r="FU44" i="2" s="1"/>
  <c r="FV44" i="2" s="1"/>
  <c r="FW44" i="2" s="1"/>
  <c r="FX44" i="2" s="1"/>
  <c r="FY44" i="2" s="1"/>
  <c r="FZ44" i="2" s="1"/>
  <c r="GA44" i="2" s="1"/>
  <c r="GB44" i="2" s="1"/>
  <c r="GC44" i="2" s="1"/>
  <c r="GD44" i="2" s="1"/>
  <c r="GE44" i="2" s="1"/>
  <c r="GF44" i="2" s="1"/>
  <c r="GG44" i="2" s="1"/>
  <c r="GH44" i="2" s="1"/>
  <c r="GI44" i="2" s="1"/>
  <c r="GJ44" i="2" s="1"/>
  <c r="GK44" i="2" s="1"/>
  <c r="GL44" i="2" s="1"/>
  <c r="GM44" i="2" s="1"/>
  <c r="GN44" i="2" s="1"/>
  <c r="GO44" i="2" s="1"/>
  <c r="GP44" i="2" s="1"/>
  <c r="GQ44" i="2" s="1"/>
  <c r="GR44" i="2" s="1"/>
  <c r="GS44" i="2" s="1"/>
  <c r="GT44" i="2" s="1"/>
  <c r="GU44" i="2" s="1"/>
  <c r="GV44" i="2" s="1"/>
  <c r="GW44" i="2" s="1"/>
  <c r="GX44" i="2" s="1"/>
  <c r="GY44" i="2" s="1"/>
  <c r="GZ44" i="2" s="1"/>
  <c r="HA44" i="2" s="1"/>
  <c r="HB44" i="2" s="1"/>
  <c r="HC44" i="2" s="1"/>
  <c r="HD44" i="2" s="1"/>
  <c r="HE44" i="2" s="1"/>
  <c r="HF44" i="2" s="1"/>
  <c r="HG44" i="2" s="1"/>
  <c r="HH44" i="2" s="1"/>
  <c r="HI44" i="2" s="1"/>
  <c r="HJ44" i="2" s="1"/>
  <c r="AF50" i="2" s="1"/>
  <c r="AF52" i="2" s="1"/>
  <c r="AF54" i="2" s="1"/>
  <c r="AF56" i="2" s="1"/>
  <c r="AB46" i="2"/>
</calcChain>
</file>

<file path=xl/sharedStrings.xml><?xml version="1.0" encoding="utf-8"?>
<sst xmlns="http://schemas.openxmlformats.org/spreadsheetml/2006/main" count="121" uniqueCount="98">
  <si>
    <t>P</t>
  </si>
  <si>
    <t>S</t>
  </si>
  <si>
    <t>MC</t>
  </si>
  <si>
    <t>C</t>
  </si>
  <si>
    <t>D</t>
  </si>
  <si>
    <t>EV</t>
  </si>
  <si>
    <t>10K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</si>
  <si>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</si>
  <si>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</si>
  <si>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</si>
  <si>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</si>
  <si>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</si>
  <si>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</si>
  <si>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</si>
  <si>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</si>
  <si>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</si>
  <si>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</si>
  <si>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</si>
  <si>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</si>
  <si>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Founded</t>
  </si>
  <si>
    <t>Founder</t>
  </si>
  <si>
    <t>Revenue before billable expenses</t>
  </si>
  <si>
    <t>Billable expenses</t>
  </si>
  <si>
    <t xml:space="preserve">Total Revenue </t>
  </si>
  <si>
    <t>Salaries and related</t>
  </si>
  <si>
    <t>office and other direct exp</t>
  </si>
  <si>
    <t>Cost of services</t>
  </si>
  <si>
    <t>D&amp;A</t>
  </si>
  <si>
    <t>Restructuring</t>
  </si>
  <si>
    <t>Operating Income</t>
  </si>
  <si>
    <t>Interest expense</t>
  </si>
  <si>
    <t>Interest income</t>
  </si>
  <si>
    <t>Other income (expense)</t>
  </si>
  <si>
    <t xml:space="preserve">EBT </t>
  </si>
  <si>
    <t>T</t>
  </si>
  <si>
    <t xml:space="preserve">Net Income </t>
  </si>
  <si>
    <t>Equity in affiliates</t>
  </si>
  <si>
    <t>Diluted</t>
  </si>
  <si>
    <t>EPS</t>
  </si>
  <si>
    <t>SGA</t>
  </si>
  <si>
    <t>nc</t>
  </si>
  <si>
    <t>Segments</t>
  </si>
  <si>
    <t>Media, Data 7 Engagement Solutions</t>
  </si>
  <si>
    <t>Integrated Advertising &amp; Creativity Led Solutions</t>
  </si>
  <si>
    <t>Specialized Comms &amp; Experiential Solutions</t>
  </si>
  <si>
    <t>CEO</t>
  </si>
  <si>
    <t>Philippe Krakowsky</t>
  </si>
  <si>
    <t>Domestic</t>
  </si>
  <si>
    <t>U.K</t>
  </si>
  <si>
    <t>Continental Europe</t>
  </si>
  <si>
    <t>Asia pacific</t>
  </si>
  <si>
    <t>Latin America</t>
  </si>
  <si>
    <t>Other</t>
  </si>
  <si>
    <t xml:space="preserve">Net Human Capital </t>
  </si>
  <si>
    <t>Revenue Per Worker</t>
  </si>
  <si>
    <t xml:space="preserve">Merger of H.K. McCann &amp; Erickson Co. </t>
  </si>
  <si>
    <t>Terminal</t>
  </si>
  <si>
    <t>Discount</t>
  </si>
  <si>
    <t>NPV</t>
  </si>
  <si>
    <t>Shares</t>
  </si>
  <si>
    <t>Estimate</t>
  </si>
  <si>
    <t>NC</t>
  </si>
  <si>
    <t>Total Value</t>
  </si>
  <si>
    <t>Current</t>
  </si>
  <si>
    <t>Upside</t>
  </si>
  <si>
    <t xml:space="preserve">Cash </t>
  </si>
  <si>
    <t>Presses</t>
  </si>
  <si>
    <t>2023 10K</t>
  </si>
  <si>
    <t xml:space="preserve">Total Assets </t>
  </si>
  <si>
    <t>A/R</t>
  </si>
  <si>
    <t>A/R, billable</t>
  </si>
  <si>
    <t>Prepaid Exp</t>
  </si>
  <si>
    <t xml:space="preserve">Assets held for sale </t>
  </si>
  <si>
    <t>OCA</t>
  </si>
  <si>
    <t>PPE</t>
  </si>
  <si>
    <t>deferred i/t</t>
  </si>
  <si>
    <t>Goodwill</t>
  </si>
  <si>
    <t>Op lease</t>
  </si>
  <si>
    <t>ONCA</t>
  </si>
  <si>
    <t>Other intangibles</t>
  </si>
  <si>
    <t>Total Liabilities + E</t>
  </si>
  <si>
    <t>Equities</t>
  </si>
  <si>
    <t>Noncontrlling</t>
  </si>
  <si>
    <t>A/P</t>
  </si>
  <si>
    <t>Accrued liab</t>
  </si>
  <si>
    <t>Contract liab</t>
  </si>
  <si>
    <t>Short term borrowings</t>
  </si>
  <si>
    <t xml:space="preserve">Current debt </t>
  </si>
  <si>
    <t>Current op lease</t>
  </si>
  <si>
    <t>Liabilities</t>
  </si>
  <si>
    <t>LTD</t>
  </si>
  <si>
    <t>Non current lease</t>
  </si>
  <si>
    <t xml:space="preserve">Deferred comp </t>
  </si>
  <si>
    <t>ONCL</t>
  </si>
  <si>
    <t>Total Liabilities</t>
  </si>
  <si>
    <t xml:space="preserve">Net cash </t>
  </si>
  <si>
    <t>ROIC</t>
  </si>
  <si>
    <t>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</si>
</sst>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.0"/>
    <numFmt numFmtId="167" formatCode="0.0%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"/>
      <name val="ArialMT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3" fillId="0" borderId="0" xfId="0" applyNumberFormat="1" applyFont="1"/>
    <xf numFmtId="164" fontId="2" fillId="0" borderId="0" xfId="0" applyNumberFormat="1" applyFont="1"/>
    <xf numFmtId="9" fontId="0" fillId="0" borderId="0" xfId="0" applyNumberFormat="1"/>
    <xf numFmtId="8" fontId="0" fillId="0" borderId="0" xfId="0" applyNumberFormat="1"/>
    <xf numFmtId="3" fontId="4" fillId="0" borderId="0" xfId="0" applyNumberFormat="1" applyFont="1"/>
    <xf numFmtId="3" fontId="5" fillId="0" borderId="0" xfId="1" applyNumberFormat="1"/>
    <xf numFmtId="167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31750</xdr:rowOff>
    </xdr:from>
    <xdr:to>
      <xdr:col>18</xdr:col>
      <xdr:colOff>15876</xdr:colOff>
      <xdr:row>90</xdr:row>
      <xdr:rowOff>52916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DABA89-526A-B9C6-43C5-CD45DD5DE587}"/>
            </a:ext>
          </a:extLst>
        </xdr:cNvPr>
        <xdr:cNvCxnSpPr/>
      </xdr:nvCxnSpPr>
      <xdr:spPr>
        <a:xfrm flipH="1">
          <a:off x="9810750" y="31750"/>
          <a:ext cx="15876" cy="161078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interpublic.com/news-releases/news-release-details/ipg-announces-fourth-quarter-and-full-year-2023-resul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F101-05FC-3C4C-A310-3A3C83D731ED}">
  <dimension ref="B2:L20"/>
  <sheetViews>
    <sheetView zoomScale="213" workbookViewId="0">
      <selection activeCell="B21" sqref="B21"/>
    </sheetView>
  </sheetViews>
  <sheetFormatPr baseColWidth="10" defaultRowHeight="13"/>
  <cols>
    <col min="1" max="1" width="1.5" style="1" customWidth="1"/>
    <col min="2" max="2" width="39.33203125" style="1" bestFit="1" customWidth="1"/>
    <col min="3" max="9" width="10.83203125" style="1"/>
    <col min="10" max="10" width="3.6640625" style="1" bestFit="1" customWidth="1"/>
    <col min="11" max="11" width="6.6640625" style="1" bestFit="1" customWidth="1"/>
    <col min="12" max="12" width="4.33203125" style="1" bestFit="1" customWidth="1"/>
    <col min="13" max="16384" width="10.83203125" style="1"/>
  </cols>
  <sheetData>
    <row r="2" spans="2:12">
      <c r="B2" s="1" t="s">
        <v>19</v>
      </c>
      <c r="C2" s="3">
        <v>1930</v>
      </c>
      <c r="J2" s="1" t="s">
        <v>0</v>
      </c>
      <c r="K2" s="2">
        <v>32.630000000000003</v>
      </c>
    </row>
    <row r="3" spans="2:12">
      <c r="B3" s="1" t="s">
        <v>20</v>
      </c>
      <c r="C3" s="1" t="s">
        <v>55</v>
      </c>
      <c r="J3" s="1" t="s">
        <v>1</v>
      </c>
      <c r="K3" s="1">
        <v>378.72523699999999</v>
      </c>
      <c r="L3" s="1" t="s">
        <v>6</v>
      </c>
    </row>
    <row r="4" spans="2:12">
      <c r="B4" s="1" t="s">
        <v>45</v>
      </c>
      <c r="C4" s="1" t="s">
        <v>46</v>
      </c>
      <c r="J4" s="1" t="s">
        <v>2</v>
      </c>
      <c r="K4" s="1">
        <f>+K2*K3</f>
        <v>12357.804483310001</v>
      </c>
    </row>
    <row r="5" spans="2:12">
      <c r="J5" s="1" t="s">
        <v>3</v>
      </c>
      <c r="K5" s="1">
        <v>2386.1</v>
      </c>
      <c r="L5" s="1" t="str">
        <f>+L3</f>
        <v>10K</v>
      </c>
    </row>
    <row r="6" spans="2:12">
      <c r="J6" s="1" t="s">
        <v>4</v>
      </c>
      <c r="K6" s="1">
        <f>34.2+250.1+2917.5</f>
        <v>3201.8</v>
      </c>
      <c r="L6" s="1" t="str">
        <f>+L5</f>
        <v>10K</v>
      </c>
    </row>
    <row r="7" spans="2:12">
      <c r="J7" s="1" t="s">
        <v>5</v>
      </c>
      <c r="K7" s="1">
        <f>+K4-K5+K6</f>
        <v>13173.50448331</v>
      </c>
    </row>
    <row r="8" spans="2:12">
      <c r="B8" s="13" t="s">
        <v>41</v>
      </c>
      <c r="C8" s="14"/>
      <c r="D8" s="14"/>
      <c r="E8" s="14"/>
      <c r="F8" s="14"/>
      <c r="G8" s="15"/>
    </row>
    <row r="9" spans="2:12">
      <c r="B9" s="8" t="s">
        <v>42</v>
      </c>
      <c r="C9" s="6"/>
      <c r="D9" s="6"/>
      <c r="E9" s="6"/>
      <c r="F9" s="6"/>
      <c r="G9" s="9"/>
    </row>
    <row r="10" spans="2:12">
      <c r="B10" s="8" t="s">
        <v>43</v>
      </c>
      <c r="C10" s="6"/>
      <c r="D10" s="6"/>
      <c r="E10" s="6"/>
      <c r="F10" s="6"/>
      <c r="G10" s="9"/>
    </row>
    <row r="11" spans="2:12">
      <c r="B11" s="8" t="s">
        <v>44</v>
      </c>
      <c r="C11" s="6"/>
      <c r="D11" s="6"/>
      <c r="E11" s="6"/>
      <c r="F11" s="6"/>
      <c r="G11" s="9"/>
    </row>
    <row r="12" spans="2:12">
      <c r="B12" s="8"/>
      <c r="C12" s="6"/>
      <c r="D12" s="6"/>
      <c r="E12" s="6"/>
      <c r="F12" s="6"/>
      <c r="G12" s="9"/>
    </row>
    <row r="13" spans="2:12">
      <c r="B13" s="8"/>
      <c r="C13" s="6"/>
      <c r="D13" s="6"/>
      <c r="E13" s="6"/>
      <c r="F13" s="6"/>
      <c r="G13" s="9"/>
    </row>
    <row r="14" spans="2:12">
      <c r="B14" s="10"/>
      <c r="C14" s="11"/>
      <c r="D14" s="11"/>
      <c r="E14" s="11"/>
      <c r="F14" s="11"/>
      <c r="G14" s="12"/>
    </row>
    <row r="19" spans="2:2">
      <c r="B19" s="20" t="s">
        <v>66</v>
      </c>
    </row>
    <row r="20" spans="2:2">
      <c r="B20" s="21" t="s">
        <v>67</v>
      </c>
    </row>
  </sheetData>
  <hyperlinks>
    <hyperlink ref="B20" r:id="rId1" location=":~:text=“We%20expect%20organic%20net%20revenue,growth%20areas%20of%20the%20business." display="10K" xr:uid="{A4AA39FE-C24C-6D48-AC7E-D939C81307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1530-7C57-D647-84F3-C9BE0DC92392}">
  <dimension ref="B2:HJ89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10" defaultColWidth="10.6640625" defaultRowHeight="13"/>
  <cols>
    <col min="1" max="1" width="2" style="1" customWidth="1"/>
    <col min="2" max="2" width="29.5" style="1" bestFit="1" customWidth="1"/>
    <col min="3" max="14" width="5.5" style="1" bestFit="1" customWidth="1"/>
    <col min="15" max="15" width="5.6640625" style="1" customWidth="1"/>
    <col min="16" max="28" width="6.6640625" style="1" bestFit="1" customWidth="1"/>
    <col min="29" max="30" width="5.6640625" style="1" bestFit="1" customWidth="1"/>
    <col min="31" max="31" width="10" style="1" bestFit="1" customWidth="1"/>
    <col min="32" max="32" width="10.6640625" style="1" bestFit="1" customWidth="1"/>
    <col min="33" max="218" width="5.6640625" style="1" bestFit="1" customWidth="1"/>
    <col min="219" max="16384" width="10.6640625" style="1"/>
  </cols>
  <sheetData>
    <row r="2" spans="2:3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P2" s="3">
        <v>2021</v>
      </c>
      <c r="Q2" s="3">
        <f>+P2+1</f>
        <v>2022</v>
      </c>
      <c r="R2" s="3">
        <f t="shared" ref="R2:AB2" si="0">+Q2+1</f>
        <v>2023</v>
      </c>
      <c r="S2" s="3">
        <f t="shared" si="0"/>
        <v>2024</v>
      </c>
      <c r="T2" s="3">
        <f t="shared" si="0"/>
        <v>2025</v>
      </c>
      <c r="U2" s="3">
        <f t="shared" si="0"/>
        <v>2026</v>
      </c>
      <c r="V2" s="3">
        <f t="shared" si="0"/>
        <v>2027</v>
      </c>
      <c r="W2" s="3">
        <f t="shared" si="0"/>
        <v>2028</v>
      </c>
      <c r="X2" s="3">
        <f t="shared" si="0"/>
        <v>2029</v>
      </c>
      <c r="Y2" s="3">
        <f t="shared" si="0"/>
        <v>2030</v>
      </c>
      <c r="Z2" s="3">
        <f t="shared" si="0"/>
        <v>2031</v>
      </c>
      <c r="AA2" s="3">
        <f t="shared" si="0"/>
        <v>2032</v>
      </c>
      <c r="AB2" s="3">
        <f t="shared" si="0"/>
        <v>2033</v>
      </c>
      <c r="AC2" s="3"/>
      <c r="AD2" s="3"/>
      <c r="AE2" s="3"/>
      <c r="AF2" s="3"/>
    </row>
    <row r="3" spans="2:32">
      <c r="B3" s="1" t="s">
        <v>47</v>
      </c>
      <c r="R3" s="1">
        <v>23800</v>
      </c>
    </row>
    <row r="4" spans="2:32">
      <c r="B4" s="1" t="s">
        <v>48</v>
      </c>
      <c r="R4" s="1">
        <v>5200</v>
      </c>
    </row>
    <row r="5" spans="2:32">
      <c r="B5" s="1" t="s">
        <v>49</v>
      </c>
      <c r="R5" s="1">
        <v>6800</v>
      </c>
    </row>
    <row r="6" spans="2:32">
      <c r="B6" s="1" t="s">
        <v>50</v>
      </c>
      <c r="R6" s="1">
        <v>10500</v>
      </c>
    </row>
    <row r="7" spans="2:32">
      <c r="B7" s="1" t="s">
        <v>51</v>
      </c>
      <c r="R7" s="1">
        <v>7000</v>
      </c>
    </row>
    <row r="8" spans="2:32">
      <c r="B8" s="1" t="s">
        <v>52</v>
      </c>
      <c r="R8" s="1">
        <v>4100</v>
      </c>
    </row>
    <row r="9" spans="2:32" s="4" customFormat="1">
      <c r="B9" s="4" t="s">
        <v>53</v>
      </c>
      <c r="R9" s="4">
        <f>+SUM(R3:R8)</f>
        <v>57400</v>
      </c>
    </row>
    <row r="10" spans="2:32" s="4" customFormat="1"/>
    <row r="11" spans="2:32" s="4" customFormat="1">
      <c r="B11" s="16" t="s">
        <v>54</v>
      </c>
    </row>
    <row r="12" spans="2:32" s="17" customFormat="1">
      <c r="B12" s="17" t="s">
        <v>47</v>
      </c>
      <c r="R12" s="17">
        <f>+R3/R19</f>
        <v>3.9002327029595887</v>
      </c>
    </row>
    <row r="13" spans="2:32" s="17" customFormat="1">
      <c r="B13" s="17" t="s">
        <v>48</v>
      </c>
      <c r="R13" s="17">
        <f>+R4/R20</f>
        <v>6.8493150684931505</v>
      </c>
    </row>
    <row r="14" spans="2:32" s="17" customFormat="1">
      <c r="B14" s="17" t="s">
        <v>49</v>
      </c>
      <c r="R14" s="17">
        <f>+R5/R21</f>
        <v>8.545934397385949</v>
      </c>
    </row>
    <row r="15" spans="2:32" s="17" customFormat="1">
      <c r="B15" s="17" t="s">
        <v>50</v>
      </c>
      <c r="R15" s="17">
        <f>+R6/R22</f>
        <v>14.387503425596055</v>
      </c>
    </row>
    <row r="16" spans="2:32" s="17" customFormat="1">
      <c r="B16" s="17" t="s">
        <v>51</v>
      </c>
      <c r="R16" s="17">
        <f>+R7/R23</f>
        <v>15.600624024960998</v>
      </c>
    </row>
    <row r="17" spans="2:32" s="17" customFormat="1">
      <c r="B17" s="17" t="s">
        <v>52</v>
      </c>
      <c r="R17" s="17">
        <f>+R8/R24</f>
        <v>7.2566371681415927</v>
      </c>
    </row>
    <row r="18" spans="2:32"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>
      <c r="B19" s="1" t="s">
        <v>47</v>
      </c>
      <c r="P19" s="3">
        <v>5763.1</v>
      </c>
      <c r="Q19" s="3">
        <v>6157.7</v>
      </c>
      <c r="R19" s="3">
        <v>6102.2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2:32">
      <c r="B20" s="1" t="s">
        <v>48</v>
      </c>
      <c r="P20" s="3">
        <v>781.5</v>
      </c>
      <c r="Q20" s="3">
        <v>742.2</v>
      </c>
      <c r="R20" s="3">
        <v>759.2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>
      <c r="B21" s="1" t="s">
        <v>49</v>
      </c>
      <c r="P21" s="3">
        <v>799.7</v>
      </c>
      <c r="Q21" s="3">
        <v>764.6</v>
      </c>
      <c r="R21" s="3">
        <v>795.7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>
      <c r="B22" s="1" t="s">
        <v>50</v>
      </c>
      <c r="P22" s="3">
        <v>791.4</v>
      </c>
      <c r="Q22" s="3">
        <v>772.7</v>
      </c>
      <c r="R22" s="3">
        <v>729.8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2:32">
      <c r="B23" s="1" t="s">
        <v>51</v>
      </c>
      <c r="P23" s="3">
        <v>396.4</v>
      </c>
      <c r="Q23" s="3">
        <v>423.6</v>
      </c>
      <c r="R23" s="1">
        <v>448.7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2:32">
      <c r="B24" s="1" t="s">
        <v>52</v>
      </c>
      <c r="P24" s="3">
        <v>575.79999999999995</v>
      </c>
      <c r="Q24" s="3">
        <v>588.6</v>
      </c>
      <c r="R24" s="3">
        <v>565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2:32" s="4" customFormat="1">
      <c r="B25" s="4" t="s">
        <v>21</v>
      </c>
      <c r="P25" s="4">
        <f>SUM(P19:P24)</f>
        <v>9107.9</v>
      </c>
      <c r="Q25" s="4">
        <f>SUM(Q19:Q24)</f>
        <v>9449.4000000000015</v>
      </c>
      <c r="R25" s="4">
        <f>SUM(R19:R24)</f>
        <v>9400.6</v>
      </c>
    </row>
    <row r="26" spans="2:32">
      <c r="B26" s="1" t="s">
        <v>22</v>
      </c>
      <c r="P26" s="1">
        <v>1132.8</v>
      </c>
      <c r="Q26" s="1">
        <v>1478.4</v>
      </c>
      <c r="R26" s="1">
        <v>1488.7</v>
      </c>
    </row>
    <row r="27" spans="2:32" s="4" customFormat="1">
      <c r="B27" s="4" t="s">
        <v>23</v>
      </c>
      <c r="P27" s="4">
        <f>+SUM(P25:P26)</f>
        <v>10240.699999999999</v>
      </c>
      <c r="Q27" s="4">
        <f>+SUM(Q25:Q26)</f>
        <v>10927.800000000001</v>
      </c>
      <c r="R27" s="4">
        <f>+SUM(R25:R26)</f>
        <v>10889.300000000001</v>
      </c>
      <c r="S27" s="4">
        <f>R27*(1+R57)</f>
        <v>10850.935640293565</v>
      </c>
      <c r="T27" s="4">
        <f t="shared" ref="T27:AB27" si="1">S27*(1+S57)</f>
        <v>10812.70644300305</v>
      </c>
      <c r="U27" s="4">
        <f t="shared" si="1"/>
        <v>10774.611931934436</v>
      </c>
      <c r="V27" s="4">
        <f t="shared" si="1"/>
        <v>10736.651632571395</v>
      </c>
      <c r="W27" s="4">
        <f t="shared" si="1"/>
        <v>10698.825072069376</v>
      </c>
      <c r="X27" s="4">
        <f t="shared" si="1"/>
        <v>10661.131779249721</v>
      </c>
      <c r="Y27" s="4">
        <f t="shared" si="1"/>
        <v>10623.571284593791</v>
      </c>
      <c r="Z27" s="4">
        <f t="shared" si="1"/>
        <v>10586.14312023712</v>
      </c>
      <c r="AA27" s="4">
        <f t="shared" si="1"/>
        <v>10548.84681996359</v>
      </c>
      <c r="AB27" s="4">
        <f t="shared" si="1"/>
        <v>10511.681919199616</v>
      </c>
    </row>
    <row r="28" spans="2:32">
      <c r="B28" s="5" t="s">
        <v>24</v>
      </c>
      <c r="P28" s="1">
        <v>5975.4</v>
      </c>
      <c r="Q28" s="1">
        <v>6258.3</v>
      </c>
      <c r="R28" s="1">
        <v>6243.9</v>
      </c>
      <c r="S28" s="1">
        <f>+S$27*(R28/R$27)</f>
        <v>6221.901962883655</v>
      </c>
      <c r="T28" s="1">
        <f t="shared" ref="T28:AB28" si="2">+T$27*(S28/S$27)</f>
        <v>6199.9814275910057</v>
      </c>
      <c r="U28" s="1">
        <f t="shared" si="2"/>
        <v>6178.138121073478</v>
      </c>
      <c r="V28" s="1">
        <f t="shared" si="2"/>
        <v>6156.3717712444804</v>
      </c>
      <c r="W28" s="1">
        <f t="shared" si="2"/>
        <v>6134.6821069760199</v>
      </c>
      <c r="X28" s="1">
        <f t="shared" si="2"/>
        <v>6113.0688580953165</v>
      </c>
      <c r="Y28" s="1">
        <f t="shared" si="2"/>
        <v>6091.5317553814448</v>
      </c>
      <c r="Z28" s="1">
        <f t="shared" si="2"/>
        <v>6070.0705305619786</v>
      </c>
      <c r="AA28" s="1">
        <f t="shared" si="2"/>
        <v>6048.6849163096485</v>
      </c>
      <c r="AB28" s="1">
        <f t="shared" si="2"/>
        <v>6027.3746462390127</v>
      </c>
    </row>
    <row r="29" spans="2:32">
      <c r="B29" s="5" t="s">
        <v>25</v>
      </c>
      <c r="P29" s="1">
        <v>1279.5999999999999</v>
      </c>
      <c r="Q29" s="1">
        <v>1346.4</v>
      </c>
      <c r="R29" s="1">
        <v>1342.5</v>
      </c>
      <c r="S29" s="1">
        <f t="shared" ref="S29:AB30" si="3">+S$27*(R29/R$27)</f>
        <v>1337.7702053478286</v>
      </c>
      <c r="T29" s="1">
        <f t="shared" si="3"/>
        <v>1333.0570743511148</v>
      </c>
      <c r="U29" s="1">
        <f t="shared" si="3"/>
        <v>1328.3605483017257</v>
      </c>
      <c r="V29" s="1">
        <f t="shared" si="3"/>
        <v>1323.6805686983644</v>
      </c>
      <c r="W29" s="1">
        <f t="shared" si="3"/>
        <v>1319.0170772458412</v>
      </c>
      <c r="X29" s="1">
        <f t="shared" si="3"/>
        <v>1314.3700158543481</v>
      </c>
      <c r="Y29" s="1">
        <f t="shared" si="3"/>
        <v>1309.7393266387342</v>
      </c>
      <c r="Z29" s="1">
        <f t="shared" si="3"/>
        <v>1305.1249519177852</v>
      </c>
      <c r="AA29" s="1">
        <f t="shared" si="3"/>
        <v>1300.5268342135055</v>
      </c>
      <c r="AB29" s="1">
        <f t="shared" si="3"/>
        <v>1295.9449162504009</v>
      </c>
    </row>
    <row r="30" spans="2:32">
      <c r="B30" s="5" t="s">
        <v>22</v>
      </c>
      <c r="P30" s="1">
        <v>1132.8</v>
      </c>
      <c r="Q30" s="1">
        <v>1478.4</v>
      </c>
      <c r="R30" s="1">
        <v>1488.7</v>
      </c>
      <c r="S30" s="1">
        <f t="shared" si="3"/>
        <v>1483.455124544739</v>
      </c>
      <c r="T30" s="1">
        <f t="shared" si="3"/>
        <v>1478.2287274387368</v>
      </c>
      <c r="U30" s="1">
        <f t="shared" si="3"/>
        <v>1473.0207435804682</v>
      </c>
      <c r="V30" s="1">
        <f t="shared" si="3"/>
        <v>1467.8311080977687</v>
      </c>
      <c r="W30" s="1">
        <f t="shared" si="3"/>
        <v>1462.6597563470266</v>
      </c>
      <c r="X30" s="1">
        <f t="shared" si="3"/>
        <v>1457.506623912378</v>
      </c>
      <c r="Y30" s="1">
        <f t="shared" si="3"/>
        <v>1452.3716466049034</v>
      </c>
      <c r="Z30" s="1">
        <f t="shared" si="3"/>
        <v>1447.2547604618294</v>
      </c>
      <c r="AA30" s="1">
        <f t="shared" si="3"/>
        <v>1442.1559017457314</v>
      </c>
      <c r="AB30" s="1">
        <f t="shared" si="3"/>
        <v>1437.0750069437399</v>
      </c>
    </row>
    <row r="31" spans="2:32">
      <c r="B31" s="1" t="s">
        <v>26</v>
      </c>
      <c r="P31" s="1">
        <f>+SUM(P28:P30)</f>
        <v>8387.7999999999993</v>
      </c>
      <c r="Q31" s="1">
        <f>+SUM(Q28:Q30)</f>
        <v>9083.1</v>
      </c>
      <c r="R31" s="1">
        <f>+SUM(R28:R30)</f>
        <v>9075.1</v>
      </c>
      <c r="S31" s="1">
        <f>SUM(S28:S30)</f>
        <v>9043.127292776222</v>
      </c>
      <c r="T31" s="1">
        <f t="shared" ref="T31:AB31" si="4">SUM(T28:T30)</f>
        <v>9011.2672293808573</v>
      </c>
      <c r="U31" s="1">
        <f t="shared" si="4"/>
        <v>8979.5194129556712</v>
      </c>
      <c r="V31" s="1">
        <f t="shared" si="4"/>
        <v>8947.8834480406131</v>
      </c>
      <c r="W31" s="1">
        <f t="shared" si="4"/>
        <v>8916.3589405688872</v>
      </c>
      <c r="X31" s="1">
        <f t="shared" si="4"/>
        <v>8884.9454978620415</v>
      </c>
      <c r="Y31" s="1">
        <f t="shared" si="4"/>
        <v>8853.6427286250819</v>
      </c>
      <c r="Z31" s="1">
        <f t="shared" si="4"/>
        <v>8822.4502429415934</v>
      </c>
      <c r="AA31" s="1">
        <f t="shared" si="4"/>
        <v>8791.3676522688856</v>
      </c>
      <c r="AB31" s="1">
        <f t="shared" si="4"/>
        <v>8760.3945694331524</v>
      </c>
    </row>
    <row r="32" spans="2:32">
      <c r="B32" s="1" t="s">
        <v>39</v>
      </c>
      <c r="P32" s="1">
        <v>122.3</v>
      </c>
      <c r="Q32" s="1">
        <v>87.1</v>
      </c>
      <c r="R32" s="1">
        <v>67.2</v>
      </c>
      <c r="S32" s="1">
        <f>+S$27*(R32/R$27)</f>
        <v>66.963246033053323</v>
      </c>
      <c r="T32" s="1">
        <f>+T$27*(S32/S$27)</f>
        <v>66.727326179809992</v>
      </c>
      <c r="U32" s="1">
        <f>+U$27*(T32/T$27)</f>
        <v>66.492237501583588</v>
      </c>
      <c r="V32" s="1">
        <f t="shared" ref="V32:AB32" si="5">+V$27*(U32/U$27)</f>
        <v>66.257977070041036</v>
      </c>
      <c r="W32" s="1">
        <f t="shared" si="5"/>
        <v>66.02454196716613</v>
      </c>
      <c r="X32" s="1">
        <f t="shared" si="5"/>
        <v>65.791929285223233</v>
      </c>
      <c r="Y32" s="1">
        <f t="shared" si="5"/>
        <v>65.560136126720991</v>
      </c>
      <c r="Z32" s="1">
        <f t="shared" si="5"/>
        <v>65.329159604376287</v>
      </c>
      <c r="AA32" s="1">
        <f t="shared" si="5"/>
        <v>65.098996841078261</v>
      </c>
      <c r="AB32" s="1">
        <f t="shared" si="5"/>
        <v>64.869644969852473</v>
      </c>
    </row>
    <row r="33" spans="2:218">
      <c r="B33" s="1" t="s">
        <v>27</v>
      </c>
      <c r="P33" s="1">
        <v>283.8</v>
      </c>
      <c r="Q33" s="1">
        <v>274</v>
      </c>
      <c r="R33" s="1">
        <v>264.3</v>
      </c>
    </row>
    <row r="34" spans="2:218">
      <c r="B34" s="1" t="s">
        <v>28</v>
      </c>
      <c r="P34" s="1">
        <v>10.6</v>
      </c>
      <c r="Q34" s="1">
        <v>102.4</v>
      </c>
      <c r="R34" s="1">
        <v>0.1</v>
      </c>
    </row>
    <row r="35" spans="2:218" s="4" customFormat="1">
      <c r="B35" s="4" t="s">
        <v>29</v>
      </c>
      <c r="P35" s="4">
        <f>+P27-SUM(P31:P34)</f>
        <v>1436.2000000000007</v>
      </c>
      <c r="Q35" s="4">
        <f>+Q27-SUM(Q31:Q34)</f>
        <v>1381.2000000000007</v>
      </c>
      <c r="R35" s="4">
        <f>+R27-SUM(R31:R34)</f>
        <v>1482.6000000000004</v>
      </c>
      <c r="S35" s="4">
        <f>+S27-SUM(S31:S34)</f>
        <v>1740.8451014842885</v>
      </c>
      <c r="T35" s="4">
        <f t="shared" ref="T35:AB35" si="6">+T27-SUM(T31:T34)</f>
        <v>1734.7118874423832</v>
      </c>
      <c r="U35" s="4">
        <f t="shared" si="6"/>
        <v>1728.6002814771819</v>
      </c>
      <c r="V35" s="4">
        <f t="shared" si="6"/>
        <v>1722.5102074607403</v>
      </c>
      <c r="W35" s="4">
        <f t="shared" si="6"/>
        <v>1716.4415895333223</v>
      </c>
      <c r="X35" s="4">
        <f t="shared" si="6"/>
        <v>1710.3943521024557</v>
      </c>
      <c r="Y35" s="4">
        <f t="shared" si="6"/>
        <v>1704.3684198419869</v>
      </c>
      <c r="Z35" s="4">
        <f t="shared" si="6"/>
        <v>1698.3637176911507</v>
      </c>
      <c r="AA35" s="4">
        <f t="shared" si="6"/>
        <v>1692.3801708536266</v>
      </c>
      <c r="AB35" s="4">
        <f t="shared" si="6"/>
        <v>1686.4177047966114</v>
      </c>
    </row>
    <row r="36" spans="2:218">
      <c r="B36" s="1" t="s">
        <v>30</v>
      </c>
      <c r="P36" s="1">
        <v>-170.6</v>
      </c>
      <c r="Q36" s="1">
        <v>-167.9</v>
      </c>
      <c r="R36" s="1">
        <v>-225.6</v>
      </c>
      <c r="S36" s="1">
        <f>+S$35*(R36/R$35)</f>
        <v>-264.89589565280949</v>
      </c>
      <c r="T36" s="1">
        <f t="shared" ref="T36:AB36" si="7">+T$35*(S36/S$35)</f>
        <v>-263.96263443073082</v>
      </c>
      <c r="U36" s="1">
        <f t="shared" si="7"/>
        <v>-263.03266120413605</v>
      </c>
      <c r="V36" s="1">
        <f t="shared" si="7"/>
        <v>-262.10596438900774</v>
      </c>
      <c r="W36" s="1">
        <f t="shared" si="7"/>
        <v>-261.18253244214043</v>
      </c>
      <c r="X36" s="1">
        <f t="shared" si="7"/>
        <v>-260.26235386099683</v>
      </c>
      <c r="Y36" s="1">
        <f t="shared" si="7"/>
        <v>-259.34541718356411</v>
      </c>
      <c r="Z36" s="1">
        <f t="shared" si="7"/>
        <v>-258.43171098821222</v>
      </c>
      <c r="AA36" s="1">
        <f t="shared" si="7"/>
        <v>-257.52122389355054</v>
      </c>
      <c r="AB36" s="1">
        <f t="shared" si="7"/>
        <v>-256.61394455828639</v>
      </c>
    </row>
    <row r="37" spans="2:218">
      <c r="B37" s="1" t="s">
        <v>31</v>
      </c>
      <c r="P37" s="1">
        <v>27.2</v>
      </c>
      <c r="Q37" s="1">
        <v>56.6</v>
      </c>
      <c r="R37" s="1">
        <v>140.80000000000001</v>
      </c>
      <c r="S37" s="1">
        <f>+R61*$AF$47</f>
        <v>23.861000000000001</v>
      </c>
      <c r="T37" s="1">
        <f t="shared" ref="T37:AB37" si="8">+S61*$AF$47</f>
        <v>35.852218677401964</v>
      </c>
      <c r="U37" s="1">
        <f t="shared" si="8"/>
        <v>47.89696975519464</v>
      </c>
      <c r="V37" s="1">
        <f t="shared" si="8"/>
        <v>59.995824333337168</v>
      </c>
      <c r="W37" s="1">
        <f t="shared" si="8"/>
        <v>72.149357525544787</v>
      </c>
      <c r="X37" s="1">
        <f t="shared" si="8"/>
        <v>84.358148492943513</v>
      </c>
      <c r="Y37" s="1">
        <f t="shared" si="8"/>
        <v>96.622780477985359</v>
      </c>
      <c r="Z37" s="1">
        <f t="shared" si="8"/>
        <v>108.9438408386262</v>
      </c>
      <c r="AA37" s="1">
        <f t="shared" si="8"/>
        <v>121.32192108276833</v>
      </c>
      <c r="AB37" s="1">
        <f t="shared" si="8"/>
        <v>133.75761690296989</v>
      </c>
    </row>
    <row r="38" spans="2:218">
      <c r="B38" s="1" t="s">
        <v>32</v>
      </c>
      <c r="P38" s="1">
        <v>-70.7</v>
      </c>
      <c r="Q38" s="1">
        <v>-1</v>
      </c>
      <c r="R38" s="1">
        <v>10.199999999999999</v>
      </c>
      <c r="S38" s="1">
        <f>+S$35*(R38/R$35)</f>
        <v>11.976676133238728</v>
      </c>
      <c r="T38" s="1">
        <f t="shared" ref="T38:AB38" si="9">+T$35*(S38/S$35)</f>
        <v>11.934480812027724</v>
      </c>
      <c r="U38" s="1">
        <f t="shared" si="9"/>
        <v>11.892434150187002</v>
      </c>
      <c r="V38" s="1">
        <f t="shared" si="9"/>
        <v>11.850535623971094</v>
      </c>
      <c r="W38" s="1">
        <f t="shared" si="9"/>
        <v>11.808784711479753</v>
      </c>
      <c r="X38" s="1">
        <f t="shared" si="9"/>
        <v>11.767180892651453</v>
      </c>
      <c r="Y38" s="1">
        <f t="shared" si="9"/>
        <v>11.725723649256889</v>
      </c>
      <c r="Z38" s="1">
        <f t="shared" si="9"/>
        <v>11.684412464892576</v>
      </c>
      <c r="AA38" s="1">
        <f t="shared" si="9"/>
        <v>11.643246824974362</v>
      </c>
      <c r="AB38" s="1">
        <f t="shared" si="9"/>
        <v>11.602226216731037</v>
      </c>
    </row>
    <row r="39" spans="2:218">
      <c r="B39" s="1" t="s">
        <v>33</v>
      </c>
      <c r="P39" s="1">
        <f>+SUM(P35:P38)</f>
        <v>1222.1000000000008</v>
      </c>
      <c r="Q39" s="1">
        <f>+SUM(Q35:Q38)</f>
        <v>1268.9000000000005</v>
      </c>
      <c r="R39" s="1">
        <f>+SUM(R35:R38)</f>
        <v>1408.0000000000005</v>
      </c>
      <c r="S39" s="1">
        <f>+SUM(S35:S38)</f>
        <v>1511.7868819647178</v>
      </c>
      <c r="T39" s="1">
        <f t="shared" ref="T39:AB39" si="10">+SUM(T35:T38)</f>
        <v>1518.535952501082</v>
      </c>
      <c r="U39" s="1">
        <f t="shared" si="10"/>
        <v>1525.3570241784275</v>
      </c>
      <c r="V39" s="1">
        <f t="shared" si="10"/>
        <v>1532.2506030290408</v>
      </c>
      <c r="W39" s="1">
        <f t="shared" si="10"/>
        <v>1539.2171993282063</v>
      </c>
      <c r="X39" s="1">
        <f t="shared" si="10"/>
        <v>1546.2573276270537</v>
      </c>
      <c r="Y39" s="1">
        <f t="shared" si="10"/>
        <v>1553.3715067856649</v>
      </c>
      <c r="Z39" s="1">
        <f t="shared" si="10"/>
        <v>1560.5602600064572</v>
      </c>
      <c r="AA39" s="1">
        <f t="shared" si="10"/>
        <v>1567.8241148678187</v>
      </c>
      <c r="AB39" s="1">
        <f t="shared" si="10"/>
        <v>1575.1636033580257</v>
      </c>
    </row>
    <row r="40" spans="2:218">
      <c r="B40" s="1" t="s">
        <v>34</v>
      </c>
      <c r="P40" s="1">
        <v>251.8</v>
      </c>
      <c r="Q40" s="1">
        <v>318.39999999999998</v>
      </c>
      <c r="R40" s="1">
        <v>291.2</v>
      </c>
      <c r="S40" s="1">
        <f>+S39*(R40/R39)</f>
        <v>312.66501422452109</v>
      </c>
      <c r="T40" s="1">
        <f>+T39*(S40/S39)</f>
        <v>314.06084472181459</v>
      </c>
      <c r="U40" s="1">
        <f t="shared" ref="U40:AB40" si="11">+U39*(T40/T39)</f>
        <v>315.47156636417469</v>
      </c>
      <c r="V40" s="1">
        <f t="shared" si="11"/>
        <v>316.89728380827881</v>
      </c>
      <c r="W40" s="1">
        <f t="shared" si="11"/>
        <v>318.33810258833347</v>
      </c>
      <c r="X40" s="1">
        <f t="shared" si="11"/>
        <v>319.79412912286779</v>
      </c>
      <c r="Y40" s="1">
        <f t="shared" si="11"/>
        <v>321.26547072158058</v>
      </c>
      <c r="Z40" s="1">
        <f t="shared" si="11"/>
        <v>322.7522355922444</v>
      </c>
      <c r="AA40" s="1">
        <f t="shared" si="11"/>
        <v>324.25453284766235</v>
      </c>
      <c r="AB40" s="1">
        <f t="shared" si="11"/>
        <v>325.77247251268244</v>
      </c>
    </row>
    <row r="41" spans="2:218">
      <c r="B41" s="1" t="s">
        <v>36</v>
      </c>
      <c r="P41" s="1">
        <v>2.5</v>
      </c>
      <c r="Q41" s="1">
        <v>5.6</v>
      </c>
      <c r="R41" s="1">
        <v>1.3</v>
      </c>
    </row>
    <row r="42" spans="2:218" s="7" customFormat="1">
      <c r="B42" s="7" t="s">
        <v>35</v>
      </c>
      <c r="P42" s="7">
        <f>+P39-P40+P41</f>
        <v>972.80000000000086</v>
      </c>
      <c r="Q42" s="7">
        <f>+Q39-Q40+Q41</f>
        <v>956.10000000000059</v>
      </c>
      <c r="R42" s="7">
        <f>+R39-R40+R41</f>
        <v>1118.1000000000004</v>
      </c>
      <c r="S42" s="7">
        <f>+S39-S40+S41</f>
        <v>1199.1218677401966</v>
      </c>
      <c r="T42" s="7">
        <f t="shared" ref="T42:AB42" si="12">+T39-T40+T41</f>
        <v>1204.4751077792673</v>
      </c>
      <c r="U42" s="7">
        <f t="shared" si="12"/>
        <v>1209.8854578142527</v>
      </c>
      <c r="V42" s="7">
        <f t="shared" si="12"/>
        <v>1215.3533192207619</v>
      </c>
      <c r="W42" s="7">
        <f t="shared" si="12"/>
        <v>1220.8790967398729</v>
      </c>
      <c r="X42" s="7">
        <f t="shared" si="12"/>
        <v>1226.4631985041858</v>
      </c>
      <c r="Y42" s="7">
        <f t="shared" si="12"/>
        <v>1232.1060360640843</v>
      </c>
      <c r="Z42" s="7">
        <f t="shared" si="12"/>
        <v>1237.8080244142127</v>
      </c>
      <c r="AA42" s="7">
        <f t="shared" si="12"/>
        <v>1243.5695820201563</v>
      </c>
      <c r="AB42" s="7">
        <f t="shared" si="12"/>
        <v>1249.3911308453432</v>
      </c>
    </row>
    <row r="43" spans="2:218">
      <c r="B43" s="1" t="s">
        <v>40</v>
      </c>
      <c r="P43" s="1">
        <v>-20</v>
      </c>
      <c r="Q43" s="1">
        <v>-18.100000000000001</v>
      </c>
      <c r="R43" s="1">
        <v>-19.7</v>
      </c>
    </row>
    <row r="44" spans="2:218" s="4" customFormat="1">
      <c r="B44" s="7" t="s">
        <v>35</v>
      </c>
      <c r="P44" s="4">
        <f>SUM(P42:P43)</f>
        <v>952.80000000000086</v>
      </c>
      <c r="Q44" s="4">
        <f>SUM(Q42:Q43)</f>
        <v>938.00000000000057</v>
      </c>
      <c r="R44" s="4">
        <f>SUM(R42:R43)</f>
        <v>1098.4000000000003</v>
      </c>
      <c r="S44" s="4">
        <f>SUM(S42:S43)</f>
        <v>1199.1218677401966</v>
      </c>
      <c r="T44" s="4">
        <f t="shared" ref="T44:AB44" si="13">SUM(T42:T43)</f>
        <v>1204.4751077792673</v>
      </c>
      <c r="U44" s="4">
        <f t="shared" si="13"/>
        <v>1209.8854578142527</v>
      </c>
      <c r="V44" s="4">
        <f t="shared" si="13"/>
        <v>1215.3533192207619</v>
      </c>
      <c r="W44" s="4">
        <f t="shared" si="13"/>
        <v>1220.8790967398729</v>
      </c>
      <c r="X44" s="4">
        <f t="shared" si="13"/>
        <v>1226.4631985041858</v>
      </c>
      <c r="Y44" s="4">
        <f t="shared" si="13"/>
        <v>1232.1060360640843</v>
      </c>
      <c r="Z44" s="4">
        <f t="shared" si="13"/>
        <v>1237.8080244142127</v>
      </c>
      <c r="AA44" s="4">
        <f t="shared" si="13"/>
        <v>1243.5695820201563</v>
      </c>
      <c r="AB44" s="4">
        <f t="shared" si="13"/>
        <v>1249.3911308453432</v>
      </c>
      <c r="AC44" s="4">
        <f>AB44*(1+$AF$48)</f>
        <v>1261.8850421537966</v>
      </c>
      <c r="AD44" s="4">
        <f t="shared" ref="AD44:CO44" si="14">AC44*(1+$AF$48)</f>
        <v>1274.5038925753345</v>
      </c>
      <c r="AE44" s="4">
        <f t="shared" si="14"/>
        <v>1287.2489315010878</v>
      </c>
      <c r="AF44" s="4">
        <f t="shared" si="14"/>
        <v>1300.1214208160986</v>
      </c>
      <c r="AG44" s="4">
        <f t="shared" si="14"/>
        <v>1313.1226350242596</v>
      </c>
      <c r="AH44" s="4">
        <f t="shared" si="14"/>
        <v>1326.2538613745021</v>
      </c>
      <c r="AI44" s="4">
        <f t="shared" si="14"/>
        <v>1339.516399988247</v>
      </c>
      <c r="AJ44" s="4">
        <f t="shared" si="14"/>
        <v>1352.9115639881295</v>
      </c>
      <c r="AK44" s="4">
        <f t="shared" si="14"/>
        <v>1366.4406796280109</v>
      </c>
      <c r="AL44" s="4">
        <f t="shared" si="14"/>
        <v>1380.1050864242911</v>
      </c>
      <c r="AM44" s="4">
        <f t="shared" si="14"/>
        <v>1393.906137288534</v>
      </c>
      <c r="AN44" s="4">
        <f t="shared" si="14"/>
        <v>1407.8451986614193</v>
      </c>
      <c r="AO44" s="4">
        <f t="shared" si="14"/>
        <v>1421.9236506480336</v>
      </c>
      <c r="AP44" s="4">
        <f t="shared" si="14"/>
        <v>1436.142887154514</v>
      </c>
      <c r="AQ44" s="4">
        <f t="shared" si="14"/>
        <v>1450.5043160260591</v>
      </c>
      <c r="AR44" s="4">
        <f t="shared" si="14"/>
        <v>1465.0093591863197</v>
      </c>
      <c r="AS44" s="4">
        <f t="shared" si="14"/>
        <v>1479.6594527781829</v>
      </c>
      <c r="AT44" s="4">
        <f t="shared" si="14"/>
        <v>1494.4560473059646</v>
      </c>
      <c r="AU44" s="4">
        <f t="shared" si="14"/>
        <v>1509.4006077790243</v>
      </c>
      <c r="AV44" s="4">
        <f t="shared" si="14"/>
        <v>1524.4946138568146</v>
      </c>
      <c r="AW44" s="4">
        <f t="shared" si="14"/>
        <v>1539.7395599953827</v>
      </c>
      <c r="AX44" s="4">
        <f t="shared" si="14"/>
        <v>1555.1369555953365</v>
      </c>
      <c r="AY44" s="4">
        <f t="shared" si="14"/>
        <v>1570.68832515129</v>
      </c>
      <c r="AZ44" s="4">
        <f t="shared" si="14"/>
        <v>1586.3952084028028</v>
      </c>
      <c r="BA44" s="4">
        <f t="shared" si="14"/>
        <v>1602.259160486831</v>
      </c>
      <c r="BB44" s="4">
        <f t="shared" si="14"/>
        <v>1618.2817520916992</v>
      </c>
      <c r="BC44" s="4">
        <f t="shared" si="14"/>
        <v>1634.4645696126163</v>
      </c>
      <c r="BD44" s="4">
        <f t="shared" si="14"/>
        <v>1650.8092153087425</v>
      </c>
      <c r="BE44" s="4">
        <f t="shared" si="14"/>
        <v>1667.3173074618301</v>
      </c>
      <c r="BF44" s="4">
        <f t="shared" si="14"/>
        <v>1683.9904805364483</v>
      </c>
      <c r="BG44" s="4">
        <f t="shared" si="14"/>
        <v>1700.8303853418129</v>
      </c>
      <c r="BH44" s="4">
        <f t="shared" si="14"/>
        <v>1717.8386891952309</v>
      </c>
      <c r="BI44" s="4">
        <f t="shared" si="14"/>
        <v>1735.0170760871833</v>
      </c>
      <c r="BJ44" s="4">
        <f t="shared" si="14"/>
        <v>1752.3672468480552</v>
      </c>
      <c r="BK44" s="4">
        <f t="shared" si="14"/>
        <v>1769.8909193165357</v>
      </c>
      <c r="BL44" s="4">
        <f t="shared" si="14"/>
        <v>1787.589828509701</v>
      </c>
      <c r="BM44" s="4">
        <f t="shared" si="14"/>
        <v>1805.465726794798</v>
      </c>
      <c r="BN44" s="4">
        <f t="shared" si="14"/>
        <v>1823.520384062746</v>
      </c>
      <c r="BO44" s="4">
        <f t="shared" si="14"/>
        <v>1841.7555879033735</v>
      </c>
      <c r="BP44" s="4">
        <f t="shared" si="14"/>
        <v>1860.1731437824071</v>
      </c>
      <c r="BQ44" s="4">
        <f t="shared" si="14"/>
        <v>1878.7748752202313</v>
      </c>
      <c r="BR44" s="4">
        <f t="shared" si="14"/>
        <v>1897.5626239724336</v>
      </c>
      <c r="BS44" s="4">
        <f t="shared" si="14"/>
        <v>1916.5382502121579</v>
      </c>
      <c r="BT44" s="4">
        <f t="shared" si="14"/>
        <v>1935.7036327142796</v>
      </c>
      <c r="BU44" s="4">
        <f t="shared" si="14"/>
        <v>1955.0606690414224</v>
      </c>
      <c r="BV44" s="4">
        <f t="shared" si="14"/>
        <v>1974.6112757318367</v>
      </c>
      <c r="BW44" s="4">
        <f t="shared" si="14"/>
        <v>1994.357388489155</v>
      </c>
      <c r="BX44" s="4">
        <f t="shared" si="14"/>
        <v>2014.3009623740465</v>
      </c>
      <c r="BY44" s="4">
        <f t="shared" si="14"/>
        <v>2034.443971997787</v>
      </c>
      <c r="BZ44" s="4">
        <f t="shared" si="14"/>
        <v>2054.788411717765</v>
      </c>
      <c r="CA44" s="4">
        <f t="shared" si="14"/>
        <v>2075.3362958349426</v>
      </c>
      <c r="CB44" s="4">
        <f t="shared" si="14"/>
        <v>2096.0896587932921</v>
      </c>
      <c r="CC44" s="4">
        <f t="shared" si="14"/>
        <v>2117.050555381225</v>
      </c>
      <c r="CD44" s="4">
        <f t="shared" si="14"/>
        <v>2138.2210609350373</v>
      </c>
      <c r="CE44" s="4">
        <f t="shared" si="14"/>
        <v>2159.6032715443876</v>
      </c>
      <c r="CF44" s="4">
        <f t="shared" si="14"/>
        <v>2181.1993042598315</v>
      </c>
      <c r="CG44" s="4">
        <f t="shared" si="14"/>
        <v>2203.0112973024297</v>
      </c>
      <c r="CH44" s="4">
        <f t="shared" si="14"/>
        <v>2225.0414102754539</v>
      </c>
      <c r="CI44" s="4">
        <f t="shared" si="14"/>
        <v>2247.2918243782083</v>
      </c>
      <c r="CJ44" s="4">
        <f t="shared" si="14"/>
        <v>2269.7647426219905</v>
      </c>
      <c r="CK44" s="4">
        <f t="shared" si="14"/>
        <v>2292.4623900482106</v>
      </c>
      <c r="CL44" s="4">
        <f t="shared" si="14"/>
        <v>2315.3870139486926</v>
      </c>
      <c r="CM44" s="4">
        <f t="shared" si="14"/>
        <v>2338.5408840881796</v>
      </c>
      <c r="CN44" s="4">
        <f t="shared" si="14"/>
        <v>2361.9262929290612</v>
      </c>
      <c r="CO44" s="4">
        <f t="shared" si="14"/>
        <v>2385.5455558583517</v>
      </c>
      <c r="CP44" s="4">
        <f t="shared" ref="CP44:FA44" si="15">CO44*(1+$AF$48)</f>
        <v>2409.401011416935</v>
      </c>
      <c r="CQ44" s="4">
        <f t="shared" si="15"/>
        <v>2433.4950215311046</v>
      </c>
      <c r="CR44" s="4">
        <f t="shared" si="15"/>
        <v>2457.8299717464156</v>
      </c>
      <c r="CS44" s="4">
        <f t="shared" si="15"/>
        <v>2482.4082714638798</v>
      </c>
      <c r="CT44" s="4">
        <f t="shared" si="15"/>
        <v>2507.2323541785186</v>
      </c>
      <c r="CU44" s="4">
        <f t="shared" si="15"/>
        <v>2532.304677720304</v>
      </c>
      <c r="CV44" s="4">
        <f t="shared" si="15"/>
        <v>2557.6277244975072</v>
      </c>
      <c r="CW44" s="4">
        <f t="shared" si="15"/>
        <v>2583.2040017424824</v>
      </c>
      <c r="CX44" s="4">
        <f t="shared" si="15"/>
        <v>2609.0360417599072</v>
      </c>
      <c r="CY44" s="4">
        <f t="shared" si="15"/>
        <v>2635.1264021775064</v>
      </c>
      <c r="CZ44" s="4">
        <f t="shared" si="15"/>
        <v>2661.4776661992814</v>
      </c>
      <c r="DA44" s="4">
        <f t="shared" si="15"/>
        <v>2688.0924428612743</v>
      </c>
      <c r="DB44" s="4">
        <f t="shared" si="15"/>
        <v>2714.9733672898869</v>
      </c>
      <c r="DC44" s="4">
        <f t="shared" si="15"/>
        <v>2742.1231009627859</v>
      </c>
      <c r="DD44" s="4">
        <f t="shared" si="15"/>
        <v>2769.5443319724136</v>
      </c>
      <c r="DE44" s="4">
        <f t="shared" si="15"/>
        <v>2797.2397752921379</v>
      </c>
      <c r="DF44" s="4">
        <f t="shared" si="15"/>
        <v>2825.2121730450594</v>
      </c>
      <c r="DG44" s="4">
        <f t="shared" si="15"/>
        <v>2853.4642947755101</v>
      </c>
      <c r="DH44" s="4">
        <f t="shared" si="15"/>
        <v>2881.998937723265</v>
      </c>
      <c r="DI44" s="4">
        <f t="shared" si="15"/>
        <v>2910.8189271004976</v>
      </c>
      <c r="DJ44" s="4">
        <f t="shared" si="15"/>
        <v>2939.9271163715025</v>
      </c>
      <c r="DK44" s="4">
        <f t="shared" si="15"/>
        <v>2969.3263875352177</v>
      </c>
      <c r="DL44" s="4">
        <f t="shared" si="15"/>
        <v>2999.0196514105701</v>
      </c>
      <c r="DM44" s="4">
        <f t="shared" si="15"/>
        <v>3029.0098479246758</v>
      </c>
      <c r="DN44" s="4">
        <f t="shared" si="15"/>
        <v>3059.2999464039226</v>
      </c>
      <c r="DO44" s="4">
        <f t="shared" si="15"/>
        <v>3089.8929458679618</v>
      </c>
      <c r="DP44" s="4">
        <f t="shared" si="15"/>
        <v>3120.7918753266413</v>
      </c>
      <c r="DQ44" s="4">
        <f t="shared" si="15"/>
        <v>3151.9997940799076</v>
      </c>
      <c r="DR44" s="4">
        <f t="shared" si="15"/>
        <v>3183.5197920207065</v>
      </c>
      <c r="DS44" s="4">
        <f t="shared" si="15"/>
        <v>3215.3549899409136</v>
      </c>
      <c r="DT44" s="4">
        <f t="shared" si="15"/>
        <v>3247.5085398403226</v>
      </c>
      <c r="DU44" s="4">
        <f t="shared" si="15"/>
        <v>3279.9836252387258</v>
      </c>
      <c r="DV44" s="4">
        <f t="shared" si="15"/>
        <v>3312.783461491113</v>
      </c>
      <c r="DW44" s="4">
        <f t="shared" si="15"/>
        <v>3345.9112961060241</v>
      </c>
      <c r="DX44" s="4">
        <f t="shared" si="15"/>
        <v>3379.3704090670844</v>
      </c>
      <c r="DY44" s="4">
        <f t="shared" si="15"/>
        <v>3413.1641131577553</v>
      </c>
      <c r="DZ44" s="4">
        <f t="shared" si="15"/>
        <v>3447.2957542893328</v>
      </c>
      <c r="EA44" s="4">
        <f t="shared" si="15"/>
        <v>3481.768711832226</v>
      </c>
      <c r="EB44" s="4">
        <f t="shared" si="15"/>
        <v>3516.5863989505483</v>
      </c>
      <c r="EC44" s="4">
        <f t="shared" si="15"/>
        <v>3551.7522629400537</v>
      </c>
      <c r="ED44" s="4">
        <f t="shared" si="15"/>
        <v>3587.2697855694541</v>
      </c>
      <c r="EE44" s="4">
        <f t="shared" si="15"/>
        <v>3623.1424834251488</v>
      </c>
      <c r="EF44" s="4">
        <f t="shared" si="15"/>
        <v>3659.3739082594002</v>
      </c>
      <c r="EG44" s="4">
        <f t="shared" si="15"/>
        <v>3695.9676473419941</v>
      </c>
      <c r="EH44" s="4">
        <f t="shared" si="15"/>
        <v>3732.9273238154142</v>
      </c>
      <c r="EI44" s="4">
        <f t="shared" si="15"/>
        <v>3770.2565970535684</v>
      </c>
      <c r="EJ44" s="4">
        <f t="shared" si="15"/>
        <v>3807.9591630241043</v>
      </c>
      <c r="EK44" s="4">
        <f t="shared" si="15"/>
        <v>3846.0387546543452</v>
      </c>
      <c r="EL44" s="4">
        <f t="shared" si="15"/>
        <v>3884.4991422008889</v>
      </c>
      <c r="EM44" s="4">
        <f t="shared" si="15"/>
        <v>3923.344133622898</v>
      </c>
      <c r="EN44" s="4">
        <f t="shared" si="15"/>
        <v>3962.5775749591271</v>
      </c>
      <c r="EO44" s="4">
        <f t="shared" si="15"/>
        <v>4002.2033507087185</v>
      </c>
      <c r="EP44" s="4">
        <f t="shared" si="15"/>
        <v>4042.2253842158057</v>
      </c>
      <c r="EQ44" s="4">
        <f t="shared" si="15"/>
        <v>4082.6476380579638</v>
      </c>
      <c r="ER44" s="4">
        <f t="shared" si="15"/>
        <v>4123.4741144385434</v>
      </c>
      <c r="ES44" s="4">
        <f t="shared" si="15"/>
        <v>4164.7088555829287</v>
      </c>
      <c r="ET44" s="4">
        <f t="shared" si="15"/>
        <v>4206.3559441387579</v>
      </c>
      <c r="EU44" s="4">
        <f t="shared" si="15"/>
        <v>4248.4195035801458</v>
      </c>
      <c r="EV44" s="4">
        <f t="shared" si="15"/>
        <v>4290.9036986159472</v>
      </c>
      <c r="EW44" s="4">
        <f t="shared" si="15"/>
        <v>4333.8127356021068</v>
      </c>
      <c r="EX44" s="4">
        <f t="shared" si="15"/>
        <v>4377.1508629581276</v>
      </c>
      <c r="EY44" s="4">
        <f t="shared" si="15"/>
        <v>4420.9223715877088</v>
      </c>
      <c r="EZ44" s="4">
        <f t="shared" si="15"/>
        <v>4465.1315953035855</v>
      </c>
      <c r="FA44" s="4">
        <f t="shared" si="15"/>
        <v>4509.7829112566214</v>
      </c>
      <c r="FB44" s="4">
        <f t="shared" ref="FB44:HJ44" si="16">FA44*(1+$AF$48)</f>
        <v>4554.8807403691881</v>
      </c>
      <c r="FC44" s="4">
        <f t="shared" si="16"/>
        <v>4600.4295477728801</v>
      </c>
      <c r="FD44" s="4">
        <f t="shared" si="16"/>
        <v>4646.4338432506092</v>
      </c>
      <c r="FE44" s="4">
        <f t="shared" si="16"/>
        <v>4692.8981816831156</v>
      </c>
      <c r="FF44" s="4">
        <f t="shared" si="16"/>
        <v>4739.8271634999464</v>
      </c>
      <c r="FG44" s="4">
        <f t="shared" si="16"/>
        <v>4787.2254351349457</v>
      </c>
      <c r="FH44" s="4">
        <f t="shared" si="16"/>
        <v>4835.0976894862952</v>
      </c>
      <c r="FI44" s="4">
        <f t="shared" si="16"/>
        <v>4883.4486663811585</v>
      </c>
      <c r="FJ44" s="4">
        <f t="shared" si="16"/>
        <v>4932.2831530449703</v>
      </c>
      <c r="FK44" s="4">
        <f t="shared" si="16"/>
        <v>4981.6059845754198</v>
      </c>
      <c r="FL44" s="4">
        <f t="shared" si="16"/>
        <v>5031.4220444211742</v>
      </c>
      <c r="FM44" s="4">
        <f t="shared" si="16"/>
        <v>5081.7362648653861</v>
      </c>
      <c r="FN44" s="4">
        <f t="shared" si="16"/>
        <v>5132.5536275140403</v>
      </c>
      <c r="FO44" s="4">
        <f t="shared" si="16"/>
        <v>5183.8791637891809</v>
      </c>
      <c r="FP44" s="4">
        <f t="shared" si="16"/>
        <v>5235.7179554270724</v>
      </c>
      <c r="FQ44" s="4">
        <f t="shared" si="16"/>
        <v>5288.0751349813436</v>
      </c>
      <c r="FR44" s="4">
        <f t="shared" si="16"/>
        <v>5340.9558863311568</v>
      </c>
      <c r="FS44" s="4">
        <f t="shared" si="16"/>
        <v>5394.3654451944685</v>
      </c>
      <c r="FT44" s="4">
        <f t="shared" si="16"/>
        <v>5448.3090996464134</v>
      </c>
      <c r="FU44" s="4">
        <f t="shared" si="16"/>
        <v>5502.7921906428774</v>
      </c>
      <c r="FV44" s="4">
        <f t="shared" si="16"/>
        <v>5557.820112549306</v>
      </c>
      <c r="FW44" s="4">
        <f t="shared" si="16"/>
        <v>5613.3983136747993</v>
      </c>
      <c r="FX44" s="4">
        <f t="shared" si="16"/>
        <v>5669.532296811547</v>
      </c>
      <c r="FY44" s="4">
        <f t="shared" si="16"/>
        <v>5726.2276197796627</v>
      </c>
      <c r="FZ44" s="4">
        <f t="shared" si="16"/>
        <v>5783.4898959774591</v>
      </c>
      <c r="GA44" s="4">
        <f t="shared" si="16"/>
        <v>5841.3247949372335</v>
      </c>
      <c r="GB44" s="4">
        <f t="shared" si="16"/>
        <v>5899.7380428866063</v>
      </c>
      <c r="GC44" s="4">
        <f t="shared" si="16"/>
        <v>5958.7354233154729</v>
      </c>
      <c r="GD44" s="4">
        <f t="shared" si="16"/>
        <v>6018.3227775486275</v>
      </c>
      <c r="GE44" s="4">
        <f t="shared" si="16"/>
        <v>6078.5060053241141</v>
      </c>
      <c r="GF44" s="4">
        <f t="shared" si="16"/>
        <v>6139.2910653773552</v>
      </c>
      <c r="GG44" s="4">
        <f t="shared" si="16"/>
        <v>6200.6839760311286</v>
      </c>
      <c r="GH44" s="4">
        <f t="shared" si="16"/>
        <v>6262.6908157914404</v>
      </c>
      <c r="GI44" s="4">
        <f t="shared" si="16"/>
        <v>6325.3177239493552</v>
      </c>
      <c r="GJ44" s="4">
        <f t="shared" si="16"/>
        <v>6388.5709011888484</v>
      </c>
      <c r="GK44" s="4">
        <f t="shared" si="16"/>
        <v>6452.4566102007366</v>
      </c>
      <c r="GL44" s="4">
        <f t="shared" si="16"/>
        <v>6516.9811763027437</v>
      </c>
      <c r="GM44" s="4">
        <f t="shared" si="16"/>
        <v>6582.1509880657713</v>
      </c>
      <c r="GN44" s="4">
        <f t="shared" si="16"/>
        <v>6647.972497946429</v>
      </c>
      <c r="GO44" s="4">
        <f t="shared" si="16"/>
        <v>6714.4522229258937</v>
      </c>
      <c r="GP44" s="4">
        <f t="shared" si="16"/>
        <v>6781.5967451551523</v>
      </c>
      <c r="GQ44" s="4">
        <f t="shared" si="16"/>
        <v>6849.4127126067042</v>
      </c>
      <c r="GR44" s="4">
        <f t="shared" si="16"/>
        <v>6917.906839732771</v>
      </c>
      <c r="GS44" s="4">
        <f t="shared" si="16"/>
        <v>6987.0859081300987</v>
      </c>
      <c r="GT44" s="4">
        <f t="shared" si="16"/>
        <v>7056.9567672113999</v>
      </c>
      <c r="GU44" s="4">
        <f t="shared" si="16"/>
        <v>7127.5263348835142</v>
      </c>
      <c r="GV44" s="4">
        <f t="shared" si="16"/>
        <v>7198.8015982323495</v>
      </c>
      <c r="GW44" s="4">
        <f t="shared" si="16"/>
        <v>7270.7896142146728</v>
      </c>
      <c r="GX44" s="4">
        <f t="shared" si="16"/>
        <v>7343.4975103568195</v>
      </c>
      <c r="GY44" s="4">
        <f t="shared" si="16"/>
        <v>7416.9324854603874</v>
      </c>
      <c r="GZ44" s="4">
        <f t="shared" si="16"/>
        <v>7491.1018103149918</v>
      </c>
      <c r="HA44" s="4">
        <f t="shared" si="16"/>
        <v>7566.0128284181419</v>
      </c>
      <c r="HB44" s="4">
        <f t="shared" si="16"/>
        <v>7641.6729567023231</v>
      </c>
      <c r="HC44" s="4">
        <f t="shared" si="16"/>
        <v>7718.0896862693462</v>
      </c>
      <c r="HD44" s="4">
        <f t="shared" si="16"/>
        <v>7795.27058313204</v>
      </c>
      <c r="HE44" s="4">
        <f t="shared" si="16"/>
        <v>7873.2232889633606</v>
      </c>
      <c r="HF44" s="4">
        <f t="shared" si="16"/>
        <v>7951.955521852994</v>
      </c>
      <c r="HG44" s="4">
        <f t="shared" si="16"/>
        <v>8031.4750770715236</v>
      </c>
      <c r="HH44" s="4">
        <f t="shared" si="16"/>
        <v>8111.789827842239</v>
      </c>
      <c r="HI44" s="4">
        <f t="shared" si="16"/>
        <v>8192.9077261206621</v>
      </c>
      <c r="HJ44" s="4">
        <f t="shared" si="16"/>
        <v>8274.8368033818697</v>
      </c>
    </row>
    <row r="45" spans="2:218">
      <c r="B45" s="1" t="s">
        <v>37</v>
      </c>
      <c r="P45" s="1">
        <v>395.1</v>
      </c>
      <c r="Q45" s="1">
        <v>395.1</v>
      </c>
      <c r="R45" s="1">
        <v>385.9</v>
      </c>
      <c r="S45" s="1">
        <f>+R45</f>
        <v>385.9</v>
      </c>
      <c r="T45" s="1">
        <f t="shared" ref="T45:AB45" si="17">+S45</f>
        <v>385.9</v>
      </c>
      <c r="U45" s="1">
        <f t="shared" si="17"/>
        <v>385.9</v>
      </c>
      <c r="V45" s="1">
        <f t="shared" si="17"/>
        <v>385.9</v>
      </c>
      <c r="W45" s="1">
        <f t="shared" si="17"/>
        <v>385.9</v>
      </c>
      <c r="X45" s="1">
        <f t="shared" si="17"/>
        <v>385.9</v>
      </c>
      <c r="Y45" s="1">
        <f t="shared" si="17"/>
        <v>385.9</v>
      </c>
      <c r="Z45" s="1">
        <f t="shared" si="17"/>
        <v>385.9</v>
      </c>
      <c r="AA45" s="1">
        <f t="shared" si="17"/>
        <v>385.9</v>
      </c>
      <c r="AB45" s="1">
        <f t="shared" si="17"/>
        <v>385.9</v>
      </c>
    </row>
    <row r="46" spans="2:218" s="2" customFormat="1">
      <c r="B46" s="2" t="s">
        <v>38</v>
      </c>
      <c r="P46" s="2">
        <f>+P44/P45</f>
        <v>2.4115413819286275</v>
      </c>
      <c r="Q46" s="2">
        <f>+Q44/Q45</f>
        <v>2.3740825107567716</v>
      </c>
      <c r="R46" s="2">
        <f>+R44/R45</f>
        <v>2.8463332469551705</v>
      </c>
      <c r="S46" s="2">
        <f>+S44/S45</f>
        <v>3.1073383460487087</v>
      </c>
      <c r="T46" s="2">
        <f t="shared" ref="T46:AB46" si="18">+T44/T45</f>
        <v>3.1212104373652951</v>
      </c>
      <c r="U46" s="2">
        <f t="shared" si="18"/>
        <v>3.1352305203789914</v>
      </c>
      <c r="V46" s="2">
        <f t="shared" si="18"/>
        <v>3.1493996351924385</v>
      </c>
      <c r="W46" s="2">
        <f t="shared" si="18"/>
        <v>3.1637188306293678</v>
      </c>
      <c r="X46" s="2">
        <f t="shared" si="18"/>
        <v>3.1781891643021143</v>
      </c>
      <c r="Y46" s="2">
        <f t="shared" si="18"/>
        <v>3.192811702679669</v>
      </c>
      <c r="Z46" s="2">
        <f t="shared" si="18"/>
        <v>3.2075875211562912</v>
      </c>
      <c r="AA46" s="2">
        <f t="shared" si="18"/>
        <v>3.2225177041206434</v>
      </c>
      <c r="AB46" s="2">
        <f t="shared" si="18"/>
        <v>3.2376033450255073</v>
      </c>
    </row>
    <row r="47" spans="2:218">
      <c r="AE47" s="1" t="s">
        <v>96</v>
      </c>
      <c r="AF47" s="18">
        <v>0.01</v>
      </c>
    </row>
    <row r="48" spans="2:218">
      <c r="AE48" s="1" t="s">
        <v>56</v>
      </c>
      <c r="AF48" s="18">
        <v>0.01</v>
      </c>
    </row>
    <row r="49" spans="2:32" s="18" customFormat="1">
      <c r="B49" s="1" t="s">
        <v>47</v>
      </c>
      <c r="R49" s="18">
        <f>+R19/Q19-1</f>
        <v>-9.0131055426538875E-3</v>
      </c>
      <c r="AE49" s="18" t="s">
        <v>57</v>
      </c>
      <c r="AF49" s="18">
        <v>0.08</v>
      </c>
    </row>
    <row r="50" spans="2:32" s="18" customFormat="1">
      <c r="B50" s="1" t="s">
        <v>48</v>
      </c>
      <c r="R50" s="18">
        <f t="shared" ref="R50:AB57" si="19">+R20/Q20-1</f>
        <v>2.2904877391538569E-2</v>
      </c>
      <c r="AE50" s="18" t="s">
        <v>58</v>
      </c>
      <c r="AF50" s="19">
        <f>NPV(AF49,S44:HJ44)</f>
        <v>16538.904967627812</v>
      </c>
    </row>
    <row r="51" spans="2:32" s="18" customFormat="1">
      <c r="B51" s="1" t="s">
        <v>49</v>
      </c>
      <c r="R51" s="18">
        <f t="shared" si="19"/>
        <v>4.0674862673293344E-2</v>
      </c>
      <c r="AE51" s="18" t="s">
        <v>61</v>
      </c>
      <c r="AF51" s="3">
        <f>+R60</f>
        <v>-815.69999999999993</v>
      </c>
    </row>
    <row r="52" spans="2:32" s="18" customFormat="1">
      <c r="B52" s="1" t="s">
        <v>50</v>
      </c>
      <c r="R52" s="18">
        <f t="shared" si="19"/>
        <v>-5.5519606574349845E-2</v>
      </c>
      <c r="AE52" s="18" t="s">
        <v>62</v>
      </c>
      <c r="AF52" s="19">
        <f>+SUM(AF50:AF51)</f>
        <v>15723.204967627811</v>
      </c>
    </row>
    <row r="53" spans="2:32" s="18" customFormat="1">
      <c r="B53" s="1" t="s">
        <v>51</v>
      </c>
      <c r="R53" s="18">
        <f t="shared" si="19"/>
        <v>5.9254013220018775E-2</v>
      </c>
      <c r="AE53" s="18" t="s">
        <v>59</v>
      </c>
      <c r="AF53" s="3">
        <f>+Main!K3</f>
        <v>378.72523699999999</v>
      </c>
    </row>
    <row r="54" spans="2:32" s="18" customFormat="1">
      <c r="B54" s="1" t="s">
        <v>52</v>
      </c>
      <c r="R54" s="18">
        <f t="shared" si="19"/>
        <v>-4.0095141012572277E-2</v>
      </c>
      <c r="AE54" s="18" t="s">
        <v>60</v>
      </c>
      <c r="AF54" s="3">
        <f>+AF52/AF53</f>
        <v>41.516126815778613</v>
      </c>
    </row>
    <row r="55" spans="2:32" s="18" customFormat="1">
      <c r="B55" s="4" t="s">
        <v>21</v>
      </c>
      <c r="R55" s="18">
        <f t="shared" si="19"/>
        <v>-5.1643490591996022E-3</v>
      </c>
      <c r="AE55" s="18" t="s">
        <v>63</v>
      </c>
      <c r="AF55" s="3">
        <f>+Main!K2</f>
        <v>32.630000000000003</v>
      </c>
    </row>
    <row r="56" spans="2:32" s="18" customFormat="1">
      <c r="B56" s="1" t="s">
        <v>22</v>
      </c>
      <c r="R56" s="18">
        <f t="shared" si="19"/>
        <v>6.9669913419914131E-3</v>
      </c>
      <c r="AE56" s="18" t="s">
        <v>64</v>
      </c>
      <c r="AF56" s="18">
        <f>+AF54/AF55-1</f>
        <v>0.27232996677225274</v>
      </c>
    </row>
    <row r="57" spans="2:32" s="23" customFormat="1">
      <c r="B57" s="22" t="s">
        <v>23</v>
      </c>
      <c r="R57" s="23">
        <f t="shared" si="19"/>
        <v>-3.5231245081351892E-3</v>
      </c>
      <c r="S57" s="23">
        <f t="shared" si="19"/>
        <v>-3.5231245081351892E-3</v>
      </c>
      <c r="T57" s="23">
        <f t="shared" si="19"/>
        <v>-3.5231245081350782E-3</v>
      </c>
      <c r="U57" s="23">
        <f t="shared" si="19"/>
        <v>-3.5231245081349671E-3</v>
      </c>
      <c r="V57" s="23">
        <f t="shared" si="19"/>
        <v>-3.5231245081349671E-3</v>
      </c>
      <c r="W57" s="23">
        <f t="shared" si="19"/>
        <v>-3.5231245081348561E-3</v>
      </c>
      <c r="X57" s="23">
        <f t="shared" si="19"/>
        <v>-3.5231245081348561E-3</v>
      </c>
      <c r="Y57" s="23">
        <f t="shared" si="19"/>
        <v>-3.5231245081348561E-3</v>
      </c>
      <c r="Z57" s="23">
        <f t="shared" si="19"/>
        <v>-3.5231245081348561E-3</v>
      </c>
      <c r="AA57" s="23">
        <f t="shared" si="19"/>
        <v>-3.5231245081348561E-3</v>
      </c>
      <c r="AB57" s="23">
        <f t="shared" si="19"/>
        <v>-3.5231245081347451E-3</v>
      </c>
    </row>
    <row r="58" spans="2:32">
      <c r="B58" s="1" t="s">
        <v>97</v>
      </c>
      <c r="P58" s="18">
        <f>(P27-P31)/P27</f>
        <v>0.18093489702852342</v>
      </c>
      <c r="Q58" s="18">
        <f>(Q27-Q31)/Q27</f>
        <v>0.16880799428979307</v>
      </c>
      <c r="R58" s="18">
        <f>(R27-R31)/R27</f>
        <v>0.16660391393386173</v>
      </c>
      <c r="S58" s="18">
        <f>(S27-S31)/S27</f>
        <v>0.16660391393386179</v>
      </c>
      <c r="T58" s="18">
        <f t="shared" ref="T58:AB58" si="20">(T27-T31)/T27</f>
        <v>0.16660391393386173</v>
      </c>
      <c r="U58" s="18">
        <f t="shared" si="20"/>
        <v>0.16660391393386179</v>
      </c>
      <c r="V58" s="18">
        <f t="shared" si="20"/>
        <v>0.16660391393386181</v>
      </c>
      <c r="W58" s="18">
        <f t="shared" si="20"/>
        <v>0.16660391393386176</v>
      </c>
      <c r="X58" s="18">
        <f t="shared" si="20"/>
        <v>0.16660391393386181</v>
      </c>
      <c r="Y58" s="18">
        <f t="shared" si="20"/>
        <v>0.16660391393386173</v>
      </c>
      <c r="Z58" s="18">
        <f t="shared" si="20"/>
        <v>0.16660391393386167</v>
      </c>
      <c r="AA58" s="18">
        <f t="shared" si="20"/>
        <v>0.16660391393386167</v>
      </c>
      <c r="AB58" s="18">
        <f t="shared" si="20"/>
        <v>0.16660391393386179</v>
      </c>
    </row>
    <row r="60" spans="2:32" s="4" customFormat="1">
      <c r="B60" s="4" t="s">
        <v>95</v>
      </c>
      <c r="R60" s="4">
        <f>+R61-R78-R82-R79</f>
        <v>-815.69999999999993</v>
      </c>
    </row>
    <row r="61" spans="2:32">
      <c r="B61" s="18" t="s">
        <v>65</v>
      </c>
      <c r="R61" s="1">
        <v>2386.1</v>
      </c>
      <c r="S61" s="1">
        <f>+R61+S44</f>
        <v>3585.2218677401966</v>
      </c>
      <c r="T61" s="1">
        <f>+S61+T44</f>
        <v>4789.6969755194641</v>
      </c>
      <c r="U61" s="1">
        <f>+T61+U44</f>
        <v>5999.5824333337168</v>
      </c>
      <c r="V61" s="1">
        <f>+U61+V44</f>
        <v>7214.9357525544783</v>
      </c>
      <c r="W61" s="1">
        <f>+V61+W44</f>
        <v>8435.814849294351</v>
      </c>
      <c r="X61" s="1">
        <f>+W61+X44</f>
        <v>9662.2780477985361</v>
      </c>
      <c r="Y61" s="1">
        <f>+X61+Y44</f>
        <v>10894.38408386262</v>
      </c>
      <c r="Z61" s="1">
        <f>+Y61+Z44</f>
        <v>12132.192108276833</v>
      </c>
      <c r="AA61" s="1">
        <f>+Z61+AA44</f>
        <v>13375.761690296989</v>
      </c>
      <c r="AB61" s="1">
        <f>+AA61+AB44</f>
        <v>14625.152821142332</v>
      </c>
    </row>
    <row r="62" spans="2:32">
      <c r="B62" s="1" t="s">
        <v>69</v>
      </c>
      <c r="R62" s="1">
        <v>5768.8</v>
      </c>
    </row>
    <row r="63" spans="2:32">
      <c r="B63" s="1" t="s">
        <v>70</v>
      </c>
      <c r="R63" s="1">
        <v>2229.1999999999998</v>
      </c>
    </row>
    <row r="64" spans="2:32">
      <c r="B64" s="1" t="s">
        <v>71</v>
      </c>
      <c r="R64" s="1">
        <v>415.8</v>
      </c>
    </row>
    <row r="65" spans="2:18">
      <c r="B65" s="1" t="s">
        <v>72</v>
      </c>
      <c r="R65" s="1">
        <v>21.9</v>
      </c>
    </row>
    <row r="66" spans="2:18">
      <c r="B66" s="1" t="s">
        <v>73</v>
      </c>
      <c r="R66" s="1">
        <v>128.6</v>
      </c>
    </row>
    <row r="67" spans="2:18">
      <c r="B67" s="1" t="s">
        <v>74</v>
      </c>
      <c r="R67" s="1">
        <v>636.70000000000005</v>
      </c>
    </row>
    <row r="68" spans="2:18">
      <c r="B68" s="1" t="s">
        <v>75</v>
      </c>
      <c r="R68" s="1">
        <v>265</v>
      </c>
    </row>
    <row r="69" spans="2:18">
      <c r="B69" s="1" t="s">
        <v>76</v>
      </c>
      <c r="R69" s="1">
        <v>5080.8999999999996</v>
      </c>
    </row>
    <row r="70" spans="2:18">
      <c r="B70" s="1" t="s">
        <v>79</v>
      </c>
      <c r="R70" s="1">
        <v>743.6</v>
      </c>
    </row>
    <row r="71" spans="2:18">
      <c r="B71" s="1" t="s">
        <v>77</v>
      </c>
      <c r="R71" s="1">
        <v>1162.5999999999999</v>
      </c>
    </row>
    <row r="72" spans="2:18">
      <c r="B72" s="1" t="s">
        <v>78</v>
      </c>
      <c r="R72" s="1">
        <v>428.1</v>
      </c>
    </row>
    <row r="73" spans="2:18" s="4" customFormat="1">
      <c r="B73" s="4" t="s">
        <v>68</v>
      </c>
      <c r="R73" s="4">
        <f>+SUM(R61:R72)</f>
        <v>19267.299999999996</v>
      </c>
    </row>
    <row r="75" spans="2:18">
      <c r="B75" s="1" t="s">
        <v>83</v>
      </c>
      <c r="R75" s="1">
        <v>8355</v>
      </c>
    </row>
    <row r="76" spans="2:18">
      <c r="B76" s="1" t="s">
        <v>84</v>
      </c>
      <c r="R76" s="1">
        <v>705.8</v>
      </c>
    </row>
    <row r="77" spans="2:18">
      <c r="B77" s="1" t="s">
        <v>85</v>
      </c>
      <c r="R77" s="1">
        <v>684.7</v>
      </c>
    </row>
    <row r="78" spans="2:18">
      <c r="B78" s="1" t="s">
        <v>86</v>
      </c>
      <c r="R78" s="1">
        <v>34.200000000000003</v>
      </c>
    </row>
    <row r="79" spans="2:18">
      <c r="B79" s="1" t="s">
        <v>87</v>
      </c>
      <c r="R79" s="1">
        <v>250.1</v>
      </c>
    </row>
    <row r="80" spans="2:18">
      <c r="B80" s="1" t="s">
        <v>88</v>
      </c>
      <c r="R80" s="1">
        <v>252.6</v>
      </c>
    </row>
    <row r="81" spans="2:18">
      <c r="B81" s="1" t="s">
        <v>89</v>
      </c>
      <c r="R81" s="1">
        <v>48.5</v>
      </c>
    </row>
    <row r="82" spans="2:18">
      <c r="B82" s="1" t="s">
        <v>90</v>
      </c>
      <c r="R82" s="1">
        <v>2917.5</v>
      </c>
    </row>
    <row r="83" spans="2:18">
      <c r="B83" s="1" t="s">
        <v>91</v>
      </c>
      <c r="R83" s="1">
        <v>1216.8</v>
      </c>
    </row>
    <row r="84" spans="2:18">
      <c r="B84" s="1" t="s">
        <v>92</v>
      </c>
      <c r="R84" s="1">
        <v>223.6</v>
      </c>
    </row>
    <row r="85" spans="2:18">
      <c r="B85" s="1" t="s">
        <v>93</v>
      </c>
      <c r="R85" s="1">
        <v>532.4</v>
      </c>
    </row>
    <row r="86" spans="2:18">
      <c r="B86" s="1" t="s">
        <v>94</v>
      </c>
      <c r="R86" s="1">
        <f>+SUM(R75:R85)</f>
        <v>15221.2</v>
      </c>
    </row>
    <row r="87" spans="2:18">
      <c r="B87" s="1" t="s">
        <v>82</v>
      </c>
      <c r="R87" s="1">
        <v>42.3</v>
      </c>
    </row>
    <row r="88" spans="2:18">
      <c r="B88" s="1" t="s">
        <v>81</v>
      </c>
      <c r="R88" s="1">
        <v>4003.8</v>
      </c>
    </row>
    <row r="89" spans="2:18" s="4" customFormat="1">
      <c r="B89" s="4" t="s">
        <v>80</v>
      </c>
      <c r="R89" s="4">
        <f>+SUM(R86:R88)</f>
        <v>19267.3</v>
      </c>
    </row>
  </sheetData>
  <pageMargins left="0.7" right="0.7" top="0.75" bottom="0.75" header="0.3" footer="0.3"/>
  <ignoredErrors>
    <ignoredError sqref="P27" formulaRange="1"/>
    <ignoredError sqref="S31:AB31 S37:AB3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2024-03-29T22:38:55Z</dcterms:created>
  <dcterms:modified xsi:type="dcterms:W3CDTF">2024-03-30T00:16:36Z</dcterms:modified>
</cp:coreProperties>
</file>