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494A9171-EBBA-7746-9B8A-9F116B0BA8C3}" xr6:coauthVersionLast="47" xr6:coauthVersionMax="47" xr10:uidLastSave="{00000000-0000-0000-0000-000000000000}"/>
  <bookViews>
    <workbookView xWindow="27500" yWindow="1760" windowWidth="23620" windowHeight="25320" activeTab="1" xr2:uid="{93A3AB22-401E-D140-B229-830C355CA95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8" i="2" l="1"/>
  <c r="AG8" i="2" s="1"/>
  <c r="AH8" i="2" s="1"/>
  <c r="AI8" i="2" s="1"/>
  <c r="AJ8" i="2" s="1"/>
  <c r="AK8" i="2" s="1"/>
  <c r="AL8" i="2" s="1"/>
  <c r="AM8" i="2" s="1"/>
  <c r="AE8" i="2"/>
  <c r="AE13" i="2"/>
  <c r="N8" i="2"/>
  <c r="M8" i="2"/>
  <c r="M11" i="2" s="1"/>
  <c r="H4" i="2"/>
  <c r="L4" i="2"/>
  <c r="H52" i="2"/>
  <c r="I52" i="2" s="1"/>
  <c r="F53" i="2"/>
  <c r="F52" i="2"/>
  <c r="F54" i="2" s="1"/>
  <c r="G54" i="2"/>
  <c r="K54" i="2"/>
  <c r="H53" i="2"/>
  <c r="L53" i="2"/>
  <c r="L54" i="2" s="1"/>
  <c r="L52" i="2"/>
  <c r="AR36" i="2"/>
  <c r="AR38" i="2"/>
  <c r="L29" i="2"/>
  <c r="AR34" i="2" s="1"/>
  <c r="L46" i="2"/>
  <c r="L48" i="2" s="1"/>
  <c r="L40" i="2"/>
  <c r="AD18" i="2"/>
  <c r="AE18" i="2" s="1"/>
  <c r="AF18" i="2" s="1"/>
  <c r="AG18" i="2" s="1"/>
  <c r="AH18" i="2" s="1"/>
  <c r="AI18" i="2" s="1"/>
  <c r="AJ18" i="2" s="1"/>
  <c r="AK18" i="2" s="1"/>
  <c r="AL18" i="2" s="1"/>
  <c r="AM18" i="2" s="1"/>
  <c r="AB23" i="2"/>
  <c r="AA23" i="2"/>
  <c r="Z23" i="2"/>
  <c r="Y23" i="2"/>
  <c r="X23" i="2"/>
  <c r="X25" i="2"/>
  <c r="AA24" i="2"/>
  <c r="Z24" i="2"/>
  <c r="Y24" i="2"/>
  <c r="X24" i="2"/>
  <c r="X12" i="2"/>
  <c r="X15" i="2" s="1"/>
  <c r="X17" i="2" s="1"/>
  <c r="X19" i="2" s="1"/>
  <c r="W12" i="2"/>
  <c r="W15" i="2" s="1"/>
  <c r="W17" i="2" s="1"/>
  <c r="W19" i="2" s="1"/>
  <c r="Z12" i="2"/>
  <c r="Z15" i="2" s="1"/>
  <c r="Z17" i="2" s="1"/>
  <c r="Z19" i="2" s="1"/>
  <c r="Y12" i="2"/>
  <c r="Y15" i="2" s="1"/>
  <c r="Y17" i="2" s="1"/>
  <c r="Y19" i="2" s="1"/>
  <c r="M18" i="2"/>
  <c r="N18" i="2" s="1"/>
  <c r="I23" i="2"/>
  <c r="H23" i="2"/>
  <c r="G23" i="2"/>
  <c r="C25" i="2"/>
  <c r="K23" i="2"/>
  <c r="I24" i="2"/>
  <c r="H24" i="2"/>
  <c r="G24" i="2"/>
  <c r="E24" i="2"/>
  <c r="D24" i="2"/>
  <c r="C24" i="2"/>
  <c r="F16" i="2"/>
  <c r="F14" i="2"/>
  <c r="F13" i="2"/>
  <c r="F11" i="2"/>
  <c r="F10" i="2"/>
  <c r="F9" i="2"/>
  <c r="F8" i="2"/>
  <c r="C12" i="2"/>
  <c r="D12" i="2"/>
  <c r="D15" i="2" s="1"/>
  <c r="D17" i="2" s="1"/>
  <c r="D19" i="2" s="1"/>
  <c r="J16" i="2"/>
  <c r="J14" i="2"/>
  <c r="J13" i="2"/>
  <c r="J11" i="2"/>
  <c r="J10" i="2"/>
  <c r="J9" i="2"/>
  <c r="J8" i="2"/>
  <c r="E12" i="2"/>
  <c r="E15" i="2" s="1"/>
  <c r="E17" i="2" s="1"/>
  <c r="E19" i="2" s="1"/>
  <c r="I12" i="2"/>
  <c r="I25" i="2" s="1"/>
  <c r="AC24" i="2"/>
  <c r="AB24" i="2"/>
  <c r="AC23" i="2"/>
  <c r="AC12" i="2"/>
  <c r="AC15" i="2" s="1"/>
  <c r="AC17" i="2" s="1"/>
  <c r="AC19" i="2" s="1"/>
  <c r="AB12" i="2"/>
  <c r="AB15" i="2" s="1"/>
  <c r="AB17" i="2" s="1"/>
  <c r="AB19" i="2" s="1"/>
  <c r="AA12" i="2"/>
  <c r="AA25" i="2" s="1"/>
  <c r="Q2" i="2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EF2" i="2" s="1"/>
  <c r="EG2" i="2" s="1"/>
  <c r="EH2" i="2" s="1"/>
  <c r="EI2" i="2" s="1"/>
  <c r="EJ2" i="2" s="1"/>
  <c r="EK2" i="2" s="1"/>
  <c r="EL2" i="2" s="1"/>
  <c r="EM2" i="2" s="1"/>
  <c r="EN2" i="2" s="1"/>
  <c r="EO2" i="2" s="1"/>
  <c r="EP2" i="2" s="1"/>
  <c r="EQ2" i="2" s="1"/>
  <c r="ER2" i="2" s="1"/>
  <c r="ES2" i="2" s="1"/>
  <c r="ET2" i="2" s="1"/>
  <c r="EU2" i="2" s="1"/>
  <c r="EV2" i="2" s="1"/>
  <c r="EW2" i="2" s="1"/>
  <c r="EX2" i="2" s="1"/>
  <c r="EY2" i="2" s="1"/>
  <c r="EZ2" i="2" s="1"/>
  <c r="FA2" i="2" s="1"/>
  <c r="FB2" i="2" s="1"/>
  <c r="FC2" i="2" s="1"/>
  <c r="FD2" i="2" s="1"/>
  <c r="FE2" i="2" s="1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FR2" i="2" s="1"/>
  <c r="FS2" i="2" s="1"/>
  <c r="FT2" i="2" s="1"/>
  <c r="FU2" i="2" s="1"/>
  <c r="FV2" i="2" s="1"/>
  <c r="FW2" i="2" s="1"/>
  <c r="FX2" i="2" s="1"/>
  <c r="FY2" i="2" s="1"/>
  <c r="FZ2" i="2" s="1"/>
  <c r="GA2" i="2" s="1"/>
  <c r="GB2" i="2" s="1"/>
  <c r="GC2" i="2" s="1"/>
  <c r="GD2" i="2" s="1"/>
  <c r="GE2" i="2" s="1"/>
  <c r="GF2" i="2" s="1"/>
  <c r="GG2" i="2" s="1"/>
  <c r="GH2" i="2" s="1"/>
  <c r="GI2" i="2" s="1"/>
  <c r="GJ2" i="2" s="1"/>
  <c r="GK2" i="2" s="1"/>
  <c r="GL2" i="2" s="1"/>
  <c r="GM2" i="2" s="1"/>
  <c r="GN2" i="2" s="1"/>
  <c r="GO2" i="2" s="1"/>
  <c r="GP2" i="2" s="1"/>
  <c r="GQ2" i="2" s="1"/>
  <c r="GR2" i="2" s="1"/>
  <c r="GS2" i="2" s="1"/>
  <c r="GT2" i="2" s="1"/>
  <c r="GU2" i="2" s="1"/>
  <c r="GV2" i="2" s="1"/>
  <c r="GW2" i="2" s="1"/>
  <c r="GX2" i="2" s="1"/>
  <c r="GY2" i="2" s="1"/>
  <c r="GZ2" i="2" s="1"/>
  <c r="HA2" i="2" s="1"/>
  <c r="HB2" i="2" s="1"/>
  <c r="HC2" i="2" s="1"/>
  <c r="HD2" i="2" s="1"/>
  <c r="HE2" i="2" s="1"/>
  <c r="HF2" i="2" s="1"/>
  <c r="HG2" i="2" s="1"/>
  <c r="HH2" i="2" s="1"/>
  <c r="HI2" i="2" s="1"/>
  <c r="HJ2" i="2" s="1"/>
  <c r="HK2" i="2" s="1"/>
  <c r="HL2" i="2" s="1"/>
  <c r="HM2" i="2" s="1"/>
  <c r="HN2" i="2" s="1"/>
  <c r="HO2" i="2" s="1"/>
  <c r="HP2" i="2" s="1"/>
  <c r="HQ2" i="2" s="1"/>
  <c r="HR2" i="2" s="1"/>
  <c r="HS2" i="2" s="1"/>
  <c r="HT2" i="2" s="1"/>
  <c r="HU2" i="2" s="1"/>
  <c r="HV2" i="2" s="1"/>
  <c r="HW2" i="2" s="1"/>
  <c r="HX2" i="2" s="1"/>
  <c r="HY2" i="2" s="1"/>
  <c r="HZ2" i="2" s="1"/>
  <c r="IA2" i="2" s="1"/>
  <c r="IB2" i="2" s="1"/>
  <c r="IC2" i="2" s="1"/>
  <c r="ID2" i="2" s="1"/>
  <c r="IE2" i="2" s="1"/>
  <c r="K8" i="1"/>
  <c r="K6" i="1"/>
  <c r="K5" i="1"/>
  <c r="K4" i="1"/>
  <c r="K24" i="2"/>
  <c r="G12" i="2"/>
  <c r="G15" i="2" s="1"/>
  <c r="G17" i="2" s="1"/>
  <c r="G19" i="2" s="1"/>
  <c r="K12" i="2"/>
  <c r="K15" i="2" s="1"/>
  <c r="K17" i="2" s="1"/>
  <c r="K19" i="2" s="1"/>
  <c r="L24" i="2"/>
  <c r="L23" i="2"/>
  <c r="H12" i="2"/>
  <c r="H15" i="2" s="1"/>
  <c r="H17" i="2" s="1"/>
  <c r="H19" i="2" s="1"/>
  <c r="L12" i="2"/>
  <c r="L25" i="2" s="1"/>
  <c r="AE9" i="2" l="1"/>
  <c r="AE10" i="2"/>
  <c r="AE12" i="2" s="1"/>
  <c r="AE11" i="2"/>
  <c r="AD8" i="2"/>
  <c r="AD23" i="2" s="1"/>
  <c r="AC29" i="2"/>
  <c r="AD13" i="2" s="1"/>
  <c r="K26" i="2"/>
  <c r="J23" i="2"/>
  <c r="J52" i="2"/>
  <c r="H55" i="2"/>
  <c r="I53" i="2"/>
  <c r="I54" i="2" s="1"/>
  <c r="K55" i="2"/>
  <c r="D26" i="2"/>
  <c r="F12" i="2"/>
  <c r="F25" i="2" s="1"/>
  <c r="E26" i="2"/>
  <c r="F24" i="2"/>
  <c r="G55" i="2"/>
  <c r="H54" i="2"/>
  <c r="N11" i="2"/>
  <c r="AD11" i="2" s="1"/>
  <c r="H25" i="2"/>
  <c r="AA15" i="2"/>
  <c r="AA17" i="2" s="1"/>
  <c r="AA19" i="2" s="1"/>
  <c r="C15" i="2"/>
  <c r="E25" i="2"/>
  <c r="AB25" i="2"/>
  <c r="M9" i="2"/>
  <c r="M13" i="2"/>
  <c r="G26" i="2"/>
  <c r="Z25" i="2"/>
  <c r="L15" i="2"/>
  <c r="D25" i="2"/>
  <c r="AC25" i="2"/>
  <c r="M10" i="2"/>
  <c r="M14" i="2"/>
  <c r="H26" i="2"/>
  <c r="J12" i="2"/>
  <c r="J25" i="2" s="1"/>
  <c r="K25" i="2"/>
  <c r="Y25" i="2"/>
  <c r="G25" i="2"/>
  <c r="I15" i="2"/>
  <c r="I26" i="2" s="1"/>
  <c r="J24" i="2"/>
  <c r="J53" i="2" l="1"/>
  <c r="J54" i="2" s="1"/>
  <c r="L57" i="2" s="1"/>
  <c r="L26" i="2"/>
  <c r="L17" i="2"/>
  <c r="L55" i="2" s="1"/>
  <c r="C26" i="2"/>
  <c r="C17" i="2"/>
  <c r="N13" i="2"/>
  <c r="M12" i="2"/>
  <c r="N14" i="2"/>
  <c r="AD14" i="2" s="1"/>
  <c r="N10" i="2"/>
  <c r="AD10" i="2" s="1"/>
  <c r="AE23" i="2"/>
  <c r="F15" i="2"/>
  <c r="F26" i="2" s="1"/>
  <c r="J15" i="2"/>
  <c r="J26" i="2" s="1"/>
  <c r="N9" i="2"/>
  <c r="I17" i="2"/>
  <c r="J17" i="2" l="1"/>
  <c r="J55" i="2" s="1"/>
  <c r="I55" i="2"/>
  <c r="J57" i="2"/>
  <c r="N12" i="2"/>
  <c r="N15" i="2" s="1"/>
  <c r="AD9" i="2"/>
  <c r="AD24" i="2" s="1"/>
  <c r="K57" i="2"/>
  <c r="AF11" i="2"/>
  <c r="AG11" i="2" s="1"/>
  <c r="AF10" i="2"/>
  <c r="AF23" i="2"/>
  <c r="L19" i="2"/>
  <c r="M15" i="2"/>
  <c r="AD12" i="2"/>
  <c r="AD25" i="2" s="1"/>
  <c r="N16" i="2"/>
  <c r="N17" i="2" s="1"/>
  <c r="N19" i="2" s="1"/>
  <c r="C19" i="2"/>
  <c r="F19" i="2" s="1"/>
  <c r="F17" i="2"/>
  <c r="I19" i="2"/>
  <c r="J19" i="2" s="1"/>
  <c r="J18" i="2" s="1"/>
  <c r="F18" i="2" l="1"/>
  <c r="L58" i="2"/>
  <c r="J58" i="2"/>
  <c r="K58" i="2"/>
  <c r="AF9" i="2"/>
  <c r="AF12" i="2" s="1"/>
  <c r="AG10" i="2"/>
  <c r="AG9" i="2"/>
  <c r="AG24" i="2" s="1"/>
  <c r="M16" i="2"/>
  <c r="AD16" i="2" s="1"/>
  <c r="AD15" i="2"/>
  <c r="AG23" i="2"/>
  <c r="M17" i="2" l="1"/>
  <c r="AH10" i="2"/>
  <c r="AF24" i="2"/>
  <c r="AG12" i="2"/>
  <c r="AG25" i="2" s="1"/>
  <c r="AE24" i="2"/>
  <c r="AE25" i="2"/>
  <c r="M19" i="2"/>
  <c r="AD17" i="2"/>
  <c r="AD29" i="2" s="1"/>
  <c r="AH23" i="2"/>
  <c r="AF25" i="2"/>
  <c r="AH11" i="2"/>
  <c r="AI11" i="2" s="1"/>
  <c r="AH9" i="2"/>
  <c r="AI9" i="2" s="1"/>
  <c r="AE14" i="2" l="1"/>
  <c r="AH24" i="2"/>
  <c r="AH12" i="2"/>
  <c r="AH25" i="2"/>
  <c r="AJ9" i="2"/>
  <c r="AD19" i="2"/>
  <c r="AI24" i="2"/>
  <c r="AI23" i="2"/>
  <c r="AI10" i="2"/>
  <c r="AJ10" i="2" s="1"/>
  <c r="AF14" i="2" l="1"/>
  <c r="AG14" i="2" s="1"/>
  <c r="AE15" i="2"/>
  <c r="AH14" i="2"/>
  <c r="AI12" i="2"/>
  <c r="AJ24" i="2"/>
  <c r="AJ23" i="2"/>
  <c r="AJ11" i="2"/>
  <c r="AJ12" i="2" s="1"/>
  <c r="AE16" i="2" l="1"/>
  <c r="AE17" i="2"/>
  <c r="AJ25" i="2"/>
  <c r="AK23" i="2"/>
  <c r="AI25" i="2"/>
  <c r="AI14" i="2"/>
  <c r="AJ14" i="2" s="1"/>
  <c r="AK9" i="2"/>
  <c r="AL9" i="2" s="1"/>
  <c r="AK10" i="2"/>
  <c r="AK11" i="2"/>
  <c r="AE29" i="2" l="1"/>
  <c r="AE19" i="2"/>
  <c r="AK24" i="2"/>
  <c r="AL11" i="2"/>
  <c r="AL10" i="2"/>
  <c r="AK12" i="2"/>
  <c r="AK14" i="2" s="1"/>
  <c r="AL23" i="2"/>
  <c r="AL24" i="2"/>
  <c r="AF13" i="2" l="1"/>
  <c r="AF15" i="2" s="1"/>
  <c r="AF16" i="2" s="1"/>
  <c r="AF17" i="2" s="1"/>
  <c r="AF19" i="2" s="1"/>
  <c r="AF29" i="2"/>
  <c r="AG13" i="2" s="1"/>
  <c r="AG15" i="2" s="1"/>
  <c r="AG16" i="2" s="1"/>
  <c r="AG17" i="2" s="1"/>
  <c r="AG19" i="2" s="1"/>
  <c r="AL12" i="2"/>
  <c r="AL25" i="2" s="1"/>
  <c r="AM10" i="2"/>
  <c r="AL14" i="2"/>
  <c r="AM23" i="2"/>
  <c r="AM9" i="2"/>
  <c r="AK25" i="2"/>
  <c r="AM11" i="2"/>
  <c r="AG29" i="2" l="1"/>
  <c r="AH13" i="2" s="1"/>
  <c r="AH15" i="2" s="1"/>
  <c r="AH16" i="2"/>
  <c r="AH17" i="2" s="1"/>
  <c r="AM12" i="2"/>
  <c r="AM24" i="2"/>
  <c r="AM25" i="2"/>
  <c r="AM14" i="2"/>
  <c r="AH19" i="2" l="1"/>
  <c r="AH29" i="2"/>
  <c r="AI13" i="2" s="1"/>
  <c r="AI15" i="2" s="1"/>
  <c r="AI16" i="2" l="1"/>
  <c r="AI17" i="2" s="1"/>
  <c r="AI29" i="2" l="1"/>
  <c r="AJ13" i="2" s="1"/>
  <c r="AJ15" i="2" s="1"/>
  <c r="AI19" i="2"/>
  <c r="AJ16" i="2" l="1"/>
  <c r="AJ17" i="2" s="1"/>
  <c r="AJ19" i="2" l="1"/>
  <c r="AJ29" i="2"/>
  <c r="AK13" i="2" l="1"/>
  <c r="AK15" i="2" s="1"/>
  <c r="AK16" i="2" l="1"/>
  <c r="AK17" i="2" s="1"/>
  <c r="AK19" i="2" l="1"/>
  <c r="AK29" i="2"/>
  <c r="AL13" i="2" l="1"/>
  <c r="AL15" i="2" s="1"/>
  <c r="AL16" i="2" l="1"/>
  <c r="AL17" i="2" s="1"/>
  <c r="AL19" i="2" l="1"/>
  <c r="AL29" i="2"/>
  <c r="AM13" i="2" l="1"/>
  <c r="AM15" i="2" s="1"/>
  <c r="AM16" i="2" l="1"/>
  <c r="AM17" i="2" s="1"/>
  <c r="AM19" i="2" l="1"/>
  <c r="AN17" i="2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DO17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EA17" i="2" s="1"/>
  <c r="EB17" i="2" s="1"/>
  <c r="EC17" i="2" s="1"/>
  <c r="ED17" i="2" s="1"/>
  <c r="EE17" i="2" s="1"/>
  <c r="EF17" i="2" s="1"/>
  <c r="EG17" i="2" s="1"/>
  <c r="EH17" i="2" s="1"/>
  <c r="EI17" i="2" s="1"/>
  <c r="EJ17" i="2" s="1"/>
  <c r="EK17" i="2" s="1"/>
  <c r="EL17" i="2" s="1"/>
  <c r="EM17" i="2" s="1"/>
  <c r="EN17" i="2" s="1"/>
  <c r="EO17" i="2" s="1"/>
  <c r="EP17" i="2" s="1"/>
  <c r="EQ17" i="2" s="1"/>
  <c r="ER17" i="2" s="1"/>
  <c r="ES17" i="2" s="1"/>
  <c r="ET17" i="2" s="1"/>
  <c r="EU17" i="2" s="1"/>
  <c r="EV17" i="2" s="1"/>
  <c r="EW17" i="2" s="1"/>
  <c r="EX17" i="2" s="1"/>
  <c r="EY17" i="2" s="1"/>
  <c r="EZ17" i="2" s="1"/>
  <c r="FA17" i="2" s="1"/>
  <c r="FB17" i="2" s="1"/>
  <c r="FC17" i="2" s="1"/>
  <c r="FD17" i="2" s="1"/>
  <c r="FE17" i="2" s="1"/>
  <c r="FF17" i="2" s="1"/>
  <c r="FG17" i="2" s="1"/>
  <c r="FH17" i="2" s="1"/>
  <c r="FI17" i="2" s="1"/>
  <c r="FJ17" i="2" s="1"/>
  <c r="FK17" i="2" s="1"/>
  <c r="FL17" i="2" s="1"/>
  <c r="FM17" i="2" s="1"/>
  <c r="FN17" i="2" s="1"/>
  <c r="FO17" i="2" s="1"/>
  <c r="FP17" i="2" s="1"/>
  <c r="FQ17" i="2" s="1"/>
  <c r="FR17" i="2" s="1"/>
  <c r="FS17" i="2" s="1"/>
  <c r="FT17" i="2" s="1"/>
  <c r="FU17" i="2" s="1"/>
  <c r="FV17" i="2" s="1"/>
  <c r="FW17" i="2" s="1"/>
  <c r="FX17" i="2" s="1"/>
  <c r="FY17" i="2" s="1"/>
  <c r="FZ17" i="2" s="1"/>
  <c r="GA17" i="2" s="1"/>
  <c r="GB17" i="2" s="1"/>
  <c r="GC17" i="2" s="1"/>
  <c r="GD17" i="2" s="1"/>
  <c r="GE17" i="2" s="1"/>
  <c r="GF17" i="2" s="1"/>
  <c r="GG17" i="2" s="1"/>
  <c r="GH17" i="2" s="1"/>
  <c r="GI17" i="2" s="1"/>
  <c r="GJ17" i="2" s="1"/>
  <c r="GK17" i="2" s="1"/>
  <c r="GL17" i="2" s="1"/>
  <c r="GM17" i="2" s="1"/>
  <c r="GN17" i="2" s="1"/>
  <c r="GO17" i="2" s="1"/>
  <c r="GP17" i="2" s="1"/>
  <c r="GQ17" i="2" s="1"/>
  <c r="GR17" i="2" s="1"/>
  <c r="GS17" i="2" s="1"/>
  <c r="GT17" i="2" s="1"/>
  <c r="GU17" i="2" s="1"/>
  <c r="GV17" i="2" s="1"/>
  <c r="GW17" i="2" s="1"/>
  <c r="GX17" i="2" s="1"/>
  <c r="GY17" i="2" s="1"/>
  <c r="GZ17" i="2" s="1"/>
  <c r="HA17" i="2" s="1"/>
  <c r="HB17" i="2" s="1"/>
  <c r="HC17" i="2" s="1"/>
  <c r="HD17" i="2" s="1"/>
  <c r="HE17" i="2" s="1"/>
  <c r="HF17" i="2" s="1"/>
  <c r="HG17" i="2" s="1"/>
  <c r="HH17" i="2" s="1"/>
  <c r="HI17" i="2" s="1"/>
  <c r="HJ17" i="2" s="1"/>
  <c r="HK17" i="2" s="1"/>
  <c r="HL17" i="2" s="1"/>
  <c r="HM17" i="2" s="1"/>
  <c r="HN17" i="2" s="1"/>
  <c r="HO17" i="2" s="1"/>
  <c r="HP17" i="2" s="1"/>
  <c r="HQ17" i="2" s="1"/>
  <c r="HR17" i="2" s="1"/>
  <c r="HS17" i="2" s="1"/>
  <c r="HT17" i="2" s="1"/>
  <c r="HU17" i="2" s="1"/>
  <c r="HV17" i="2" s="1"/>
  <c r="HW17" i="2" s="1"/>
  <c r="HX17" i="2" s="1"/>
  <c r="HY17" i="2" s="1"/>
  <c r="HZ17" i="2" s="1"/>
  <c r="IA17" i="2" s="1"/>
  <c r="IB17" i="2" s="1"/>
  <c r="IC17" i="2" s="1"/>
  <c r="ID17" i="2" s="1"/>
  <c r="IE17" i="2" s="1"/>
  <c r="AR33" i="2" s="1"/>
  <c r="AR35" i="2" s="1"/>
  <c r="AR37" i="2" s="1"/>
  <c r="AR39" i="2" s="1"/>
  <c r="AM29" i="2"/>
</calcChain>
</file>

<file path=xl/sharedStrings.xml><?xml version="1.0" encoding="utf-8"?>
<sst xmlns="http://schemas.openxmlformats.org/spreadsheetml/2006/main" count="97" uniqueCount="73">
  <si>
    <t>Price</t>
  </si>
  <si>
    <t>Shares</t>
  </si>
  <si>
    <t>Market Cap</t>
  </si>
  <si>
    <t xml:space="preserve">Cash </t>
  </si>
  <si>
    <t>Debt</t>
  </si>
  <si>
    <t xml:space="preserve">Enterprise Value </t>
  </si>
  <si>
    <t>Q224</t>
  </si>
  <si>
    <t xml:space="preserve">CEO </t>
  </si>
  <si>
    <t xml:space="preserve">CFO 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</si>
  <si>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</si>
  <si>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</si>
  <si>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</si>
  <si>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</si>
  <si>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</si>
  <si>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</si>
  <si>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</si>
  <si>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</si>
  <si>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</si>
  <si>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</si>
  <si>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</si>
  <si>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Net Sales</t>
  </si>
  <si>
    <t>COGS</t>
  </si>
  <si>
    <t>SG&amp;A</t>
  </si>
  <si>
    <t>A&amp;D</t>
  </si>
  <si>
    <t xml:space="preserve">Operating Income </t>
  </si>
  <si>
    <t xml:space="preserve">Interest Income </t>
  </si>
  <si>
    <t>Other income</t>
  </si>
  <si>
    <t>EBT</t>
  </si>
  <si>
    <t>Taxes</t>
  </si>
  <si>
    <t xml:space="preserve">Net Income </t>
  </si>
  <si>
    <t>Diluted</t>
  </si>
  <si>
    <t>EPS</t>
  </si>
  <si>
    <t>Sales y/y</t>
  </si>
  <si>
    <t>$K</t>
  </si>
  <si>
    <t xml:space="preserve">GM % </t>
  </si>
  <si>
    <t>Press Release</t>
  </si>
  <si>
    <t>$K Except Price</t>
  </si>
  <si>
    <t xml:space="preserve">OM % </t>
  </si>
  <si>
    <t>Letters</t>
  </si>
  <si>
    <t>Tax Rate</t>
  </si>
  <si>
    <t xml:space="preserve">Terminal </t>
  </si>
  <si>
    <t xml:space="preserve">Discount </t>
  </si>
  <si>
    <t>NPV</t>
  </si>
  <si>
    <t xml:space="preserve">Net Cash </t>
  </si>
  <si>
    <t xml:space="preserve">Total Value </t>
  </si>
  <si>
    <t xml:space="preserve">Estimate </t>
  </si>
  <si>
    <t>L + E</t>
  </si>
  <si>
    <t>E</t>
  </si>
  <si>
    <t>L</t>
  </si>
  <si>
    <t xml:space="preserve">Securities </t>
  </si>
  <si>
    <t>A/R</t>
  </si>
  <si>
    <t>Prepaid Expenses</t>
  </si>
  <si>
    <t>Inventories</t>
  </si>
  <si>
    <t>Op L</t>
  </si>
  <si>
    <t>Goodwill</t>
  </si>
  <si>
    <t>Deferred TA</t>
  </si>
  <si>
    <t>ONCA</t>
  </si>
  <si>
    <t xml:space="preserve">Total Assets </t>
  </si>
  <si>
    <t>PPE</t>
  </si>
  <si>
    <t>Trade A/P</t>
  </si>
  <si>
    <t>Accrued Exp</t>
  </si>
  <si>
    <t xml:space="preserve">Op L </t>
  </si>
  <si>
    <t>OLTL</t>
  </si>
  <si>
    <t>ROIC</t>
  </si>
  <si>
    <t>Current</t>
  </si>
  <si>
    <t>Upside</t>
  </si>
  <si>
    <t xml:space="preserve">CFFO </t>
  </si>
  <si>
    <t xml:space="preserve">Capex </t>
  </si>
  <si>
    <t>Free Cash Flow</t>
  </si>
  <si>
    <t xml:space="preserve">4Q FCF </t>
  </si>
  <si>
    <t>4Q NI</t>
  </si>
  <si>
    <t>Active Customers</t>
  </si>
  <si>
    <t>ARPU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</si>
</sst>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9" formatCode="0.0"/>
    <numFmt numFmtId="170" formatCode="0.0%"/>
  </numFmts>
  <fonts count="7">
    <font>
      <sz val="10"/>
      <color theme="1"/>
      <name val="ArialMT"/>
      <family val="2"/>
    </font>
    <font>
      <u/>
      <sz val="10"/>
      <color theme="10"/>
      <name val="ArialMT"/>
      <family val="2"/>
    </font>
    <font>
      <u/>
      <sz val="10"/>
      <color rgb="FF000000"/>
      <name val="ArialMT"/>
    </font>
    <font>
      <b/>
      <sz val="10"/>
      <color theme="1"/>
      <name val="ArialMT"/>
    </font>
    <font>
      <u/>
      <sz val="10"/>
      <color theme="1"/>
      <name val="ArialMT"/>
      <family val="2"/>
    </font>
    <font>
      <sz val="10"/>
      <color theme="1"/>
      <name val="ArialMT"/>
    </font>
    <font>
      <i/>
      <sz val="10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3" fontId="0" fillId="0" borderId="0" xfId="0" applyNumberFormat="1"/>
    <xf numFmtId="164" fontId="0" fillId="0" borderId="0" xfId="0" applyNumberFormat="1"/>
    <xf numFmtId="3" fontId="2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3" fillId="0" borderId="0" xfId="0" applyNumberFormat="1" applyFont="1"/>
    <xf numFmtId="9" fontId="0" fillId="0" borderId="0" xfId="0" applyNumberFormat="1"/>
    <xf numFmtId="9" fontId="3" fillId="0" borderId="0" xfId="0" applyNumberFormat="1" applyFont="1"/>
    <xf numFmtId="3" fontId="4" fillId="0" borderId="0" xfId="0" applyNumberFormat="1" applyFont="1"/>
    <xf numFmtId="3" fontId="1" fillId="0" borderId="0" xfId="1" applyNumberFormat="1"/>
    <xf numFmtId="1" fontId="0" fillId="0" borderId="0" xfId="0" applyNumberFormat="1"/>
    <xf numFmtId="1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69" fontId="0" fillId="0" borderId="0" xfId="0" applyNumberFormat="1"/>
    <xf numFmtId="170" fontId="0" fillId="0" borderId="0" xfId="0" applyNumberFormat="1"/>
    <xf numFmtId="3" fontId="5" fillId="0" borderId="0" xfId="0" applyNumberFormat="1" applyFont="1"/>
    <xf numFmtId="9" fontId="5" fillId="0" borderId="0" xfId="0" applyNumberFormat="1" applyFont="1"/>
    <xf numFmtId="3" fontId="6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9072</xdr:colOff>
      <xdr:row>0</xdr:row>
      <xdr:rowOff>45357</xdr:rowOff>
    </xdr:from>
    <xdr:to>
      <xdr:col>12</xdr:col>
      <xdr:colOff>9072</xdr:colOff>
      <xdr:row>70</xdr:row>
      <xdr:rowOff>27214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34F82CF-11EE-DA32-A079-AA5B035117FB}"/>
            </a:ext>
          </a:extLst>
        </xdr:cNvPr>
        <xdr:cNvCxnSpPr/>
      </xdr:nvCxnSpPr>
      <xdr:spPr>
        <a:xfrm>
          <a:off x="8545286" y="45357"/>
          <a:ext cx="0" cy="10432143"/>
        </a:xfrm>
        <a:prstGeom prst="line">
          <a:avLst/>
        </a:prstGeom>
        <a:ln w="19050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18143</xdr:colOff>
      <xdr:row>0</xdr:row>
      <xdr:rowOff>18143</xdr:rowOff>
    </xdr:from>
    <xdr:to>
      <xdr:col>29</xdr:col>
      <xdr:colOff>18143</xdr:colOff>
      <xdr:row>70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BE90168-0B29-3D49-9B24-32FA37FBD36D}"/>
            </a:ext>
          </a:extLst>
        </xdr:cNvPr>
        <xdr:cNvCxnSpPr/>
      </xdr:nvCxnSpPr>
      <xdr:spPr>
        <a:xfrm>
          <a:off x="16745857" y="18143"/>
          <a:ext cx="0" cy="10432143"/>
        </a:xfrm>
        <a:prstGeom prst="line">
          <a:avLst/>
        </a:prstGeom>
        <a:ln w="19050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23.q4cdn.com/610444331/files/doc_financials/2022/q3/Q3-2022-Chewy-Earnings-Press-Release-FINAL-TO-PUBLISH.pdf" TargetMode="External"/><Relationship Id="rId13" Type="http://schemas.openxmlformats.org/officeDocument/2006/relationships/hyperlink" Target="https://s23.q4cdn.com/610444331/files/doc_financials/2023/q2/Q2-2023_Shareholder-Letter-FINAL.pdf" TargetMode="External"/><Relationship Id="rId18" Type="http://schemas.openxmlformats.org/officeDocument/2006/relationships/hyperlink" Target="https://s23.q4cdn.com/610444331/files/doc_financials/2022/q1/Q1-2022-Shareholder-Letter-FINAL.pdf" TargetMode="External"/><Relationship Id="rId3" Type="http://schemas.openxmlformats.org/officeDocument/2006/relationships/hyperlink" Target="https://s23.q4cdn.com/610444331/files/doc_financials/2023/q3/CHWY-Q3-2023-Press-Release-FINAL.pdf" TargetMode="External"/><Relationship Id="rId7" Type="http://schemas.openxmlformats.org/officeDocument/2006/relationships/hyperlink" Target="https://s23.q4cdn.com/610444331/files/doc_financials/2022/q4/CHWY-Q4-2022-Press-Release-FINAL-TO-PUBLISH-V2.pdf" TargetMode="External"/><Relationship Id="rId12" Type="http://schemas.openxmlformats.org/officeDocument/2006/relationships/hyperlink" Target="https://s23.q4cdn.com/610444331/files/doc_financials/2023/q4/CHWY-Q4-2023-Shareholder-Letter-FINAL-v2.pdf" TargetMode="External"/><Relationship Id="rId17" Type="http://schemas.openxmlformats.org/officeDocument/2006/relationships/hyperlink" Target="https://s23.q4cdn.com/610444331/files/doc_financials/2022/q2/Q2-2022_ShareholderLetter-FINAL.pdf" TargetMode="External"/><Relationship Id="rId2" Type="http://schemas.openxmlformats.org/officeDocument/2006/relationships/hyperlink" Target="https://investor.chewy.com/news-and-events/news/news-details/2024/Chewy-Announces-First-Quarter-2024-Financial-Results/default.aspx" TargetMode="External"/><Relationship Id="rId16" Type="http://schemas.openxmlformats.org/officeDocument/2006/relationships/hyperlink" Target="https://s23.q4cdn.com/610444331/files/doc_financials/2022/q3/Q3-2022_ShareholderLetter-FINAL-FOR-PUBLICATION.pdf" TargetMode="External"/><Relationship Id="rId1" Type="http://schemas.openxmlformats.org/officeDocument/2006/relationships/hyperlink" Target="https://investor.chewy.com/news-and-events/news/news-details/2024/Chewy-Announces-Second-Quarter-2024-Financial-Results/default.aspx" TargetMode="External"/><Relationship Id="rId6" Type="http://schemas.openxmlformats.org/officeDocument/2006/relationships/hyperlink" Target="https://s23.q4cdn.com/610444331/files/doc_financials/2023/q1/CHWY-Q1-2023-Earnings-Release-FINAL-1.pdf" TargetMode="External"/><Relationship Id="rId11" Type="http://schemas.openxmlformats.org/officeDocument/2006/relationships/hyperlink" Target="https://s23.q4cdn.com/610444331/files/doc_financials/2023/q3/CHWY-Q3-2023-Shareholder-Letter-Final-3.pdf" TargetMode="External"/><Relationship Id="rId5" Type="http://schemas.openxmlformats.org/officeDocument/2006/relationships/hyperlink" Target="https://s23.q4cdn.com/610444331/files/doc_financials/2023/q2/CHWY-Q2-2023-Final-PR-with-Logo-for-Web-Page.pdf" TargetMode="External"/><Relationship Id="rId15" Type="http://schemas.openxmlformats.org/officeDocument/2006/relationships/hyperlink" Target="https://s23.q4cdn.com/610444331/files/doc_financials/2022/q4/ShareholderLetter-Final-to-Publish-v4.0.pdf" TargetMode="External"/><Relationship Id="rId10" Type="http://schemas.openxmlformats.org/officeDocument/2006/relationships/hyperlink" Target="https://s23.q4cdn.com/610444331/files/doc_financials/2022/q1/Chewy-Q1-2022-Earnings-Release-FINAL.pdf" TargetMode="External"/><Relationship Id="rId4" Type="http://schemas.openxmlformats.org/officeDocument/2006/relationships/hyperlink" Target="https://s23.q4cdn.com/610444331/files/doc_financials/2023/q4/CHWY-Q4-2023-Exhibit-99-1_Press-Release-FINAL-2.pdf" TargetMode="External"/><Relationship Id="rId9" Type="http://schemas.openxmlformats.org/officeDocument/2006/relationships/hyperlink" Target="https://s23.q4cdn.com/610444331/files/doc_financials/2022/q2/Q2-2022-Chewy-Earnings-Press-Release-FINAL-(2).pdf" TargetMode="External"/><Relationship Id="rId14" Type="http://schemas.openxmlformats.org/officeDocument/2006/relationships/hyperlink" Target="https://s23.q4cdn.com/610444331/files/doc_financials/2023/q1/Q1-2023-Shareholder-Letter-FINAL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B861C-B557-044A-8D64-0CCF13584163}">
  <dimension ref="C2:L19"/>
  <sheetViews>
    <sheetView zoomScale="150" zoomScaleNormal="150" workbookViewId="0">
      <selection activeCell="C38" sqref="C38"/>
    </sheetView>
  </sheetViews>
  <sheetFormatPr baseColWidth="10" defaultRowHeight="13"/>
  <cols>
    <col min="1" max="3" width="10.83203125" style="1"/>
    <col min="4" max="4" width="6.5" style="1" bestFit="1" customWidth="1"/>
    <col min="5" max="9" width="10.83203125" style="1"/>
    <col min="10" max="10" width="14.5" style="1" bestFit="1" customWidth="1"/>
    <col min="11" max="11" width="10.1640625" style="1" bestFit="1" customWidth="1"/>
    <col min="12" max="12" width="5.5" style="1" bestFit="1" customWidth="1"/>
    <col min="13" max="16384" width="10.83203125" style="1"/>
  </cols>
  <sheetData>
    <row r="2" spans="3:12">
      <c r="K2" s="1" t="s">
        <v>36</v>
      </c>
    </row>
    <row r="3" spans="3:12">
      <c r="C3" s="1" t="s">
        <v>7</v>
      </c>
      <c r="J3" s="1" t="s">
        <v>0</v>
      </c>
      <c r="K3" s="2">
        <v>29.75</v>
      </c>
    </row>
    <row r="4" spans="3:12">
      <c r="C4" s="1" t="s">
        <v>8</v>
      </c>
      <c r="J4" s="1" t="s">
        <v>1</v>
      </c>
      <c r="K4" s="1">
        <f>143738.664+274646.551</f>
        <v>418385.21499999997</v>
      </c>
      <c r="L4" s="1" t="s">
        <v>6</v>
      </c>
    </row>
    <row r="5" spans="3:12">
      <c r="J5" s="1" t="s">
        <v>2</v>
      </c>
      <c r="K5" s="1">
        <f>+K3*K4</f>
        <v>12446960.146249998</v>
      </c>
    </row>
    <row r="6" spans="3:12">
      <c r="J6" s="1" t="s">
        <v>3</v>
      </c>
      <c r="K6" s="1">
        <f>694460+490</f>
        <v>694950</v>
      </c>
      <c r="L6" s="1" t="s">
        <v>6</v>
      </c>
    </row>
    <row r="7" spans="3:12">
      <c r="J7" s="1" t="s">
        <v>4</v>
      </c>
      <c r="K7" s="1">
        <v>0</v>
      </c>
      <c r="L7" s="1" t="s">
        <v>6</v>
      </c>
    </row>
    <row r="8" spans="3:12">
      <c r="J8" s="1" t="s">
        <v>5</v>
      </c>
      <c r="K8" s="1">
        <f>+K5-K6+K7</f>
        <v>11752010.146249998</v>
      </c>
    </row>
    <row r="9" spans="3:12">
      <c r="C9" s="8" t="s">
        <v>35</v>
      </c>
      <c r="D9" s="8" t="s">
        <v>38</v>
      </c>
    </row>
    <row r="10" spans="3:12">
      <c r="C10" s="9" t="s">
        <v>6</v>
      </c>
    </row>
    <row r="11" spans="3:12">
      <c r="C11" s="9" t="s">
        <v>17</v>
      </c>
    </row>
    <row r="12" spans="3:12">
      <c r="C12" s="9" t="s">
        <v>16</v>
      </c>
      <c r="D12" s="9" t="s">
        <v>16</v>
      </c>
    </row>
    <row r="13" spans="3:12">
      <c r="C13" s="9" t="s">
        <v>15</v>
      </c>
      <c r="D13" s="9" t="s">
        <v>15</v>
      </c>
    </row>
    <row r="14" spans="3:12">
      <c r="C14" s="9" t="s">
        <v>14</v>
      </c>
      <c r="D14" s="9" t="s">
        <v>14</v>
      </c>
    </row>
    <row r="15" spans="3:12">
      <c r="C15" s="9" t="s">
        <v>13</v>
      </c>
      <c r="D15" s="9" t="s">
        <v>13</v>
      </c>
    </row>
    <row r="16" spans="3:12">
      <c r="C16" s="9" t="s">
        <v>12</v>
      </c>
      <c r="D16" s="9" t="s">
        <v>12</v>
      </c>
    </row>
    <row r="17" spans="3:4">
      <c r="C17" s="9" t="s">
        <v>11</v>
      </c>
      <c r="D17" s="9" t="s">
        <v>11</v>
      </c>
    </row>
    <row r="18" spans="3:4">
      <c r="C18" s="9" t="s">
        <v>10</v>
      </c>
      <c r="D18" s="9" t="s">
        <v>10</v>
      </c>
    </row>
    <row r="19" spans="3:4">
      <c r="C19" s="9" t="s">
        <v>9</v>
      </c>
      <c r="D19" s="9" t="s">
        <v>9</v>
      </c>
    </row>
  </sheetData>
  <hyperlinks>
    <hyperlink ref="C10" r:id="rId1" xr:uid="{40EF32AC-7B5E-7143-A1F1-BE4327291A92}"/>
    <hyperlink ref="C11" r:id="rId2" xr:uid="{827A05F4-5B25-0F4B-8567-B834B4A5C891}"/>
    <hyperlink ref="C13" r:id="rId3" xr:uid="{BC52AFF8-D545-AD4B-8AB0-E5C0A93D504D}"/>
    <hyperlink ref="C12" r:id="rId4" xr:uid="{CD685C40-1712-B446-92B9-3D7B1FD58EC6}"/>
    <hyperlink ref="C14" r:id="rId5" xr:uid="{83027D5A-F254-C745-9F80-FD86E59B1041}"/>
    <hyperlink ref="C15" r:id="rId6" xr:uid="{EA7AC614-8DC3-1A4E-89CD-E8ED6607A570}"/>
    <hyperlink ref="C16" r:id="rId7" xr:uid="{E463FD93-D775-E84E-9DA1-1387B8E8FB43}"/>
    <hyperlink ref="C17" r:id="rId8" xr:uid="{A277C515-3E9B-6543-BAFB-19DAEEE15211}"/>
    <hyperlink ref="C18" r:id="rId9" xr:uid="{5035DA64-9796-924C-8DC3-BE1C4C9E3ABF}"/>
    <hyperlink ref="C19" r:id="rId10" xr:uid="{F35942B7-6921-F845-8C0E-568FC344DF45}"/>
    <hyperlink ref="D13" r:id="rId11" xr:uid="{A6032B74-E80D-BA46-88EF-8010FF507348}"/>
    <hyperlink ref="D12" r:id="rId12" xr:uid="{DE71B8EE-0BBC-0A4A-8CD4-2653D0B48B6C}"/>
    <hyperlink ref="D14" r:id="rId13" xr:uid="{1BDFFF4C-56E6-7644-A45A-2BAA8036A436}"/>
    <hyperlink ref="D15" r:id="rId14" xr:uid="{AE975F44-6C4F-2440-81C6-7CFDC06E98B5}"/>
    <hyperlink ref="D16" r:id="rId15" xr:uid="{6686A7DC-A9FC-6744-BF9E-974F8D144ED6}"/>
    <hyperlink ref="D17" r:id="rId16" xr:uid="{4EF51AF9-77C3-B344-853B-61A886B41279}"/>
    <hyperlink ref="D18" r:id="rId17" xr:uid="{EBB7CB22-E0E7-B740-87E6-C309FCE0D686}"/>
    <hyperlink ref="D19" r:id="rId18" xr:uid="{8EF23BE2-CA37-AB4D-AA38-7730C18E2AE3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135E7-2322-BB45-8D1C-3CB2EC3A620D}">
  <dimension ref="A1:IE58"/>
  <sheetViews>
    <sheetView tabSelected="1" zoomScale="115" zoomScaleNormal="100" workbookViewId="0">
      <pane xSplit="2" ySplit="2" topLeftCell="AE3" activePane="bottomRight" state="frozen"/>
      <selection pane="topRight" activeCell="C1" sqref="C1"/>
      <selection pane="bottomLeft" activeCell="A3" sqref="A3"/>
      <selection pane="bottomRight" activeCell="AM14" sqref="AM14"/>
    </sheetView>
  </sheetViews>
  <sheetFormatPr baseColWidth="10" defaultRowHeight="13"/>
  <cols>
    <col min="1" max="1" width="2.6640625" style="1" customWidth="1"/>
    <col min="2" max="2" width="15.5" style="1" bestFit="1" customWidth="1"/>
    <col min="3" max="9" width="9.1640625" style="1" bestFit="1" customWidth="1"/>
    <col min="10" max="10" width="10.6640625" style="1" bestFit="1" customWidth="1"/>
    <col min="11" max="14" width="9.1640625" style="1" bestFit="1" customWidth="1"/>
    <col min="15" max="15" width="10.83203125" style="1"/>
    <col min="16" max="22" width="5.1640625" style="1" bestFit="1" customWidth="1"/>
    <col min="23" max="27" width="9.1640625" style="1" bestFit="1" customWidth="1"/>
    <col min="28" max="39" width="10.1640625" style="1" bestFit="1" customWidth="1"/>
    <col min="40" max="40" width="7.6640625" style="1" bestFit="1" customWidth="1"/>
    <col min="41" max="41" width="9.1640625" style="1" bestFit="1" customWidth="1"/>
    <col min="42" max="42" width="5.1640625" style="1" bestFit="1" customWidth="1"/>
    <col min="43" max="16384" width="10.83203125" style="1"/>
  </cols>
  <sheetData>
    <row r="1" spans="1:239">
      <c r="A1" s="5" t="s">
        <v>33</v>
      </c>
    </row>
    <row r="2" spans="1:239" s="10" customFormat="1">
      <c r="C2" s="11" t="s">
        <v>9</v>
      </c>
      <c r="D2" s="12" t="s">
        <v>10</v>
      </c>
      <c r="E2" s="12" t="s">
        <v>11</v>
      </c>
      <c r="F2" s="12" t="s">
        <v>12</v>
      </c>
      <c r="G2" s="12" t="s">
        <v>13</v>
      </c>
      <c r="H2" s="12" t="s">
        <v>14</v>
      </c>
      <c r="I2" s="12" t="s">
        <v>15</v>
      </c>
      <c r="J2" s="12" t="s">
        <v>16</v>
      </c>
      <c r="K2" s="12" t="s">
        <v>17</v>
      </c>
      <c r="L2" s="12" t="s">
        <v>6</v>
      </c>
      <c r="M2" s="12" t="s">
        <v>18</v>
      </c>
      <c r="N2" s="12" t="s">
        <v>19</v>
      </c>
      <c r="P2" s="10">
        <v>2010</v>
      </c>
      <c r="Q2" s="10">
        <f>+P2+1</f>
        <v>2011</v>
      </c>
      <c r="R2" s="10">
        <f t="shared" ref="R2:AN2" si="0">+Q2+1</f>
        <v>2012</v>
      </c>
      <c r="S2" s="10">
        <f t="shared" si="0"/>
        <v>2013</v>
      </c>
      <c r="T2" s="10">
        <f t="shared" si="0"/>
        <v>2014</v>
      </c>
      <c r="U2" s="10">
        <f t="shared" si="0"/>
        <v>2015</v>
      </c>
      <c r="V2" s="10">
        <f t="shared" si="0"/>
        <v>2016</v>
      </c>
      <c r="W2" s="10">
        <f t="shared" si="0"/>
        <v>2017</v>
      </c>
      <c r="X2" s="10">
        <f t="shared" si="0"/>
        <v>2018</v>
      </c>
      <c r="Y2" s="10">
        <f t="shared" si="0"/>
        <v>2019</v>
      </c>
      <c r="Z2" s="10">
        <f t="shared" si="0"/>
        <v>2020</v>
      </c>
      <c r="AA2" s="10">
        <f t="shared" si="0"/>
        <v>2021</v>
      </c>
      <c r="AB2" s="10">
        <f t="shared" si="0"/>
        <v>2022</v>
      </c>
      <c r="AC2" s="10">
        <f t="shared" si="0"/>
        <v>2023</v>
      </c>
      <c r="AD2" s="10">
        <f t="shared" si="0"/>
        <v>2024</v>
      </c>
      <c r="AE2" s="10">
        <f t="shared" si="0"/>
        <v>2025</v>
      </c>
      <c r="AF2" s="10">
        <f t="shared" si="0"/>
        <v>2026</v>
      </c>
      <c r="AG2" s="10">
        <f t="shared" si="0"/>
        <v>2027</v>
      </c>
      <c r="AH2" s="10">
        <f t="shared" si="0"/>
        <v>2028</v>
      </c>
      <c r="AI2" s="10">
        <f t="shared" si="0"/>
        <v>2029</v>
      </c>
      <c r="AJ2" s="10">
        <f t="shared" si="0"/>
        <v>2030</v>
      </c>
      <c r="AK2" s="10">
        <f t="shared" si="0"/>
        <v>2031</v>
      </c>
      <c r="AL2" s="10">
        <f t="shared" si="0"/>
        <v>2032</v>
      </c>
      <c r="AM2" s="10">
        <f t="shared" si="0"/>
        <v>2033</v>
      </c>
      <c r="AN2" s="10">
        <f t="shared" si="0"/>
        <v>2034</v>
      </c>
      <c r="AO2" s="10">
        <f t="shared" ref="AO2:CZ2" si="1">+AN2+1</f>
        <v>2035</v>
      </c>
      <c r="AP2" s="10">
        <f t="shared" si="1"/>
        <v>2036</v>
      </c>
      <c r="AQ2" s="10">
        <f t="shared" si="1"/>
        <v>2037</v>
      </c>
      <c r="AR2" s="10">
        <f t="shared" si="1"/>
        <v>2038</v>
      </c>
      <c r="AS2" s="10">
        <f t="shared" si="1"/>
        <v>2039</v>
      </c>
      <c r="AT2" s="10">
        <f t="shared" si="1"/>
        <v>2040</v>
      </c>
      <c r="AU2" s="10">
        <f t="shared" si="1"/>
        <v>2041</v>
      </c>
      <c r="AV2" s="10">
        <f t="shared" si="1"/>
        <v>2042</v>
      </c>
      <c r="AW2" s="10">
        <f t="shared" si="1"/>
        <v>2043</v>
      </c>
      <c r="AX2" s="10">
        <f t="shared" si="1"/>
        <v>2044</v>
      </c>
      <c r="AY2" s="10">
        <f t="shared" si="1"/>
        <v>2045</v>
      </c>
      <c r="AZ2" s="10">
        <f t="shared" si="1"/>
        <v>2046</v>
      </c>
      <c r="BA2" s="10">
        <f t="shared" si="1"/>
        <v>2047</v>
      </c>
      <c r="BB2" s="10">
        <f t="shared" si="1"/>
        <v>2048</v>
      </c>
      <c r="BC2" s="10">
        <f t="shared" si="1"/>
        <v>2049</v>
      </c>
      <c r="BD2" s="10">
        <f t="shared" si="1"/>
        <v>2050</v>
      </c>
      <c r="BE2" s="10">
        <f t="shared" si="1"/>
        <v>2051</v>
      </c>
      <c r="BF2" s="10">
        <f t="shared" si="1"/>
        <v>2052</v>
      </c>
      <c r="BG2" s="10">
        <f t="shared" si="1"/>
        <v>2053</v>
      </c>
      <c r="BH2" s="10">
        <f t="shared" si="1"/>
        <v>2054</v>
      </c>
      <c r="BI2" s="10">
        <f t="shared" si="1"/>
        <v>2055</v>
      </c>
      <c r="BJ2" s="10">
        <f t="shared" si="1"/>
        <v>2056</v>
      </c>
      <c r="BK2" s="10">
        <f t="shared" si="1"/>
        <v>2057</v>
      </c>
      <c r="BL2" s="10">
        <f t="shared" si="1"/>
        <v>2058</v>
      </c>
      <c r="BM2" s="10">
        <f t="shared" si="1"/>
        <v>2059</v>
      </c>
      <c r="BN2" s="10">
        <f t="shared" si="1"/>
        <v>2060</v>
      </c>
      <c r="BO2" s="10">
        <f t="shared" si="1"/>
        <v>2061</v>
      </c>
      <c r="BP2" s="10">
        <f t="shared" si="1"/>
        <v>2062</v>
      </c>
      <c r="BQ2" s="10">
        <f t="shared" si="1"/>
        <v>2063</v>
      </c>
      <c r="BR2" s="10">
        <f t="shared" si="1"/>
        <v>2064</v>
      </c>
      <c r="BS2" s="10">
        <f t="shared" si="1"/>
        <v>2065</v>
      </c>
      <c r="BT2" s="10">
        <f t="shared" si="1"/>
        <v>2066</v>
      </c>
      <c r="BU2" s="10">
        <f t="shared" si="1"/>
        <v>2067</v>
      </c>
      <c r="BV2" s="10">
        <f t="shared" si="1"/>
        <v>2068</v>
      </c>
      <c r="BW2" s="10">
        <f t="shared" si="1"/>
        <v>2069</v>
      </c>
      <c r="BX2" s="10">
        <f t="shared" si="1"/>
        <v>2070</v>
      </c>
      <c r="BY2" s="10">
        <f t="shared" si="1"/>
        <v>2071</v>
      </c>
      <c r="BZ2" s="10">
        <f t="shared" si="1"/>
        <v>2072</v>
      </c>
      <c r="CA2" s="10">
        <f t="shared" si="1"/>
        <v>2073</v>
      </c>
      <c r="CB2" s="10">
        <f t="shared" si="1"/>
        <v>2074</v>
      </c>
      <c r="CC2" s="10">
        <f t="shared" si="1"/>
        <v>2075</v>
      </c>
      <c r="CD2" s="10">
        <f t="shared" si="1"/>
        <v>2076</v>
      </c>
      <c r="CE2" s="10">
        <f t="shared" si="1"/>
        <v>2077</v>
      </c>
      <c r="CF2" s="10">
        <f t="shared" si="1"/>
        <v>2078</v>
      </c>
      <c r="CG2" s="10">
        <f t="shared" si="1"/>
        <v>2079</v>
      </c>
      <c r="CH2" s="10">
        <f t="shared" si="1"/>
        <v>2080</v>
      </c>
      <c r="CI2" s="10">
        <f t="shared" si="1"/>
        <v>2081</v>
      </c>
      <c r="CJ2" s="10">
        <f t="shared" si="1"/>
        <v>2082</v>
      </c>
      <c r="CK2" s="10">
        <f t="shared" si="1"/>
        <v>2083</v>
      </c>
      <c r="CL2" s="10">
        <f t="shared" si="1"/>
        <v>2084</v>
      </c>
      <c r="CM2" s="10">
        <f t="shared" si="1"/>
        <v>2085</v>
      </c>
      <c r="CN2" s="10">
        <f t="shared" si="1"/>
        <v>2086</v>
      </c>
      <c r="CO2" s="10">
        <f t="shared" si="1"/>
        <v>2087</v>
      </c>
      <c r="CP2" s="10">
        <f t="shared" si="1"/>
        <v>2088</v>
      </c>
      <c r="CQ2" s="10">
        <f t="shared" si="1"/>
        <v>2089</v>
      </c>
      <c r="CR2" s="10">
        <f t="shared" si="1"/>
        <v>2090</v>
      </c>
      <c r="CS2" s="10">
        <f t="shared" si="1"/>
        <v>2091</v>
      </c>
      <c r="CT2" s="10">
        <f t="shared" si="1"/>
        <v>2092</v>
      </c>
      <c r="CU2" s="10">
        <f t="shared" si="1"/>
        <v>2093</v>
      </c>
      <c r="CV2" s="10">
        <f t="shared" si="1"/>
        <v>2094</v>
      </c>
      <c r="CW2" s="10">
        <f t="shared" si="1"/>
        <v>2095</v>
      </c>
      <c r="CX2" s="10">
        <f t="shared" si="1"/>
        <v>2096</v>
      </c>
      <c r="CY2" s="10">
        <f t="shared" si="1"/>
        <v>2097</v>
      </c>
      <c r="CZ2" s="10">
        <f t="shared" si="1"/>
        <v>2098</v>
      </c>
      <c r="DA2" s="10">
        <f t="shared" ref="DA2:FL2" si="2">+CZ2+1</f>
        <v>2099</v>
      </c>
      <c r="DB2" s="10">
        <f t="shared" si="2"/>
        <v>2100</v>
      </c>
      <c r="DC2" s="10">
        <f t="shared" si="2"/>
        <v>2101</v>
      </c>
      <c r="DD2" s="10">
        <f t="shared" si="2"/>
        <v>2102</v>
      </c>
      <c r="DE2" s="10">
        <f t="shared" si="2"/>
        <v>2103</v>
      </c>
      <c r="DF2" s="10">
        <f t="shared" si="2"/>
        <v>2104</v>
      </c>
      <c r="DG2" s="10">
        <f t="shared" si="2"/>
        <v>2105</v>
      </c>
      <c r="DH2" s="10">
        <f t="shared" si="2"/>
        <v>2106</v>
      </c>
      <c r="DI2" s="10">
        <f t="shared" si="2"/>
        <v>2107</v>
      </c>
      <c r="DJ2" s="10">
        <f t="shared" si="2"/>
        <v>2108</v>
      </c>
      <c r="DK2" s="10">
        <f t="shared" si="2"/>
        <v>2109</v>
      </c>
      <c r="DL2" s="10">
        <f t="shared" si="2"/>
        <v>2110</v>
      </c>
      <c r="DM2" s="10">
        <f t="shared" si="2"/>
        <v>2111</v>
      </c>
      <c r="DN2" s="10">
        <f t="shared" si="2"/>
        <v>2112</v>
      </c>
      <c r="DO2" s="10">
        <f t="shared" si="2"/>
        <v>2113</v>
      </c>
      <c r="DP2" s="10">
        <f t="shared" si="2"/>
        <v>2114</v>
      </c>
      <c r="DQ2" s="10">
        <f t="shared" si="2"/>
        <v>2115</v>
      </c>
      <c r="DR2" s="10">
        <f t="shared" si="2"/>
        <v>2116</v>
      </c>
      <c r="DS2" s="10">
        <f t="shared" si="2"/>
        <v>2117</v>
      </c>
      <c r="DT2" s="10">
        <f t="shared" si="2"/>
        <v>2118</v>
      </c>
      <c r="DU2" s="10">
        <f t="shared" si="2"/>
        <v>2119</v>
      </c>
      <c r="DV2" s="10">
        <f t="shared" si="2"/>
        <v>2120</v>
      </c>
      <c r="DW2" s="10">
        <f t="shared" si="2"/>
        <v>2121</v>
      </c>
      <c r="DX2" s="10">
        <f t="shared" si="2"/>
        <v>2122</v>
      </c>
      <c r="DY2" s="10">
        <f t="shared" si="2"/>
        <v>2123</v>
      </c>
      <c r="DZ2" s="10">
        <f t="shared" si="2"/>
        <v>2124</v>
      </c>
      <c r="EA2" s="10">
        <f t="shared" si="2"/>
        <v>2125</v>
      </c>
      <c r="EB2" s="10">
        <f t="shared" si="2"/>
        <v>2126</v>
      </c>
      <c r="EC2" s="10">
        <f t="shared" si="2"/>
        <v>2127</v>
      </c>
      <c r="ED2" s="10">
        <f t="shared" si="2"/>
        <v>2128</v>
      </c>
      <c r="EE2" s="10">
        <f t="shared" si="2"/>
        <v>2129</v>
      </c>
      <c r="EF2" s="10">
        <f t="shared" si="2"/>
        <v>2130</v>
      </c>
      <c r="EG2" s="10">
        <f t="shared" si="2"/>
        <v>2131</v>
      </c>
      <c r="EH2" s="10">
        <f t="shared" si="2"/>
        <v>2132</v>
      </c>
      <c r="EI2" s="10">
        <f t="shared" si="2"/>
        <v>2133</v>
      </c>
      <c r="EJ2" s="10">
        <f t="shared" si="2"/>
        <v>2134</v>
      </c>
      <c r="EK2" s="10">
        <f t="shared" si="2"/>
        <v>2135</v>
      </c>
      <c r="EL2" s="10">
        <f t="shared" si="2"/>
        <v>2136</v>
      </c>
      <c r="EM2" s="10">
        <f t="shared" si="2"/>
        <v>2137</v>
      </c>
      <c r="EN2" s="10">
        <f t="shared" si="2"/>
        <v>2138</v>
      </c>
      <c r="EO2" s="10">
        <f t="shared" si="2"/>
        <v>2139</v>
      </c>
      <c r="EP2" s="10">
        <f t="shared" si="2"/>
        <v>2140</v>
      </c>
      <c r="EQ2" s="10">
        <f t="shared" si="2"/>
        <v>2141</v>
      </c>
      <c r="ER2" s="10">
        <f t="shared" si="2"/>
        <v>2142</v>
      </c>
      <c r="ES2" s="10">
        <f t="shared" si="2"/>
        <v>2143</v>
      </c>
      <c r="ET2" s="10">
        <f t="shared" si="2"/>
        <v>2144</v>
      </c>
      <c r="EU2" s="10">
        <f t="shared" si="2"/>
        <v>2145</v>
      </c>
      <c r="EV2" s="10">
        <f t="shared" si="2"/>
        <v>2146</v>
      </c>
      <c r="EW2" s="10">
        <f t="shared" si="2"/>
        <v>2147</v>
      </c>
      <c r="EX2" s="10">
        <f t="shared" si="2"/>
        <v>2148</v>
      </c>
      <c r="EY2" s="10">
        <f t="shared" si="2"/>
        <v>2149</v>
      </c>
      <c r="EZ2" s="10">
        <f t="shared" si="2"/>
        <v>2150</v>
      </c>
      <c r="FA2" s="10">
        <f t="shared" si="2"/>
        <v>2151</v>
      </c>
      <c r="FB2" s="10">
        <f t="shared" si="2"/>
        <v>2152</v>
      </c>
      <c r="FC2" s="10">
        <f t="shared" si="2"/>
        <v>2153</v>
      </c>
      <c r="FD2" s="10">
        <f t="shared" si="2"/>
        <v>2154</v>
      </c>
      <c r="FE2" s="10">
        <f t="shared" si="2"/>
        <v>2155</v>
      </c>
      <c r="FF2" s="10">
        <f t="shared" si="2"/>
        <v>2156</v>
      </c>
      <c r="FG2" s="10">
        <f t="shared" si="2"/>
        <v>2157</v>
      </c>
      <c r="FH2" s="10">
        <f t="shared" si="2"/>
        <v>2158</v>
      </c>
      <c r="FI2" s="10">
        <f t="shared" si="2"/>
        <v>2159</v>
      </c>
      <c r="FJ2" s="10">
        <f t="shared" si="2"/>
        <v>2160</v>
      </c>
      <c r="FK2" s="10">
        <f t="shared" si="2"/>
        <v>2161</v>
      </c>
      <c r="FL2" s="10">
        <f t="shared" si="2"/>
        <v>2162</v>
      </c>
      <c r="FM2" s="10">
        <f t="shared" ref="FM2:HX2" si="3">+FL2+1</f>
        <v>2163</v>
      </c>
      <c r="FN2" s="10">
        <f t="shared" si="3"/>
        <v>2164</v>
      </c>
      <c r="FO2" s="10">
        <f t="shared" si="3"/>
        <v>2165</v>
      </c>
      <c r="FP2" s="10">
        <f t="shared" si="3"/>
        <v>2166</v>
      </c>
      <c r="FQ2" s="10">
        <f t="shared" si="3"/>
        <v>2167</v>
      </c>
      <c r="FR2" s="10">
        <f t="shared" si="3"/>
        <v>2168</v>
      </c>
      <c r="FS2" s="10">
        <f t="shared" si="3"/>
        <v>2169</v>
      </c>
      <c r="FT2" s="10">
        <f t="shared" si="3"/>
        <v>2170</v>
      </c>
      <c r="FU2" s="10">
        <f t="shared" si="3"/>
        <v>2171</v>
      </c>
      <c r="FV2" s="10">
        <f t="shared" si="3"/>
        <v>2172</v>
      </c>
      <c r="FW2" s="10">
        <f t="shared" si="3"/>
        <v>2173</v>
      </c>
      <c r="FX2" s="10">
        <f t="shared" si="3"/>
        <v>2174</v>
      </c>
      <c r="FY2" s="10">
        <f t="shared" si="3"/>
        <v>2175</v>
      </c>
      <c r="FZ2" s="10">
        <f t="shared" si="3"/>
        <v>2176</v>
      </c>
      <c r="GA2" s="10">
        <f t="shared" si="3"/>
        <v>2177</v>
      </c>
      <c r="GB2" s="10">
        <f t="shared" si="3"/>
        <v>2178</v>
      </c>
      <c r="GC2" s="10">
        <f t="shared" si="3"/>
        <v>2179</v>
      </c>
      <c r="GD2" s="10">
        <f t="shared" si="3"/>
        <v>2180</v>
      </c>
      <c r="GE2" s="10">
        <f t="shared" si="3"/>
        <v>2181</v>
      </c>
      <c r="GF2" s="10">
        <f t="shared" si="3"/>
        <v>2182</v>
      </c>
      <c r="GG2" s="10">
        <f t="shared" si="3"/>
        <v>2183</v>
      </c>
      <c r="GH2" s="10">
        <f t="shared" si="3"/>
        <v>2184</v>
      </c>
      <c r="GI2" s="10">
        <f t="shared" si="3"/>
        <v>2185</v>
      </c>
      <c r="GJ2" s="10">
        <f t="shared" si="3"/>
        <v>2186</v>
      </c>
      <c r="GK2" s="10">
        <f t="shared" si="3"/>
        <v>2187</v>
      </c>
      <c r="GL2" s="10">
        <f t="shared" si="3"/>
        <v>2188</v>
      </c>
      <c r="GM2" s="10">
        <f t="shared" si="3"/>
        <v>2189</v>
      </c>
      <c r="GN2" s="10">
        <f t="shared" si="3"/>
        <v>2190</v>
      </c>
      <c r="GO2" s="10">
        <f t="shared" si="3"/>
        <v>2191</v>
      </c>
      <c r="GP2" s="10">
        <f t="shared" si="3"/>
        <v>2192</v>
      </c>
      <c r="GQ2" s="10">
        <f t="shared" si="3"/>
        <v>2193</v>
      </c>
      <c r="GR2" s="10">
        <f t="shared" si="3"/>
        <v>2194</v>
      </c>
      <c r="GS2" s="10">
        <f t="shared" si="3"/>
        <v>2195</v>
      </c>
      <c r="GT2" s="10">
        <f t="shared" si="3"/>
        <v>2196</v>
      </c>
      <c r="GU2" s="10">
        <f t="shared" si="3"/>
        <v>2197</v>
      </c>
      <c r="GV2" s="10">
        <f t="shared" si="3"/>
        <v>2198</v>
      </c>
      <c r="GW2" s="10">
        <f t="shared" si="3"/>
        <v>2199</v>
      </c>
      <c r="GX2" s="10">
        <f t="shared" si="3"/>
        <v>2200</v>
      </c>
      <c r="GY2" s="10">
        <f t="shared" si="3"/>
        <v>2201</v>
      </c>
      <c r="GZ2" s="10">
        <f t="shared" si="3"/>
        <v>2202</v>
      </c>
      <c r="HA2" s="10">
        <f t="shared" si="3"/>
        <v>2203</v>
      </c>
      <c r="HB2" s="10">
        <f t="shared" si="3"/>
        <v>2204</v>
      </c>
      <c r="HC2" s="10">
        <f t="shared" si="3"/>
        <v>2205</v>
      </c>
      <c r="HD2" s="10">
        <f t="shared" si="3"/>
        <v>2206</v>
      </c>
      <c r="HE2" s="10">
        <f t="shared" si="3"/>
        <v>2207</v>
      </c>
      <c r="HF2" s="10">
        <f t="shared" si="3"/>
        <v>2208</v>
      </c>
      <c r="HG2" s="10">
        <f t="shared" si="3"/>
        <v>2209</v>
      </c>
      <c r="HH2" s="10">
        <f t="shared" si="3"/>
        <v>2210</v>
      </c>
      <c r="HI2" s="10">
        <f t="shared" si="3"/>
        <v>2211</v>
      </c>
      <c r="HJ2" s="10">
        <f t="shared" si="3"/>
        <v>2212</v>
      </c>
      <c r="HK2" s="10">
        <f t="shared" si="3"/>
        <v>2213</v>
      </c>
      <c r="HL2" s="10">
        <f t="shared" si="3"/>
        <v>2214</v>
      </c>
      <c r="HM2" s="10">
        <f t="shared" si="3"/>
        <v>2215</v>
      </c>
      <c r="HN2" s="10">
        <f t="shared" si="3"/>
        <v>2216</v>
      </c>
      <c r="HO2" s="10">
        <f t="shared" si="3"/>
        <v>2217</v>
      </c>
      <c r="HP2" s="10">
        <f t="shared" si="3"/>
        <v>2218</v>
      </c>
      <c r="HQ2" s="10">
        <f t="shared" si="3"/>
        <v>2219</v>
      </c>
      <c r="HR2" s="10">
        <f t="shared" si="3"/>
        <v>2220</v>
      </c>
      <c r="HS2" s="10">
        <f t="shared" si="3"/>
        <v>2221</v>
      </c>
      <c r="HT2" s="10">
        <f t="shared" si="3"/>
        <v>2222</v>
      </c>
      <c r="HU2" s="10">
        <f t="shared" si="3"/>
        <v>2223</v>
      </c>
      <c r="HV2" s="10">
        <f t="shared" si="3"/>
        <v>2224</v>
      </c>
      <c r="HW2" s="10">
        <f t="shared" si="3"/>
        <v>2225</v>
      </c>
      <c r="HX2" s="10">
        <f t="shared" si="3"/>
        <v>2226</v>
      </c>
      <c r="HY2" s="10">
        <f t="shared" ref="HY2:IB2" si="4">+HX2+1</f>
        <v>2227</v>
      </c>
      <c r="HZ2" s="10">
        <f t="shared" si="4"/>
        <v>2228</v>
      </c>
      <c r="IA2" s="10">
        <f t="shared" si="4"/>
        <v>2229</v>
      </c>
      <c r="IB2" s="10">
        <f t="shared" si="4"/>
        <v>2230</v>
      </c>
      <c r="IC2" s="10">
        <f t="shared" ref="IC2:IE2" si="5">+IB2+1</f>
        <v>2231</v>
      </c>
      <c r="ID2" s="10">
        <f t="shared" si="5"/>
        <v>2232</v>
      </c>
      <c r="IE2" s="10">
        <f t="shared" si="5"/>
        <v>2233</v>
      </c>
    </row>
    <row r="3" spans="1:239">
      <c r="B3" s="1" t="s">
        <v>71</v>
      </c>
      <c r="C3" s="3"/>
      <c r="D3" s="4"/>
      <c r="E3" s="4"/>
      <c r="F3" s="4"/>
      <c r="G3" s="4"/>
      <c r="H3" s="4">
        <v>20367</v>
      </c>
      <c r="I3" s="4"/>
      <c r="J3" s="4"/>
      <c r="K3" s="4"/>
      <c r="L3" s="4">
        <v>20002</v>
      </c>
      <c r="M3" s="4"/>
      <c r="N3" s="4"/>
    </row>
    <row r="4" spans="1:239" s="10" customFormat="1">
      <c r="B4" s="10" t="s">
        <v>72</v>
      </c>
      <c r="C4" s="11"/>
      <c r="D4" s="12"/>
      <c r="E4" s="12"/>
      <c r="F4" s="12"/>
      <c r="G4" s="12"/>
      <c r="H4" s="12">
        <f>+SUM(E8:H8)/H3</f>
        <v>532.01762655275695</v>
      </c>
      <c r="I4" s="12"/>
      <c r="J4" s="12"/>
      <c r="K4" s="12"/>
      <c r="L4" s="12">
        <f>+SUM(I8:L8)/L3</f>
        <v>565.34811518848119</v>
      </c>
      <c r="M4" s="12"/>
      <c r="N4" s="12"/>
    </row>
    <row r="5" spans="1:239" s="10" customFormat="1">
      <c r="C5" s="11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239" s="10" customFormat="1"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1:239" s="10" customFormat="1"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</row>
    <row r="8" spans="1:239">
      <c r="B8" s="1" t="s">
        <v>20</v>
      </c>
      <c r="C8" s="1">
        <v>2428327</v>
      </c>
      <c r="D8" s="1">
        <v>2431011</v>
      </c>
      <c r="E8" s="1">
        <v>2532122</v>
      </c>
      <c r="F8" s="1">
        <f>+AB8-SUM(C8:E8)</f>
        <v>2727540</v>
      </c>
      <c r="G8" s="1">
        <v>2790639</v>
      </c>
      <c r="H8" s="1">
        <v>2785302</v>
      </c>
      <c r="I8" s="1">
        <v>2738611</v>
      </c>
      <c r="J8" s="1">
        <f>+AC8-SUM(G8:I8)</f>
        <v>2833168</v>
      </c>
      <c r="K8" s="1">
        <v>2877725</v>
      </c>
      <c r="L8" s="1">
        <v>2858589</v>
      </c>
      <c r="M8" s="1">
        <f>+I8*1.1</f>
        <v>3012472.1</v>
      </c>
      <c r="N8" s="1">
        <f>+J8*1.1</f>
        <v>3116484.8000000003</v>
      </c>
      <c r="W8" s="1">
        <v>2104287</v>
      </c>
      <c r="X8" s="1">
        <v>3532837</v>
      </c>
      <c r="Y8" s="1">
        <v>4846743</v>
      </c>
      <c r="Z8" s="1">
        <v>7146264</v>
      </c>
      <c r="AA8" s="1">
        <v>8967407</v>
      </c>
      <c r="AB8" s="1">
        <v>10119000</v>
      </c>
      <c r="AC8" s="1">
        <v>11147720</v>
      </c>
      <c r="AD8" s="1">
        <f>SUM(K8:N8)</f>
        <v>11865270.9</v>
      </c>
      <c r="AE8" s="1">
        <f>+AD8*1.06</f>
        <v>12577187.154000001</v>
      </c>
      <c r="AF8" s="1">
        <f t="shared" ref="AF8:AM8" si="6">+AE8*1.06</f>
        <v>13331818.383240001</v>
      </c>
      <c r="AG8" s="1">
        <f t="shared" si="6"/>
        <v>14131727.486234402</v>
      </c>
      <c r="AH8" s="1">
        <f t="shared" si="6"/>
        <v>14979631.135408467</v>
      </c>
      <c r="AI8" s="1">
        <f t="shared" si="6"/>
        <v>15878409.003532976</v>
      </c>
      <c r="AJ8" s="1">
        <f t="shared" si="6"/>
        <v>16831113.543744955</v>
      </c>
      <c r="AK8" s="1">
        <f t="shared" si="6"/>
        <v>17840980.356369652</v>
      </c>
      <c r="AL8" s="1">
        <f t="shared" si="6"/>
        <v>18911439.177751832</v>
      </c>
      <c r="AM8" s="1">
        <f t="shared" si="6"/>
        <v>20046125.528416943</v>
      </c>
    </row>
    <row r="9" spans="1:239">
      <c r="B9" s="1" t="s">
        <v>21</v>
      </c>
      <c r="C9" s="1">
        <v>1760507</v>
      </c>
      <c r="D9" s="1">
        <v>1748214</v>
      </c>
      <c r="E9" s="1">
        <v>1811945</v>
      </c>
      <c r="F9" s="1">
        <f t="shared" ref="F9:F19" si="7">+AB9-SUM(C9:E9)</f>
        <v>1963839</v>
      </c>
      <c r="G9" s="1">
        <v>1997783</v>
      </c>
      <c r="H9" s="1">
        <v>1996581</v>
      </c>
      <c r="I9" s="1">
        <v>1957850</v>
      </c>
      <c r="J9" s="1">
        <f t="shared" ref="J9:J19" si="8">+AC9-SUM(G9:I9)</f>
        <v>2033988</v>
      </c>
      <c r="K9" s="1">
        <v>2023733</v>
      </c>
      <c r="L9" s="1">
        <v>2014753</v>
      </c>
      <c r="M9" s="1">
        <f>+M$8*(L9/L$8)</f>
        <v>2123210.8571366156</v>
      </c>
      <c r="N9" s="1">
        <f>+N$8*(M9/M$8)</f>
        <v>2196519.7166344658</v>
      </c>
      <c r="W9" s="1">
        <v>1736737</v>
      </c>
      <c r="X9" s="1">
        <v>2818032</v>
      </c>
      <c r="Y9" s="1">
        <v>3702683</v>
      </c>
      <c r="Z9" s="1">
        <v>5325457</v>
      </c>
      <c r="AA9" s="1">
        <v>6581936</v>
      </c>
      <c r="AB9" s="1">
        <v>7284505</v>
      </c>
      <c r="AC9" s="1">
        <v>7986202</v>
      </c>
      <c r="AD9" s="1">
        <f t="shared" ref="AD9:AD17" si="9">SUM(K9:N9)</f>
        <v>8358216.5737710819</v>
      </c>
      <c r="AE9" s="1">
        <f>+AE$8*(AD9/AD$8)</f>
        <v>8859709.5681973472</v>
      </c>
      <c r="AF9" s="1">
        <f t="shared" ref="AF9:AM9" si="10">+AF$8*(AE9/AE$8)</f>
        <v>9391292.1422891896</v>
      </c>
      <c r="AG9" s="1">
        <f t="shared" si="10"/>
        <v>9954769.6708265431</v>
      </c>
      <c r="AH9" s="1">
        <f t="shared" si="10"/>
        <v>10552055.851076135</v>
      </c>
      <c r="AI9" s="1">
        <f t="shared" si="10"/>
        <v>11185179.202140704</v>
      </c>
      <c r="AJ9" s="1">
        <f t="shared" si="10"/>
        <v>11856289.954269147</v>
      </c>
      <c r="AK9" s="1">
        <f t="shared" si="10"/>
        <v>12567667.351525296</v>
      </c>
      <c r="AL9" s="1">
        <f t="shared" si="10"/>
        <v>13321727.392616814</v>
      </c>
      <c r="AM9" s="1">
        <f t="shared" si="10"/>
        <v>14121031.036173822</v>
      </c>
    </row>
    <row r="10" spans="1:239">
      <c r="B10" s="1" t="s">
        <v>22</v>
      </c>
      <c r="C10" s="1">
        <v>504283</v>
      </c>
      <c r="D10" s="1">
        <v>516983</v>
      </c>
      <c r="E10" s="1">
        <v>543532</v>
      </c>
      <c r="F10" s="1">
        <f t="shared" si="7"/>
        <v>563890</v>
      </c>
      <c r="G10" s="1">
        <v>584389</v>
      </c>
      <c r="H10" s="1">
        <v>619889</v>
      </c>
      <c r="I10" s="1">
        <v>611718</v>
      </c>
      <c r="J10" s="1">
        <f t="shared" si="8"/>
        <v>626687</v>
      </c>
      <c r="K10" s="1">
        <v>602561</v>
      </c>
      <c r="L10" s="1">
        <v>621267</v>
      </c>
      <c r="M10" s="1">
        <f t="shared" ref="M10:N14" si="11">+M$8*(L10/L$8)</f>
        <v>654710.94450818223</v>
      </c>
      <c r="N10" s="1">
        <f t="shared" si="11"/>
        <v>677316.38309725537</v>
      </c>
      <c r="W10" s="1">
        <v>451673</v>
      </c>
      <c r="X10" s="1">
        <v>589507</v>
      </c>
      <c r="Y10" s="1">
        <v>969890</v>
      </c>
      <c r="Z10" s="1">
        <v>1397969</v>
      </c>
      <c r="AA10" s="1">
        <v>1840135</v>
      </c>
      <c r="AB10" s="1">
        <v>2128688</v>
      </c>
      <c r="AC10" s="1">
        <v>2442683</v>
      </c>
      <c r="AD10" s="1">
        <f t="shared" si="9"/>
        <v>2555855.3276054375</v>
      </c>
      <c r="AE10" s="1">
        <f>+AE$8*(AD10/AD$8)</f>
        <v>2709206.6472617639</v>
      </c>
      <c r="AF10" s="1">
        <f t="shared" ref="AE10:AM11" si="12">+AF$8*(AE10/AE$8)</f>
        <v>2871759.0460974695</v>
      </c>
      <c r="AG10" s="1">
        <f t="shared" si="12"/>
        <v>3044064.5888633179</v>
      </c>
      <c r="AH10" s="1">
        <f t="shared" si="12"/>
        <v>3226708.4641951174</v>
      </c>
      <c r="AI10" s="1">
        <f t="shared" si="12"/>
        <v>3420310.9720468246</v>
      </c>
      <c r="AJ10" s="1">
        <f t="shared" si="12"/>
        <v>3625529.6303696339</v>
      </c>
      <c r="AK10" s="1">
        <f t="shared" si="12"/>
        <v>3843061.4081918118</v>
      </c>
      <c r="AL10" s="1">
        <f t="shared" si="12"/>
        <v>4073645.0926833209</v>
      </c>
      <c r="AM10" s="1">
        <f t="shared" si="12"/>
        <v>4318063.7982443208</v>
      </c>
    </row>
    <row r="11" spans="1:239">
      <c r="B11" s="1" t="s">
        <v>23</v>
      </c>
      <c r="C11" s="1">
        <v>144721</v>
      </c>
      <c r="D11" s="1">
        <v>144159</v>
      </c>
      <c r="E11" s="1">
        <v>177079</v>
      </c>
      <c r="F11" s="1">
        <f t="shared" si="7"/>
        <v>183427</v>
      </c>
      <c r="G11" s="1">
        <v>183733</v>
      </c>
      <c r="H11" s="1">
        <v>185491</v>
      </c>
      <c r="I11" s="1">
        <v>179200</v>
      </c>
      <c r="J11" s="1">
        <f t="shared" si="8"/>
        <v>194036</v>
      </c>
      <c r="K11" s="1">
        <v>186815</v>
      </c>
      <c r="L11" s="1">
        <v>190518</v>
      </c>
      <c r="M11" s="1">
        <f t="shared" si="11"/>
        <v>200773.93411497772</v>
      </c>
      <c r="N11" s="1">
        <f t="shared" si="11"/>
        <v>207706.12743783736</v>
      </c>
      <c r="W11" s="1">
        <v>253728</v>
      </c>
      <c r="X11" s="1">
        <v>393064</v>
      </c>
      <c r="Y11" s="1">
        <v>426896</v>
      </c>
      <c r="Z11" s="1">
        <v>513302</v>
      </c>
      <c r="AA11" s="1">
        <v>618902</v>
      </c>
      <c r="AB11" s="1">
        <v>649386</v>
      </c>
      <c r="AC11" s="1">
        <v>742460</v>
      </c>
      <c r="AD11" s="1">
        <f t="shared" si="9"/>
        <v>785813.06155281514</v>
      </c>
      <c r="AE11" s="1">
        <f>+AE$8*(AD11/AD$8)</f>
        <v>832961.84524598415</v>
      </c>
      <c r="AF11" s="1">
        <f t="shared" si="12"/>
        <v>882939.55596074322</v>
      </c>
      <c r="AG11" s="1">
        <f t="shared" si="12"/>
        <v>935915.92931838788</v>
      </c>
      <c r="AH11" s="1">
        <f t="shared" si="12"/>
        <v>992070.88507749117</v>
      </c>
      <c r="AI11" s="1">
        <f t="shared" si="12"/>
        <v>1051595.1381821407</v>
      </c>
      <c r="AJ11" s="1">
        <f t="shared" si="12"/>
        <v>1114690.8464730692</v>
      </c>
      <c r="AK11" s="1">
        <f t="shared" si="12"/>
        <v>1181572.2972614532</v>
      </c>
      <c r="AL11" s="1">
        <f t="shared" si="12"/>
        <v>1252466.6350971407</v>
      </c>
      <c r="AM11" s="1">
        <f t="shared" si="12"/>
        <v>1327614.6332029691</v>
      </c>
    </row>
    <row r="12" spans="1:239">
      <c r="B12" s="1" t="s">
        <v>24</v>
      </c>
      <c r="C12" s="1">
        <f>+C8-SUM(C9:C11)</f>
        <v>18816</v>
      </c>
      <c r="D12" s="1">
        <f>+D8-SUM(D9:D11)</f>
        <v>21655</v>
      </c>
      <c r="E12" s="1">
        <f>+E8-SUM(E9:E11)</f>
        <v>-434</v>
      </c>
      <c r="F12" s="1">
        <f t="shared" si="7"/>
        <v>16384</v>
      </c>
      <c r="G12" s="1">
        <f>+G8-SUM(G9:G11)</f>
        <v>24734</v>
      </c>
      <c r="H12" s="1">
        <f>+H8-SUM(H9:H11)</f>
        <v>-16659</v>
      </c>
      <c r="I12" s="1">
        <f>+I8-SUM(I9:I11)</f>
        <v>-10157</v>
      </c>
      <c r="J12" s="1">
        <f t="shared" si="8"/>
        <v>-21543</v>
      </c>
      <c r="K12" s="1">
        <f>+K8-SUM(K9:K11)</f>
        <v>64616</v>
      </c>
      <c r="L12" s="1">
        <f>+L8-SUM(L9:L11)</f>
        <v>32051</v>
      </c>
      <c r="M12" s="1">
        <f>+M8-SUM(M9:M11)</f>
        <v>33776.364240224473</v>
      </c>
      <c r="N12" s="1">
        <f>+N8-SUM(N9:N11)</f>
        <v>34942.572830441874</v>
      </c>
      <c r="W12" s="1">
        <f>+W8-SUM(W9:W11)</f>
        <v>-337851</v>
      </c>
      <c r="X12" s="1">
        <f>+X8-SUM(X9:X11)</f>
        <v>-267766</v>
      </c>
      <c r="Y12" s="1">
        <f>+Y8-SUM(Y9:Y11)</f>
        <v>-252726</v>
      </c>
      <c r="Z12" s="1">
        <f>+Z8-SUM(Z9:Z11)</f>
        <v>-90464</v>
      </c>
      <c r="AA12" s="1">
        <f>+AA8-SUM(AA9:AA11)</f>
        <v>-73566</v>
      </c>
      <c r="AB12" s="1">
        <f>+AB8-SUM(AB9:AB11)</f>
        <v>56421</v>
      </c>
      <c r="AC12" s="1">
        <f>+AC8-SUM(AC9:AC11)</f>
        <v>-23625</v>
      </c>
      <c r="AD12" s="1">
        <f t="shared" si="9"/>
        <v>165385.93707066635</v>
      </c>
      <c r="AE12" s="1">
        <f>+AE8-SUM(AE9:AE11)</f>
        <v>175309.0932949055</v>
      </c>
      <c r="AF12" s="1">
        <f t="shared" ref="AF12:AM12" si="13">+AF8-SUM(AF9:AF11)</f>
        <v>185827.63889259845</v>
      </c>
      <c r="AG12" s="1">
        <f t="shared" si="13"/>
        <v>196977.29722615518</v>
      </c>
      <c r="AH12" s="1">
        <f t="shared" si="13"/>
        <v>208795.93505972251</v>
      </c>
      <c r="AI12" s="1">
        <f t="shared" si="13"/>
        <v>221323.69116330706</v>
      </c>
      <c r="AJ12" s="1">
        <f t="shared" si="13"/>
        <v>234603.11263310537</v>
      </c>
      <c r="AK12" s="1">
        <f t="shared" si="13"/>
        <v>248679.29939109087</v>
      </c>
      <c r="AL12" s="1">
        <f t="shared" si="13"/>
        <v>263600.05735455453</v>
      </c>
      <c r="AM12" s="1">
        <f t="shared" si="13"/>
        <v>279416.0607958287</v>
      </c>
    </row>
    <row r="13" spans="1:239">
      <c r="B13" s="1" t="s">
        <v>25</v>
      </c>
      <c r="C13" s="1">
        <v>-344</v>
      </c>
      <c r="D13" s="1">
        <v>690</v>
      </c>
      <c r="E13" s="1">
        <v>2745</v>
      </c>
      <c r="F13" s="1">
        <f t="shared" si="7"/>
        <v>6199</v>
      </c>
      <c r="G13" s="1">
        <v>8016</v>
      </c>
      <c r="H13" s="1">
        <v>8928</v>
      </c>
      <c r="I13" s="1">
        <v>10173</v>
      </c>
      <c r="J13" s="1">
        <f t="shared" si="8"/>
        <v>31384</v>
      </c>
      <c r="K13" s="1">
        <v>14523</v>
      </c>
      <c r="L13" s="1">
        <v>12921</v>
      </c>
      <c r="M13" s="1">
        <f t="shared" si="11"/>
        <v>13616.561178994252</v>
      </c>
      <c r="N13" s="1">
        <f t="shared" si="11"/>
        <v>14086.705049519187</v>
      </c>
      <c r="W13" s="1">
        <v>-206</v>
      </c>
      <c r="X13" s="1">
        <v>-124</v>
      </c>
      <c r="Y13" s="1">
        <v>356</v>
      </c>
      <c r="Z13" s="1">
        <v>-21022</v>
      </c>
      <c r="AA13" s="1">
        <v>-1641</v>
      </c>
      <c r="AB13" s="1">
        <v>9290</v>
      </c>
      <c r="AC13" s="1">
        <v>58501</v>
      </c>
      <c r="AD13" s="1">
        <f>+AC29*$AR$30</f>
        <v>34747.5</v>
      </c>
      <c r="AE13" s="1">
        <f>+AD29*$AR$30</f>
        <v>57535.878275203766</v>
      </c>
      <c r="AF13" s="1">
        <f t="shared" ref="AE13:AM13" si="14">+AE29*$AR$30</f>
        <v>68208.803270203804</v>
      </c>
      <c r="AG13" s="1">
        <f t="shared" si="14"/>
        <v>79847.038518335728</v>
      </c>
      <c r="AH13" s="1">
        <f t="shared" si="14"/>
        <v>92523.124698691987</v>
      </c>
      <c r="AI13" s="1">
        <f t="shared" si="14"/>
        <v>106314.61292398605</v>
      </c>
      <c r="AJ13" s="1">
        <f t="shared" si="14"/>
        <v>121304.39497624958</v>
      </c>
      <c r="AK13" s="1">
        <f t="shared" si="14"/>
        <v>137581.05468910604</v>
      </c>
      <c r="AL13" s="1">
        <f t="shared" si="14"/>
        <v>155239.24180537648</v>
      </c>
      <c r="AM13" s="1">
        <f t="shared" si="14"/>
        <v>174380.06972119468</v>
      </c>
    </row>
    <row r="14" spans="1:239">
      <c r="B14" s="1" t="s">
        <v>26</v>
      </c>
      <c r="C14" s="1">
        <v>0</v>
      </c>
      <c r="D14" s="1">
        <v>0</v>
      </c>
      <c r="E14" s="1">
        <v>0</v>
      </c>
      <c r="F14" s="1">
        <f t="shared" si="7"/>
        <v>-13166</v>
      </c>
      <c r="G14" s="1">
        <v>-8888</v>
      </c>
      <c r="H14" s="1">
        <v>29242</v>
      </c>
      <c r="I14" s="1">
        <v>-34122</v>
      </c>
      <c r="J14" s="1">
        <f t="shared" si="8"/>
        <v>27122</v>
      </c>
      <c r="K14" s="1">
        <v>-759</v>
      </c>
      <c r="L14" s="1">
        <v>1541</v>
      </c>
      <c r="M14" s="1">
        <f t="shared" si="11"/>
        <v>1623.9548623814057</v>
      </c>
      <c r="N14" s="1">
        <f t="shared" si="11"/>
        <v>1680.0257318558213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-13166</v>
      </c>
      <c r="AC14" s="1">
        <v>13354</v>
      </c>
      <c r="AD14" s="1">
        <f t="shared" si="9"/>
        <v>4085.9805942372268</v>
      </c>
      <c r="AE14" s="17">
        <f>+AE$12*(AD14/AD$12)</f>
        <v>4331.1394298914402</v>
      </c>
      <c r="AF14" s="1">
        <f t="shared" ref="AF14:AM14" si="15">+AF$12*(AE14/AE$12)</f>
        <v>4591.0077956848927</v>
      </c>
      <c r="AG14" s="1">
        <f t="shared" si="15"/>
        <v>4866.4682634260071</v>
      </c>
      <c r="AH14" s="1">
        <f t="shared" si="15"/>
        <v>5158.456359231518</v>
      </c>
      <c r="AI14" s="1">
        <f t="shared" si="15"/>
        <v>5467.9637407854379</v>
      </c>
      <c r="AJ14" s="1">
        <f t="shared" si="15"/>
        <v>5796.0415652325619</v>
      </c>
      <c r="AK14" s="1">
        <f t="shared" si="15"/>
        <v>6143.8040591464951</v>
      </c>
      <c r="AL14" s="1">
        <f t="shared" si="15"/>
        <v>6512.4323026952407</v>
      </c>
      <c r="AM14" s="1">
        <f t="shared" si="15"/>
        <v>6903.178240856977</v>
      </c>
    </row>
    <row r="15" spans="1:239">
      <c r="B15" s="1" t="s">
        <v>27</v>
      </c>
      <c r="C15" s="1">
        <f>+SUM(C12:C14)</f>
        <v>18472</v>
      </c>
      <c r="D15" s="1">
        <f>+SUM(D12:D14)</f>
        <v>22345</v>
      </c>
      <c r="E15" s="1">
        <f>+SUM(E12:E14)</f>
        <v>2311</v>
      </c>
      <c r="F15" s="1">
        <f t="shared" si="7"/>
        <v>9417</v>
      </c>
      <c r="G15" s="1">
        <f>+SUM(G12:G14)</f>
        <v>23862</v>
      </c>
      <c r="H15" s="1">
        <f>+SUM(H12:H14)</f>
        <v>21511</v>
      </c>
      <c r="I15" s="1">
        <f>+SUM(I12:I14)</f>
        <v>-34106</v>
      </c>
      <c r="J15" s="1">
        <f t="shared" si="8"/>
        <v>36963</v>
      </c>
      <c r="K15" s="1">
        <f>+SUM(K12:K14)</f>
        <v>78380</v>
      </c>
      <c r="L15" s="1">
        <f>+SUM(L12:L14)</f>
        <v>46513</v>
      </c>
      <c r="M15" s="1">
        <f>+SUM(M12:M14)</f>
        <v>49016.880281600126</v>
      </c>
      <c r="N15" s="1">
        <f>+SUM(N12:N14)</f>
        <v>50709.303611816882</v>
      </c>
      <c r="W15" s="1">
        <f>+SUM(W12:W14)</f>
        <v>-338057</v>
      </c>
      <c r="X15" s="1">
        <f>+SUM(X12:X14)</f>
        <v>-267890</v>
      </c>
      <c r="Y15" s="1">
        <f>+SUM(Y12:Y14)</f>
        <v>-252370</v>
      </c>
      <c r="Z15" s="1">
        <f>+SUM(Z12:Z14)</f>
        <v>-111486</v>
      </c>
      <c r="AA15" s="1">
        <f>+SUM(AA12:AA14)</f>
        <v>-75207</v>
      </c>
      <c r="AB15" s="1">
        <f>+SUM(AB12:AB14)</f>
        <v>52545</v>
      </c>
      <c r="AC15" s="1">
        <f>+SUM(AC12:AC14)</f>
        <v>48230</v>
      </c>
      <c r="AD15" s="1">
        <f t="shared" si="9"/>
        <v>224619.18389341701</v>
      </c>
      <c r="AE15" s="1">
        <f>+SUM(AE12:AE14)</f>
        <v>237176.1110000007</v>
      </c>
      <c r="AF15" s="1">
        <f t="shared" ref="AF15:AM15" si="16">+SUM(AF12:AF14)</f>
        <v>258627.44995848715</v>
      </c>
      <c r="AG15" s="1">
        <f t="shared" si="16"/>
        <v>281690.80400791689</v>
      </c>
      <c r="AH15" s="1">
        <f t="shared" si="16"/>
        <v>306477.51611764601</v>
      </c>
      <c r="AI15" s="1">
        <f t="shared" si="16"/>
        <v>333106.26782807853</v>
      </c>
      <c r="AJ15" s="1">
        <f t="shared" si="16"/>
        <v>361703.54917458748</v>
      </c>
      <c r="AK15" s="1">
        <f t="shared" si="16"/>
        <v>392404.15813934343</v>
      </c>
      <c r="AL15" s="1">
        <f t="shared" si="16"/>
        <v>425351.73146262625</v>
      </c>
      <c r="AM15" s="1">
        <f t="shared" si="16"/>
        <v>460699.30875788035</v>
      </c>
    </row>
    <row r="16" spans="1:239">
      <c r="B16" s="1" t="s">
        <v>28</v>
      </c>
      <c r="C16" s="1">
        <v>0</v>
      </c>
      <c r="D16" s="1">
        <v>0</v>
      </c>
      <c r="E16" s="1">
        <v>0</v>
      </c>
      <c r="F16" s="1">
        <f t="shared" si="7"/>
        <v>2646</v>
      </c>
      <c r="G16" s="1">
        <v>1003</v>
      </c>
      <c r="H16" s="1">
        <v>1304</v>
      </c>
      <c r="I16" s="1">
        <v>1704</v>
      </c>
      <c r="J16" s="1">
        <f t="shared" si="8"/>
        <v>4639</v>
      </c>
      <c r="K16" s="1">
        <v>11483</v>
      </c>
      <c r="L16" s="1">
        <v>-252604</v>
      </c>
      <c r="M16" s="1">
        <f>+M15*0.1</f>
        <v>4901.6880281600124</v>
      </c>
      <c r="N16" s="1">
        <f>+N15*0.1</f>
        <v>5070.9303611816886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2646</v>
      </c>
      <c r="AC16" s="1">
        <v>8650</v>
      </c>
      <c r="AD16" s="1">
        <f t="shared" si="9"/>
        <v>-231148.38161065828</v>
      </c>
      <c r="AE16" s="1">
        <f>+AE15*0.1</f>
        <v>23717.611100000071</v>
      </c>
      <c r="AF16" s="1">
        <f t="shared" ref="AF16:AM16" si="17">+AF15*0.1</f>
        <v>25862.744995848716</v>
      </c>
      <c r="AG16" s="1">
        <f t="shared" si="17"/>
        <v>28169.080400791689</v>
      </c>
      <c r="AH16" s="1">
        <f t="shared" si="17"/>
        <v>30647.751611764601</v>
      </c>
      <c r="AI16" s="1">
        <f t="shared" si="17"/>
        <v>33310.626782807856</v>
      </c>
      <c r="AJ16" s="1">
        <f t="shared" si="17"/>
        <v>36170.354917458746</v>
      </c>
      <c r="AK16" s="1">
        <f t="shared" si="17"/>
        <v>39240.415813934342</v>
      </c>
      <c r="AL16" s="1">
        <f t="shared" si="17"/>
        <v>42535.173146262627</v>
      </c>
      <c r="AM16" s="1">
        <f t="shared" si="17"/>
        <v>46069.930875788035</v>
      </c>
    </row>
    <row r="17" spans="2:239" s="5" customFormat="1">
      <c r="B17" s="5" t="s">
        <v>29</v>
      </c>
      <c r="C17" s="5">
        <f>+C15-C16</f>
        <v>18472</v>
      </c>
      <c r="D17" s="5">
        <f>+D15-D16</f>
        <v>22345</v>
      </c>
      <c r="E17" s="5">
        <f>+E15-E16</f>
        <v>2311</v>
      </c>
      <c r="F17" s="1">
        <f t="shared" si="7"/>
        <v>6771</v>
      </c>
      <c r="G17" s="5">
        <f>+G15-G16</f>
        <v>22859</v>
      </c>
      <c r="H17" s="5">
        <f>+H15-H16</f>
        <v>20207</v>
      </c>
      <c r="I17" s="5">
        <f>+I15-I16</f>
        <v>-35810</v>
      </c>
      <c r="J17" s="1">
        <f t="shared" si="8"/>
        <v>32324</v>
      </c>
      <c r="K17" s="5">
        <f>+K15-K16</f>
        <v>66897</v>
      </c>
      <c r="L17" s="5">
        <f>+L15-L16</f>
        <v>299117</v>
      </c>
      <c r="M17" s="5">
        <f>+M15-M16</f>
        <v>44115.192253440116</v>
      </c>
      <c r="N17" s="5">
        <f>+N15-N16</f>
        <v>45638.373250635195</v>
      </c>
      <c r="W17" s="5">
        <f>+W15-W16</f>
        <v>-338057</v>
      </c>
      <c r="X17" s="5">
        <f>+X15-X16</f>
        <v>-267890</v>
      </c>
      <c r="Y17" s="5">
        <f>+Y15-Y16</f>
        <v>-252370</v>
      </c>
      <c r="Z17" s="5">
        <f>+Z15-Z16</f>
        <v>-111486</v>
      </c>
      <c r="AA17" s="5">
        <f>+AA15-AA16</f>
        <v>-75207</v>
      </c>
      <c r="AB17" s="5">
        <f>+AB15-AB16</f>
        <v>49899</v>
      </c>
      <c r="AC17" s="5">
        <f>+AC15-AC16</f>
        <v>39580</v>
      </c>
      <c r="AD17" s="5">
        <f t="shared" si="9"/>
        <v>455767.56550407526</v>
      </c>
      <c r="AE17" s="5">
        <f>+AE15-AE16</f>
        <v>213458.49990000064</v>
      </c>
      <c r="AF17" s="5">
        <f t="shared" ref="AF17:AM17" si="18">+AF15-AF16</f>
        <v>232764.70496263844</v>
      </c>
      <c r="AG17" s="5">
        <f t="shared" si="18"/>
        <v>253521.7236071252</v>
      </c>
      <c r="AH17" s="5">
        <f t="shared" si="18"/>
        <v>275829.76450588141</v>
      </c>
      <c r="AI17" s="5">
        <f t="shared" si="18"/>
        <v>299795.64104527066</v>
      </c>
      <c r="AJ17" s="5">
        <f t="shared" si="18"/>
        <v>325533.19425712875</v>
      </c>
      <c r="AK17" s="5">
        <f t="shared" si="18"/>
        <v>353163.74232540908</v>
      </c>
      <c r="AL17" s="5">
        <f t="shared" si="18"/>
        <v>382816.5583163636</v>
      </c>
      <c r="AM17" s="5">
        <f t="shared" si="18"/>
        <v>414629.37788209232</v>
      </c>
      <c r="AN17" s="5">
        <f>+AM17*(1+$AR$31)</f>
        <v>418775.67166091327</v>
      </c>
      <c r="AO17" s="5">
        <f>+AN17*(1+$AR$31)</f>
        <v>422963.42837752239</v>
      </c>
      <c r="AP17" s="5">
        <f>+AO17*(1+$AR$31)</f>
        <v>427193.06266129762</v>
      </c>
      <c r="AQ17" s="5">
        <f>+AP17*(1+$AR$31)</f>
        <v>431464.99328791059</v>
      </c>
      <c r="AR17" s="5">
        <f>+AQ17*(1+$AR$31)</f>
        <v>435779.64322078967</v>
      </c>
      <c r="AS17" s="5">
        <f>+AR17*(1+$AR$31)</f>
        <v>440137.43965299759</v>
      </c>
      <c r="AT17" s="5">
        <f>+AS17*(1+$AR$31)</f>
        <v>444538.81404952757</v>
      </c>
      <c r="AU17" s="5">
        <f>+AT17*(1+$AR$31)</f>
        <v>448984.20219002286</v>
      </c>
      <c r="AV17" s="5">
        <f>+AU17*(1+$AR$31)</f>
        <v>453474.04421192309</v>
      </c>
      <c r="AW17" s="5">
        <f>+AV17*(1+$AR$31)</f>
        <v>458008.78465404233</v>
      </c>
      <c r="AX17" s="5">
        <f>+AW17*(1+$AR$31)</f>
        <v>462588.87250058277</v>
      </c>
      <c r="AY17" s="5">
        <f>+AX17*(1+$AR$31)</f>
        <v>467214.76122558862</v>
      </c>
      <c r="AZ17" s="5">
        <f>+AY17*(1+$AR$31)</f>
        <v>471886.9088378445</v>
      </c>
      <c r="BA17" s="5">
        <f>+AZ17*(1+$AR$31)</f>
        <v>476605.77792622295</v>
      </c>
      <c r="BB17" s="5">
        <f>+BA17*(1+$AR$31)</f>
        <v>481371.83570548519</v>
      </c>
      <c r="BC17" s="5">
        <f>+BB17*(1+$AR$31)</f>
        <v>486185.55406254006</v>
      </c>
      <c r="BD17" s="5">
        <f>+BC17*(1+$AR$31)</f>
        <v>491047.40960316546</v>
      </c>
      <c r="BE17" s="5">
        <f>+BD17*(1+$AR$31)</f>
        <v>495957.88369919715</v>
      </c>
      <c r="BF17" s="5">
        <f>+BE17*(1+$AR$31)</f>
        <v>500917.46253618912</v>
      </c>
      <c r="BG17" s="5">
        <f>+BF17*(1+$AR$31)</f>
        <v>505926.63716155104</v>
      </c>
      <c r="BH17" s="5">
        <f>+BG17*(1+$AR$31)</f>
        <v>510985.90353316657</v>
      </c>
      <c r="BI17" s="5">
        <f>+BH17*(1+$AR$31)</f>
        <v>516095.76256849826</v>
      </c>
      <c r="BJ17" s="5">
        <f>+BI17*(1+$AR$31)</f>
        <v>521256.72019418323</v>
      </c>
      <c r="BK17" s="5">
        <f>+BJ17*(1+$AR$31)</f>
        <v>526469.28739612503</v>
      </c>
      <c r="BL17" s="5">
        <f>+BK17*(1+$AR$31)</f>
        <v>531733.98027008632</v>
      </c>
      <c r="BM17" s="5">
        <f>+BL17*(1+$AR$31)</f>
        <v>537051.32007278723</v>
      </c>
      <c r="BN17" s="5">
        <f>+BM17*(1+$AR$31)</f>
        <v>542421.83327351511</v>
      </c>
      <c r="BO17" s="5">
        <f>+BN17*(1+$AR$31)</f>
        <v>547846.05160625023</v>
      </c>
      <c r="BP17" s="5">
        <f>+BO17*(1+$AR$31)</f>
        <v>553324.51212231279</v>
      </c>
      <c r="BQ17" s="5">
        <f>+BP17*(1+$AR$31)</f>
        <v>558857.75724353595</v>
      </c>
      <c r="BR17" s="5">
        <f>+BQ17*(1+$AR$31)</f>
        <v>564446.33481597132</v>
      </c>
      <c r="BS17" s="5">
        <f>+BR17*(1+$AR$31)</f>
        <v>570090.798164131</v>
      </c>
      <c r="BT17" s="5">
        <f>+BS17*(1+$AR$31)</f>
        <v>575791.70614577236</v>
      </c>
      <c r="BU17" s="5">
        <f>+BT17*(1+$AR$31)</f>
        <v>581549.62320723012</v>
      </c>
      <c r="BV17" s="5">
        <f>+BU17*(1+$AR$31)</f>
        <v>587365.11943930248</v>
      </c>
      <c r="BW17" s="5">
        <f>+BV17*(1+$AR$31)</f>
        <v>593238.77063369553</v>
      </c>
      <c r="BX17" s="5">
        <f>+BW17*(1+$AR$31)</f>
        <v>599171.15834003245</v>
      </c>
      <c r="BY17" s="5">
        <f>+BX17*(1+$AR$31)</f>
        <v>605162.86992343282</v>
      </c>
      <c r="BZ17" s="5">
        <f>+BY17*(1+$AR$31)</f>
        <v>611214.49862266716</v>
      </c>
      <c r="CA17" s="5">
        <f>+BZ17*(1+$AR$31)</f>
        <v>617326.64360889385</v>
      </c>
      <c r="CB17" s="5">
        <f>+CA17*(1+$AR$31)</f>
        <v>623499.9100449828</v>
      </c>
      <c r="CC17" s="5">
        <f>+CB17*(1+$AR$31)</f>
        <v>629734.90914543264</v>
      </c>
      <c r="CD17" s="5">
        <f>+CC17*(1+$AR$31)</f>
        <v>636032.25823688693</v>
      </c>
      <c r="CE17" s="5">
        <f>+CD17*(1+$AR$31)</f>
        <v>642392.58081925579</v>
      </c>
      <c r="CF17" s="5">
        <f>+CE17*(1+$AR$31)</f>
        <v>648816.50662744837</v>
      </c>
      <c r="CG17" s="5">
        <f>+CF17*(1+$AR$31)</f>
        <v>655304.67169372283</v>
      </c>
      <c r="CH17" s="5">
        <f>+CG17*(1+$AR$31)</f>
        <v>661857.71841066005</v>
      </c>
      <c r="CI17" s="5">
        <f>+CH17*(1+$AR$31)</f>
        <v>668476.29559476662</v>
      </c>
      <c r="CJ17" s="5">
        <f>+CI17*(1+$AR$31)</f>
        <v>675161.05855071428</v>
      </c>
      <c r="CK17" s="5">
        <f>+CJ17*(1+$AR$31)</f>
        <v>681912.6691362214</v>
      </c>
      <c r="CL17" s="5">
        <f>+CK17*(1+$AR$31)</f>
        <v>688731.79582758364</v>
      </c>
      <c r="CM17" s="5">
        <f>+CL17*(1+$AR$31)</f>
        <v>695619.11378585943</v>
      </c>
      <c r="CN17" s="5">
        <f>+CM17*(1+$AR$31)</f>
        <v>702575.30492371798</v>
      </c>
      <c r="CO17" s="5">
        <f>+CN17*(1+$AR$31)</f>
        <v>709601.05797295517</v>
      </c>
      <c r="CP17" s="5">
        <f>+CO17*(1+$AR$31)</f>
        <v>716697.06855268474</v>
      </c>
      <c r="CQ17" s="5">
        <f>+CP17*(1+$AR$31)</f>
        <v>723864.03923821158</v>
      </c>
      <c r="CR17" s="5">
        <f>+CQ17*(1+$AR$31)</f>
        <v>731102.67963059375</v>
      </c>
      <c r="CS17" s="5">
        <f>+CR17*(1+$AR$31)</f>
        <v>738413.70642689965</v>
      </c>
      <c r="CT17" s="5">
        <f>+CS17*(1+$AR$31)</f>
        <v>745797.84349116869</v>
      </c>
      <c r="CU17" s="5">
        <f>+CT17*(1+$AR$31)</f>
        <v>753255.82192608039</v>
      </c>
      <c r="CV17" s="5">
        <f>+CU17*(1+$AR$31)</f>
        <v>760788.38014534116</v>
      </c>
      <c r="CW17" s="5">
        <f>+CV17*(1+$AR$31)</f>
        <v>768396.26394679456</v>
      </c>
      <c r="CX17" s="5">
        <f>+CW17*(1+$AR$31)</f>
        <v>776080.22658626246</v>
      </c>
      <c r="CY17" s="5">
        <f>+CX17*(1+$AR$31)</f>
        <v>783841.02885212505</v>
      </c>
      <c r="CZ17" s="5">
        <f>+CY17*(1+$AR$31)</f>
        <v>791679.43914064625</v>
      </c>
      <c r="DA17" s="5">
        <f>+CZ17*(1+$AR$31)</f>
        <v>799596.23353205272</v>
      </c>
      <c r="DB17" s="5">
        <f>+DA17*(1+$AR$31)</f>
        <v>807592.19586737326</v>
      </c>
      <c r="DC17" s="5">
        <f>+DB17*(1+$AR$31)</f>
        <v>815668.117826047</v>
      </c>
      <c r="DD17" s="5">
        <f>+DC17*(1+$AR$31)</f>
        <v>823824.79900430748</v>
      </c>
      <c r="DE17" s="5">
        <f>+DD17*(1+$AR$31)</f>
        <v>832063.04699435062</v>
      </c>
      <c r="DF17" s="5">
        <f>+DE17*(1+$AR$31)</f>
        <v>840383.67746429413</v>
      </c>
      <c r="DG17" s="5">
        <f>+DF17*(1+$AR$31)</f>
        <v>848787.51423893706</v>
      </c>
      <c r="DH17" s="5">
        <f>+DG17*(1+$AR$31)</f>
        <v>857275.38938132639</v>
      </c>
      <c r="DI17" s="5">
        <f>+DH17*(1+$AR$31)</f>
        <v>865848.14327513962</v>
      </c>
      <c r="DJ17" s="5">
        <f>+DI17*(1+$AR$31)</f>
        <v>874506.62470789102</v>
      </c>
      <c r="DK17" s="5">
        <f>+DJ17*(1+$AR$31)</f>
        <v>883251.69095496996</v>
      </c>
      <c r="DL17" s="5">
        <f>+DK17*(1+$AR$31)</f>
        <v>892084.20786451967</v>
      </c>
      <c r="DM17" s="5">
        <f>+DL17*(1+$AR$31)</f>
        <v>901005.04994316492</v>
      </c>
      <c r="DN17" s="5">
        <f>+DM17*(1+$AR$31)</f>
        <v>910015.10044259659</v>
      </c>
      <c r="DO17" s="5">
        <f>+DN17*(1+$AR$31)</f>
        <v>919115.25144702254</v>
      </c>
      <c r="DP17" s="5">
        <f>+DO17*(1+$AR$31)</f>
        <v>928306.40396149282</v>
      </c>
      <c r="DQ17" s="5">
        <f>+DP17*(1+$AR$31)</f>
        <v>937589.4680011078</v>
      </c>
      <c r="DR17" s="5">
        <f>+DQ17*(1+$AR$31)</f>
        <v>946965.36268111889</v>
      </c>
      <c r="DS17" s="5">
        <f>+DR17*(1+$AR$31)</f>
        <v>956435.01630793011</v>
      </c>
      <c r="DT17" s="5">
        <f>+DS17*(1+$AR$31)</f>
        <v>965999.36647100945</v>
      </c>
      <c r="DU17" s="5">
        <f>+DT17*(1+$AR$31)</f>
        <v>975659.36013571953</v>
      </c>
      <c r="DV17" s="5">
        <f>+DU17*(1+$AR$31)</f>
        <v>985415.95373707672</v>
      </c>
      <c r="DW17" s="5">
        <f>+DV17*(1+$AR$31)</f>
        <v>995270.1132744475</v>
      </c>
      <c r="DX17" s="5">
        <f>+DW17*(1+$AR$31)</f>
        <v>1005222.8144071919</v>
      </c>
      <c r="DY17" s="5">
        <f>+DX17*(1+$AR$31)</f>
        <v>1015275.0425512638</v>
      </c>
      <c r="DZ17" s="5">
        <f>+DY17*(1+$AR$31)</f>
        <v>1025427.7929767765</v>
      </c>
      <c r="EA17" s="5">
        <f>+DZ17*(1+$AR$31)</f>
        <v>1035682.0709065442</v>
      </c>
      <c r="EB17" s="5">
        <f>+EA17*(1+$AR$31)</f>
        <v>1046038.8916156096</v>
      </c>
      <c r="EC17" s="5">
        <f>+EB17*(1+$AR$31)</f>
        <v>1056499.2805317657</v>
      </c>
      <c r="ED17" s="5">
        <f>+EC17*(1+$AR$31)</f>
        <v>1067064.2733370834</v>
      </c>
      <c r="EE17" s="5">
        <f>+ED17*(1+$AR$31)</f>
        <v>1077734.9160704543</v>
      </c>
      <c r="EF17" s="5">
        <f>+EE17*(1+$AR$31)</f>
        <v>1088512.2652311588</v>
      </c>
      <c r="EG17" s="5">
        <f>+EF17*(1+$AR$31)</f>
        <v>1099397.3878834704</v>
      </c>
      <c r="EH17" s="5">
        <f>+EG17*(1+$AR$31)</f>
        <v>1110391.361762305</v>
      </c>
      <c r="EI17" s="5">
        <f>+EH17*(1+$AR$31)</f>
        <v>1121495.2753799281</v>
      </c>
      <c r="EJ17" s="5">
        <f>+EI17*(1+$AR$31)</f>
        <v>1132710.2281337273</v>
      </c>
      <c r="EK17" s="5">
        <f>+EJ17*(1+$AR$31)</f>
        <v>1144037.3304150647</v>
      </c>
      <c r="EL17" s="5">
        <f>+EK17*(1+$AR$31)</f>
        <v>1155477.7037192155</v>
      </c>
      <c r="EM17" s="5">
        <f>+EL17*(1+$AR$31)</f>
        <v>1167032.4807564076</v>
      </c>
      <c r="EN17" s="5">
        <f>+EM17*(1+$AR$31)</f>
        <v>1178702.8055639716</v>
      </c>
      <c r="EO17" s="5">
        <f>+EN17*(1+$AR$31)</f>
        <v>1190489.8336196113</v>
      </c>
      <c r="EP17" s="5">
        <f>+EO17*(1+$AR$31)</f>
        <v>1202394.7319558074</v>
      </c>
      <c r="EQ17" s="5">
        <f>+EP17*(1+$AR$31)</f>
        <v>1214418.6792753655</v>
      </c>
      <c r="ER17" s="5">
        <f>+EQ17*(1+$AR$31)</f>
        <v>1226562.8660681192</v>
      </c>
      <c r="ES17" s="5">
        <f>+ER17*(1+$AR$31)</f>
        <v>1238828.4947288004</v>
      </c>
      <c r="ET17" s="5">
        <f>+ES17*(1+$AR$31)</f>
        <v>1251216.7796760884</v>
      </c>
      <c r="EU17" s="5">
        <f>+ET17*(1+$AR$31)</f>
        <v>1263728.9474728492</v>
      </c>
      <c r="EV17" s="5">
        <f>+EU17*(1+$AR$31)</f>
        <v>1276366.2369475777</v>
      </c>
      <c r="EW17" s="5">
        <f>+EV17*(1+$AR$31)</f>
        <v>1289129.8993170534</v>
      </c>
      <c r="EX17" s="5">
        <f>+EW17*(1+$AR$31)</f>
        <v>1302021.1983102239</v>
      </c>
      <c r="EY17" s="5">
        <f>+EX17*(1+$AR$31)</f>
        <v>1315041.410293326</v>
      </c>
      <c r="EZ17" s="5">
        <f>+EY17*(1+$AR$31)</f>
        <v>1328191.8243962594</v>
      </c>
      <c r="FA17" s="5">
        <f>+EZ17*(1+$AR$31)</f>
        <v>1341473.742640222</v>
      </c>
      <c r="FB17" s="5">
        <f>+FA17*(1+$AR$31)</f>
        <v>1354888.4800666242</v>
      </c>
      <c r="FC17" s="5">
        <f>+FB17*(1+$AR$31)</f>
        <v>1368437.3648672905</v>
      </c>
      <c r="FD17" s="5">
        <f>+FC17*(1+$AR$31)</f>
        <v>1382121.7385159633</v>
      </c>
      <c r="FE17" s="5">
        <f>+FD17*(1+$AR$31)</f>
        <v>1395942.9559011229</v>
      </c>
      <c r="FF17" s="5">
        <f>+FE17*(1+$AR$31)</f>
        <v>1409902.3854601341</v>
      </c>
      <c r="FG17" s="5">
        <f>+FF17*(1+$AR$31)</f>
        <v>1424001.4093147356</v>
      </c>
      <c r="FH17" s="5">
        <f>+FG17*(1+$AR$31)</f>
        <v>1438241.4234078829</v>
      </c>
      <c r="FI17" s="5">
        <f>+FH17*(1+$AR$31)</f>
        <v>1452623.8376419619</v>
      </c>
      <c r="FJ17" s="5">
        <f>+FI17*(1+$AR$31)</f>
        <v>1467150.0760183814</v>
      </c>
      <c r="FK17" s="5">
        <f>+FJ17*(1+$AR$31)</f>
        <v>1481821.5767785653</v>
      </c>
      <c r="FL17" s="5">
        <f>+FK17*(1+$AR$31)</f>
        <v>1496639.792546351</v>
      </c>
      <c r="FM17" s="5">
        <f>+FL17*(1+$AR$31)</f>
        <v>1511606.1904718145</v>
      </c>
      <c r="FN17" s="5">
        <f>+FM17*(1+$AR$31)</f>
        <v>1526722.2523765326</v>
      </c>
      <c r="FO17" s="5">
        <f>+FN17*(1+$AR$31)</f>
        <v>1541989.4749002981</v>
      </c>
      <c r="FP17" s="5">
        <f>+FO17*(1+$AR$31)</f>
        <v>1557409.3696493011</v>
      </c>
      <c r="FQ17" s="5">
        <f>+FP17*(1+$AR$31)</f>
        <v>1572983.463345794</v>
      </c>
      <c r="FR17" s="5">
        <f>+FQ17*(1+$AR$31)</f>
        <v>1588713.2979792519</v>
      </c>
      <c r="FS17" s="5">
        <f>+FR17*(1+$AR$31)</f>
        <v>1604600.4309590445</v>
      </c>
      <c r="FT17" s="5">
        <f>+FS17*(1+$AR$31)</f>
        <v>1620646.4352686349</v>
      </c>
      <c r="FU17" s="5">
        <f>+FT17*(1+$AR$31)</f>
        <v>1636852.8996213214</v>
      </c>
      <c r="FV17" s="5">
        <f>+FU17*(1+$AR$31)</f>
        <v>1653221.4286175347</v>
      </c>
      <c r="FW17" s="5">
        <f>+FV17*(1+$AR$31)</f>
        <v>1669753.64290371</v>
      </c>
      <c r="FX17" s="5">
        <f>+FW17*(1+$AR$31)</f>
        <v>1686451.1793327471</v>
      </c>
      <c r="FY17" s="5">
        <f>+FX17*(1+$AR$31)</f>
        <v>1703315.6911260746</v>
      </c>
      <c r="FZ17" s="5">
        <f>+FY17*(1+$AR$31)</f>
        <v>1720348.8480373353</v>
      </c>
      <c r="GA17" s="5">
        <f>+FZ17*(1+$AR$31)</f>
        <v>1737552.3365177086</v>
      </c>
      <c r="GB17" s="5">
        <f>+GA17*(1+$AR$31)</f>
        <v>1754927.8598828858</v>
      </c>
      <c r="GC17" s="5">
        <f>+GB17*(1+$AR$31)</f>
        <v>1772477.1384817148</v>
      </c>
      <c r="GD17" s="5">
        <f>+GC17*(1+$AR$31)</f>
        <v>1790201.9098665318</v>
      </c>
      <c r="GE17" s="5">
        <f>+GD17*(1+$AR$31)</f>
        <v>1808103.9289651972</v>
      </c>
      <c r="GF17" s="5">
        <f>+GE17*(1+$AR$31)</f>
        <v>1826184.9682548491</v>
      </c>
      <c r="GG17" s="5">
        <f>+GF17*(1+$AR$31)</f>
        <v>1844446.8179373976</v>
      </c>
      <c r="GH17" s="5">
        <f>+GG17*(1+$AR$31)</f>
        <v>1862891.2861167716</v>
      </c>
      <c r="GI17" s="5">
        <f>+GH17*(1+$AR$31)</f>
        <v>1881520.1989779393</v>
      </c>
      <c r="GJ17" s="5">
        <f>+GI17*(1+$AR$31)</f>
        <v>1900335.4009677188</v>
      </c>
      <c r="GK17" s="5">
        <f>+GJ17*(1+$AR$31)</f>
        <v>1919338.754977396</v>
      </c>
      <c r="GL17" s="5">
        <f>+GK17*(1+$AR$31)</f>
        <v>1938532.14252717</v>
      </c>
      <c r="GM17" s="5">
        <f>+GL17*(1+$AR$31)</f>
        <v>1957917.4639524417</v>
      </c>
      <c r="GN17" s="5">
        <f>+GM17*(1+$AR$31)</f>
        <v>1977496.6385919661</v>
      </c>
      <c r="GO17" s="5">
        <f>+GN17*(1+$AR$31)</f>
        <v>1997271.6049778857</v>
      </c>
      <c r="GP17" s="5">
        <f>+GO17*(1+$AR$31)</f>
        <v>2017244.3210276647</v>
      </c>
      <c r="GQ17" s="5">
        <f>+GP17*(1+$AR$31)</f>
        <v>2037416.7642379415</v>
      </c>
      <c r="GR17" s="5">
        <f>+GQ17*(1+$AR$31)</f>
        <v>2057790.9318803209</v>
      </c>
      <c r="GS17" s="5">
        <f>+GR17*(1+$AR$31)</f>
        <v>2078368.841199124</v>
      </c>
      <c r="GT17" s="5">
        <f>+GS17*(1+$AR$31)</f>
        <v>2099152.5296111153</v>
      </c>
      <c r="GU17" s="5">
        <f>+GT17*(1+$AR$31)</f>
        <v>2120144.0549072265</v>
      </c>
      <c r="GV17" s="5">
        <f>+GU17*(1+$AR$31)</f>
        <v>2141345.4954562988</v>
      </c>
      <c r="GW17" s="5">
        <f>+GV17*(1+$AR$31)</f>
        <v>2162758.950410862</v>
      </c>
      <c r="GX17" s="5">
        <f>+GW17*(1+$AR$31)</f>
        <v>2184386.5399149708</v>
      </c>
      <c r="GY17" s="5">
        <f>+GX17*(1+$AR$31)</f>
        <v>2206230.4053141205</v>
      </c>
      <c r="GZ17" s="5">
        <f>+GY17*(1+$AR$31)</f>
        <v>2228292.7093672617</v>
      </c>
      <c r="HA17" s="5">
        <f>+GZ17*(1+$AR$31)</f>
        <v>2250575.6364609343</v>
      </c>
      <c r="HB17" s="5">
        <f>+HA17*(1+$AR$31)</f>
        <v>2273081.3928255439</v>
      </c>
      <c r="HC17" s="5">
        <f>+HB17*(1+$AR$31)</f>
        <v>2295812.2067537992</v>
      </c>
      <c r="HD17" s="5">
        <f>+HC17*(1+$AR$31)</f>
        <v>2318770.3288213373</v>
      </c>
      <c r="HE17" s="5">
        <f>+HD17*(1+$AR$31)</f>
        <v>2341958.0321095507</v>
      </c>
      <c r="HF17" s="5">
        <f>+HE17*(1+$AR$31)</f>
        <v>2365377.6124306461</v>
      </c>
      <c r="HG17" s="5">
        <f>+HF17*(1+$AR$31)</f>
        <v>2389031.3885549526</v>
      </c>
      <c r="HH17" s="5">
        <f>+HG17*(1+$AR$31)</f>
        <v>2412921.7024405021</v>
      </c>
      <c r="HI17" s="5">
        <f>+HH17*(1+$AR$31)</f>
        <v>2437050.9194649071</v>
      </c>
      <c r="HJ17" s="5">
        <f>+HI17*(1+$AR$31)</f>
        <v>2461421.4286595564</v>
      </c>
      <c r="HK17" s="5">
        <f>+HJ17*(1+$AR$31)</f>
        <v>2486035.642946152</v>
      </c>
      <c r="HL17" s="5">
        <f>+HK17*(1+$AR$31)</f>
        <v>2510895.9993756134</v>
      </c>
      <c r="HM17" s="5">
        <f>+HL17*(1+$AR$31)</f>
        <v>2536004.9593693698</v>
      </c>
      <c r="HN17" s="5">
        <f>+HM17*(1+$AR$31)</f>
        <v>2561365.0089630634</v>
      </c>
      <c r="HO17" s="5">
        <f>+HN17*(1+$AR$31)</f>
        <v>2586978.6590526942</v>
      </c>
      <c r="HP17" s="5">
        <f>+HO17*(1+$AR$31)</f>
        <v>2612848.445643221</v>
      </c>
      <c r="HQ17" s="5">
        <f>+HP17*(1+$AR$31)</f>
        <v>2638976.9300996531</v>
      </c>
      <c r="HR17" s="5">
        <f>+HQ17*(1+$AR$31)</f>
        <v>2665366.6994006494</v>
      </c>
      <c r="HS17" s="5">
        <f>+HR17*(1+$AR$31)</f>
        <v>2692020.3663946558</v>
      </c>
      <c r="HT17" s="5">
        <f>+HS17*(1+$AR$31)</f>
        <v>2718940.5700586024</v>
      </c>
      <c r="HU17" s="5">
        <f>+HT17*(1+$AR$31)</f>
        <v>2746129.9757591886</v>
      </c>
      <c r="HV17" s="5">
        <f>+HU17*(1+$AR$31)</f>
        <v>2773591.2755167806</v>
      </c>
      <c r="HW17" s="5">
        <f>+HV17*(1+$AR$31)</f>
        <v>2801327.1882719486</v>
      </c>
      <c r="HX17" s="5">
        <f>+HW17*(1+$AR$31)</f>
        <v>2829340.460154668</v>
      </c>
      <c r="HY17" s="5">
        <f>+HX17*(1+$AR$31)</f>
        <v>2857633.8647562149</v>
      </c>
      <c r="HZ17" s="5">
        <f>+HY17*(1+$AR$31)</f>
        <v>2886210.203403777</v>
      </c>
      <c r="IA17" s="5">
        <f>+HZ17*(1+$AR$31)</f>
        <v>2915072.3054378149</v>
      </c>
      <c r="IB17" s="5">
        <f>+IA17*(1+$AR$31)</f>
        <v>2944223.0284921932</v>
      </c>
      <c r="IC17" s="5">
        <f>+IB17*(1+$AR$31)</f>
        <v>2973665.258777115</v>
      </c>
      <c r="ID17" s="5">
        <f>+IC17*(1+$AR$31)</f>
        <v>3003401.911364886</v>
      </c>
      <c r="IE17" s="5">
        <f>+ID17*(1+$AR$31)</f>
        <v>3033435.9304785347</v>
      </c>
    </row>
    <row r="18" spans="2:239">
      <c r="B18" s="1" t="s">
        <v>30</v>
      </c>
      <c r="C18" s="1">
        <v>426710</v>
      </c>
      <c r="D18" s="1">
        <v>426833</v>
      </c>
      <c r="E18" s="1">
        <v>428125</v>
      </c>
      <c r="F18" s="1">
        <f>+F17/F19</f>
        <v>433728.76006541599</v>
      </c>
      <c r="G18" s="1">
        <v>430471</v>
      </c>
      <c r="H18" s="1">
        <v>431576</v>
      </c>
      <c r="I18" s="1">
        <v>430758</v>
      </c>
      <c r="J18" s="1">
        <f>+J17/J19</f>
        <v>432019.50766472629</v>
      </c>
      <c r="K18" s="1">
        <v>436424</v>
      </c>
      <c r="L18" s="1">
        <v>437882</v>
      </c>
      <c r="M18" s="1">
        <f>+L18</f>
        <v>437882</v>
      </c>
      <c r="N18" s="1">
        <f>+M18</f>
        <v>437882</v>
      </c>
      <c r="W18" s="1">
        <v>262200</v>
      </c>
      <c r="X18" s="1">
        <v>393000</v>
      </c>
      <c r="Y18" s="1">
        <v>398256</v>
      </c>
      <c r="Z18" s="1">
        <v>407240</v>
      </c>
      <c r="AA18" s="1">
        <v>471218</v>
      </c>
      <c r="AB18" s="1">
        <v>427770</v>
      </c>
      <c r="AC18" s="1">
        <v>432040</v>
      </c>
      <c r="AD18" s="1">
        <f>+AC18</f>
        <v>432040</v>
      </c>
      <c r="AE18" s="1">
        <f>+AD18</f>
        <v>432040</v>
      </c>
      <c r="AF18" s="1">
        <f t="shared" ref="AF18:AM18" si="19">+AE18</f>
        <v>432040</v>
      </c>
      <c r="AG18" s="1">
        <f t="shared" si="19"/>
        <v>432040</v>
      </c>
      <c r="AH18" s="1">
        <f t="shared" si="19"/>
        <v>432040</v>
      </c>
      <c r="AI18" s="1">
        <f t="shared" si="19"/>
        <v>432040</v>
      </c>
      <c r="AJ18" s="1">
        <f t="shared" si="19"/>
        <v>432040</v>
      </c>
      <c r="AK18" s="1">
        <f t="shared" si="19"/>
        <v>432040</v>
      </c>
      <c r="AL18" s="1">
        <f t="shared" si="19"/>
        <v>432040</v>
      </c>
      <c r="AM18" s="1">
        <f t="shared" si="19"/>
        <v>432040</v>
      </c>
    </row>
    <row r="19" spans="2:239" s="13" customFormat="1">
      <c r="B19" s="13" t="s">
        <v>31</v>
      </c>
      <c r="C19" s="13">
        <f>+C17/C18</f>
        <v>4.3289353425042768E-2</v>
      </c>
      <c r="D19" s="13">
        <f>+D17/D18</f>
        <v>5.2350685162581151E-2</v>
      </c>
      <c r="E19" s="13">
        <f>+E17/E18</f>
        <v>5.3979562043795616E-3</v>
      </c>
      <c r="F19" s="13">
        <f t="shared" si="7"/>
        <v>1.561113908835278E-2</v>
      </c>
      <c r="G19" s="13">
        <f>+G17/G18</f>
        <v>5.3102299574187342E-2</v>
      </c>
      <c r="H19" s="13">
        <f>+H17/H18</f>
        <v>4.6821417316996308E-2</v>
      </c>
      <c r="I19" s="13">
        <f>+I17/I18</f>
        <v>-8.3132524526532303E-2</v>
      </c>
      <c r="J19" s="13">
        <f t="shared" si="8"/>
        <v>7.4820695423516409E-2</v>
      </c>
      <c r="K19" s="13">
        <f>+K17/K18</f>
        <v>0.15328442065514269</v>
      </c>
      <c r="L19" s="13">
        <f>+L17/L18</f>
        <v>0.68309955650152321</v>
      </c>
      <c r="M19" s="13">
        <f>+M17/M18</f>
        <v>0.10074675883786069</v>
      </c>
      <c r="N19" s="13">
        <f>+N17/N18</f>
        <v>0.1042252781585797</v>
      </c>
      <c r="W19" s="13">
        <f>+W17/W18</f>
        <v>-1.2893096872616323</v>
      </c>
      <c r="X19" s="13">
        <f>+X17/X18</f>
        <v>-0.68165394402035628</v>
      </c>
      <c r="Y19" s="13">
        <f>+Y17/Y18</f>
        <v>-0.63368787915310754</v>
      </c>
      <c r="Z19" s="13">
        <f>+Z17/Z18</f>
        <v>-0.27375994499557998</v>
      </c>
      <c r="AA19" s="13">
        <f>+AA17/AA18</f>
        <v>-0.15960128857556374</v>
      </c>
      <c r="AB19" s="13">
        <f>+AB17/AB18</f>
        <v>0.11664913388035626</v>
      </c>
      <c r="AC19" s="13">
        <f>+AC17/AC18</f>
        <v>9.1611887788167756E-2</v>
      </c>
      <c r="AD19" s="1">
        <f>+AD17/AD18</f>
        <v>1.054919834978417</v>
      </c>
      <c r="AE19" s="13">
        <f>+AE17/AE18</f>
        <v>0.49407115058791001</v>
      </c>
      <c r="AF19" s="13">
        <f t="shared" ref="AF19:AM19" si="20">+AF17/AF18</f>
        <v>0.53875730247810028</v>
      </c>
      <c r="AG19" s="13">
        <f t="shared" si="20"/>
        <v>0.58680150821017774</v>
      </c>
      <c r="AH19" s="13">
        <f t="shared" si="20"/>
        <v>0.63843571082742667</v>
      </c>
      <c r="AI19" s="13">
        <f t="shared" si="20"/>
        <v>0.69390714064732584</v>
      </c>
      <c r="AJ19" s="13">
        <f t="shared" si="20"/>
        <v>0.75347929417907777</v>
      </c>
      <c r="AK19" s="13">
        <f t="shared" si="20"/>
        <v>0.81743297455191433</v>
      </c>
      <c r="AL19" s="13">
        <f t="shared" si="20"/>
        <v>0.88606739726961303</v>
      </c>
      <c r="AM19" s="13">
        <f t="shared" si="20"/>
        <v>0.95970136534138584</v>
      </c>
    </row>
    <row r="23" spans="2:239" s="7" customFormat="1">
      <c r="B23" s="7" t="s">
        <v>32</v>
      </c>
      <c r="G23" s="7">
        <f>+G8/C8-1</f>
        <v>0.14920231089140801</v>
      </c>
      <c r="H23" s="7">
        <f>+H8/D8-1</f>
        <v>0.14573813117258627</v>
      </c>
      <c r="I23" s="7">
        <f>+I8/E8-1</f>
        <v>8.1547808517915099E-2</v>
      </c>
      <c r="J23" s="7">
        <f>+J8/F8-1</f>
        <v>3.8726471472462443E-2</v>
      </c>
      <c r="K23" s="7">
        <f t="shared" ref="E23:K23" si="21">+K8/G8-1</f>
        <v>3.1206472782757011E-2</v>
      </c>
      <c r="L23" s="7">
        <f>+L8/H8-1</f>
        <v>2.6312048029262236E-2</v>
      </c>
      <c r="X23" s="7">
        <f>+X8/W8-1</f>
        <v>0.67887602784220968</v>
      </c>
      <c r="Y23" s="7">
        <f>+Y8/X8-1</f>
        <v>0.37191243185009659</v>
      </c>
      <c r="Z23" s="7">
        <f>+Z8/Y8-1</f>
        <v>0.47444665417580434</v>
      </c>
      <c r="AA23" s="7">
        <f>+AA8/Z8-1</f>
        <v>0.2548384722422794</v>
      </c>
      <c r="AB23" s="7">
        <f>+AB8/AA8-1</f>
        <v>0.12841984310514731</v>
      </c>
      <c r="AC23" s="7">
        <f>+AC8/AB8-1</f>
        <v>0.10166221958691568</v>
      </c>
      <c r="AD23" s="7">
        <f>+AD8/AC8-1</f>
        <v>6.4367502951276245E-2</v>
      </c>
      <c r="AE23" s="7">
        <f t="shared" ref="AE23:AM23" si="22">+AE8/AD8-1</f>
        <v>6.0000000000000053E-2</v>
      </c>
      <c r="AF23" s="7">
        <f t="shared" si="22"/>
        <v>6.0000000000000053E-2</v>
      </c>
      <c r="AG23" s="7">
        <f t="shared" si="22"/>
        <v>6.0000000000000053E-2</v>
      </c>
      <c r="AH23" s="7">
        <f t="shared" si="22"/>
        <v>6.0000000000000053E-2</v>
      </c>
      <c r="AI23" s="7">
        <f t="shared" si="22"/>
        <v>6.0000000000000053E-2</v>
      </c>
      <c r="AJ23" s="7">
        <f t="shared" si="22"/>
        <v>6.0000000000000053E-2</v>
      </c>
      <c r="AK23" s="7">
        <f t="shared" si="22"/>
        <v>6.0000000000000053E-2</v>
      </c>
      <c r="AL23" s="7">
        <f t="shared" si="22"/>
        <v>6.0000000000000053E-2</v>
      </c>
      <c r="AM23" s="7">
        <f t="shared" si="22"/>
        <v>6.0000000000000053E-2</v>
      </c>
    </row>
    <row r="24" spans="2:239" s="6" customFormat="1">
      <c r="B24" s="6" t="s">
        <v>34</v>
      </c>
      <c r="C24" s="6">
        <f t="shared" ref="C24:J24" si="23">+(C8-C9)/C8</f>
        <v>0.27501238507005027</v>
      </c>
      <c r="D24" s="6">
        <f t="shared" si="23"/>
        <v>0.28086956414430048</v>
      </c>
      <c r="E24" s="6">
        <f t="shared" si="23"/>
        <v>0.28441639067943802</v>
      </c>
      <c r="F24" s="6">
        <f t="shared" si="23"/>
        <v>0.27999626036648406</v>
      </c>
      <c r="G24" s="6">
        <f t="shared" si="23"/>
        <v>0.28411270680299389</v>
      </c>
      <c r="H24" s="6">
        <f t="shared" si="23"/>
        <v>0.2831725249183033</v>
      </c>
      <c r="I24" s="6">
        <f t="shared" si="23"/>
        <v>0.28509379389770945</v>
      </c>
      <c r="J24" s="6">
        <f>+(J8-J9)/J8</f>
        <v>0.28207998960880543</v>
      </c>
      <c r="K24" s="6">
        <f>+(K8-K9)/K8</f>
        <v>0.29675941933298006</v>
      </c>
      <c r="L24" s="6">
        <f>+(L8-L9)/L8</f>
        <v>0.29519318796791005</v>
      </c>
      <c r="X24" s="6">
        <f t="shared" ref="X24:AB24" si="24">+(X8-X9)/X8</f>
        <v>0.20233172376761227</v>
      </c>
      <c r="Y24" s="6">
        <f t="shared" si="24"/>
        <v>0.23604717642342496</v>
      </c>
      <c r="Z24" s="6">
        <f t="shared" si="24"/>
        <v>0.25479145466778164</v>
      </c>
      <c r="AA24" s="6">
        <f t="shared" si="24"/>
        <v>0.26601569439192402</v>
      </c>
      <c r="AB24" s="6">
        <f>+(AB8-AB9)/AB8</f>
        <v>0.28011611819349735</v>
      </c>
      <c r="AC24" s="6">
        <f>+(AC8-AC9)/AC8</f>
        <v>0.28360220744690395</v>
      </c>
      <c r="AD24" s="6">
        <f>+(AD8-AD9)/AD8</f>
        <v>0.29557305145295237</v>
      </c>
      <c r="AE24" s="6">
        <f t="shared" ref="AE24:AM24" si="25">+(AE8-AE9)/AE8</f>
        <v>0.29557305145295237</v>
      </c>
      <c r="AF24" s="6">
        <f t="shared" si="25"/>
        <v>0.29557305145295226</v>
      </c>
      <c r="AG24" s="6">
        <f t="shared" si="25"/>
        <v>0.29557305145295215</v>
      </c>
      <c r="AH24" s="6">
        <f t="shared" si="25"/>
        <v>0.29557305145295221</v>
      </c>
      <c r="AI24" s="6">
        <f t="shared" si="25"/>
        <v>0.29557305145295221</v>
      </c>
      <c r="AJ24" s="6">
        <f t="shared" si="25"/>
        <v>0.29557305145295221</v>
      </c>
      <c r="AK24" s="6">
        <f t="shared" si="25"/>
        <v>0.29557305145295221</v>
      </c>
      <c r="AL24" s="6">
        <f t="shared" si="25"/>
        <v>0.29557305145295215</v>
      </c>
      <c r="AM24" s="6">
        <f t="shared" si="25"/>
        <v>0.29557305145295226</v>
      </c>
    </row>
    <row r="25" spans="2:239">
      <c r="B25" s="1" t="s">
        <v>37</v>
      </c>
      <c r="C25" s="6">
        <f>+C12/C8</f>
        <v>7.7485445741038994E-3</v>
      </c>
      <c r="D25" s="6">
        <f t="shared" ref="D25:L25" si="26">+D12/D8</f>
        <v>8.9078165421711385E-3</v>
      </c>
      <c r="E25" s="6">
        <f t="shared" si="26"/>
        <v>-1.7139774465843273E-4</v>
      </c>
      <c r="F25" s="6">
        <f t="shared" si="26"/>
        <v>6.0068779926233896E-3</v>
      </c>
      <c r="G25" s="6">
        <f t="shared" si="26"/>
        <v>8.8632030155100672E-3</v>
      </c>
      <c r="H25" s="6">
        <f t="shared" si="26"/>
        <v>-5.9810390399317563E-3</v>
      </c>
      <c r="I25" s="6">
        <f t="shared" si="26"/>
        <v>-3.7088144318415429E-3</v>
      </c>
      <c r="J25" s="6">
        <f t="shared" si="26"/>
        <v>-7.6038554720369569E-3</v>
      </c>
      <c r="K25" s="6">
        <f t="shared" si="26"/>
        <v>2.2453848091808632E-2</v>
      </c>
      <c r="L25" s="6">
        <f t="shared" si="26"/>
        <v>1.1212174957645187E-2</v>
      </c>
      <c r="X25" s="6">
        <f t="shared" ref="X25:AB25" si="27">+X12/X8</f>
        <v>-7.5793477027103151E-2</v>
      </c>
      <c r="Y25" s="6">
        <f t="shared" si="27"/>
        <v>-5.214347036762626E-2</v>
      </c>
      <c r="Z25" s="6">
        <f t="shared" si="27"/>
        <v>-1.2658922200467266E-2</v>
      </c>
      <c r="AA25" s="6">
        <f t="shared" si="27"/>
        <v>-8.2037092773864281E-3</v>
      </c>
      <c r="AB25" s="6">
        <f t="shared" ref="AA25:AC25" si="28">+AB12/AB8</f>
        <v>5.5757485917580785E-3</v>
      </c>
      <c r="AC25" s="6">
        <f t="shared" si="28"/>
        <v>-2.1192674376464423E-3</v>
      </c>
      <c r="AD25" s="6">
        <f t="shared" ref="AD25:AM25" si="29">+AD12/AD8</f>
        <v>1.3938656644633908E-2</v>
      </c>
      <c r="AE25" s="6">
        <f t="shared" si="29"/>
        <v>1.393865664463384E-2</v>
      </c>
      <c r="AF25" s="6">
        <f t="shared" si="29"/>
        <v>1.3938656644633738E-2</v>
      </c>
      <c r="AG25" s="6">
        <f t="shared" si="29"/>
        <v>1.3938656644633795E-2</v>
      </c>
      <c r="AH25" s="6">
        <f t="shared" si="29"/>
        <v>1.3938656644633661E-2</v>
      </c>
      <c r="AI25" s="6">
        <f t="shared" si="29"/>
        <v>1.3938656644633736E-2</v>
      </c>
      <c r="AJ25" s="6">
        <f t="shared" si="29"/>
        <v>1.3938656644633729E-2</v>
      </c>
      <c r="AK25" s="6">
        <f t="shared" si="29"/>
        <v>1.3938656644633684E-2</v>
      </c>
      <c r="AL25" s="6">
        <f t="shared" si="29"/>
        <v>1.3938656644633588E-2</v>
      </c>
      <c r="AM25" s="6">
        <f t="shared" si="29"/>
        <v>1.3938656644633632E-2</v>
      </c>
    </row>
    <row r="26" spans="2:239">
      <c r="B26" s="1" t="s">
        <v>39</v>
      </c>
      <c r="C26" s="6">
        <f>+C16/C15</f>
        <v>0</v>
      </c>
      <c r="D26" s="6">
        <f t="shared" ref="D26:L26" si="30">+D16/D15</f>
        <v>0</v>
      </c>
      <c r="E26" s="6">
        <f t="shared" si="30"/>
        <v>0</v>
      </c>
      <c r="F26" s="6">
        <f t="shared" si="30"/>
        <v>0.28098120420516087</v>
      </c>
      <c r="G26" s="6">
        <f t="shared" si="30"/>
        <v>4.2033358477914673E-2</v>
      </c>
      <c r="H26" s="6">
        <f t="shared" si="30"/>
        <v>6.0620147831342105E-2</v>
      </c>
      <c r="I26" s="6">
        <f t="shared" si="30"/>
        <v>-4.9961883539553158E-2</v>
      </c>
      <c r="J26" s="6">
        <f t="shared" si="30"/>
        <v>0.12550388226063902</v>
      </c>
      <c r="K26" s="6">
        <f t="shared" si="30"/>
        <v>0.14650421025771881</v>
      </c>
      <c r="L26" s="6">
        <f t="shared" si="30"/>
        <v>-5.4308257906391759</v>
      </c>
    </row>
    <row r="29" spans="2:239" s="5" customFormat="1">
      <c r="B29" s="5" t="s">
        <v>43</v>
      </c>
      <c r="L29" s="5">
        <f>SUM(L30:L31)</f>
        <v>694950</v>
      </c>
      <c r="AC29" s="5">
        <f>+L29</f>
        <v>694950</v>
      </c>
      <c r="AD29" s="5">
        <f>+AC29+AD17</f>
        <v>1150717.5655040753</v>
      </c>
      <c r="AE29" s="5">
        <f t="shared" ref="AE29:AM29" si="31">+AD29+AE17</f>
        <v>1364176.0654040759</v>
      </c>
      <c r="AF29" s="5">
        <f t="shared" si="31"/>
        <v>1596940.7703667143</v>
      </c>
      <c r="AG29" s="5">
        <f t="shared" si="31"/>
        <v>1850462.4939738396</v>
      </c>
      <c r="AH29" s="5">
        <f t="shared" si="31"/>
        <v>2126292.2584797209</v>
      </c>
      <c r="AI29" s="5">
        <f t="shared" si="31"/>
        <v>2426087.8995249914</v>
      </c>
      <c r="AJ29" s="5">
        <f t="shared" si="31"/>
        <v>2751621.0937821204</v>
      </c>
      <c r="AK29" s="5">
        <f t="shared" si="31"/>
        <v>3104784.8361075297</v>
      </c>
      <c r="AL29" s="5">
        <f t="shared" si="31"/>
        <v>3487601.3944238932</v>
      </c>
      <c r="AM29" s="5">
        <f t="shared" si="31"/>
        <v>3902230.7723059854</v>
      </c>
    </row>
    <row r="30" spans="2:239">
      <c r="B30" s="1" t="s">
        <v>3</v>
      </c>
      <c r="L30" s="1">
        <v>694460</v>
      </c>
      <c r="AQ30" s="1" t="s">
        <v>63</v>
      </c>
      <c r="AR30" s="6">
        <v>0.05</v>
      </c>
    </row>
    <row r="31" spans="2:239">
      <c r="B31" s="1" t="s">
        <v>49</v>
      </c>
      <c r="L31" s="1">
        <v>490</v>
      </c>
      <c r="AQ31" s="1" t="s">
        <v>40</v>
      </c>
      <c r="AR31" s="14">
        <v>0.01</v>
      </c>
    </row>
    <row r="32" spans="2:239">
      <c r="B32" s="1" t="s">
        <v>50</v>
      </c>
      <c r="L32" s="1">
        <v>200983</v>
      </c>
      <c r="AQ32" s="1" t="s">
        <v>41</v>
      </c>
      <c r="AR32" s="14">
        <v>7.0000000000000007E-2</v>
      </c>
    </row>
    <row r="33" spans="2:44">
      <c r="B33" s="1" t="s">
        <v>52</v>
      </c>
      <c r="L33" s="1">
        <v>803338</v>
      </c>
      <c r="AQ33" s="1" t="s">
        <v>42</v>
      </c>
      <c r="AR33" s="1">
        <f>NPV(AR32,AD17:IE17)</f>
        <v>5767550.1463005841</v>
      </c>
    </row>
    <row r="34" spans="2:44">
      <c r="B34" s="1" t="s">
        <v>51</v>
      </c>
      <c r="L34" s="1">
        <v>53957</v>
      </c>
      <c r="AQ34" s="1" t="s">
        <v>43</v>
      </c>
      <c r="AR34" s="1">
        <f>+L29</f>
        <v>694950</v>
      </c>
    </row>
    <row r="35" spans="2:44">
      <c r="B35" s="1" t="s">
        <v>58</v>
      </c>
      <c r="L35" s="1">
        <v>526163</v>
      </c>
      <c r="AQ35" s="1" t="s">
        <v>44</v>
      </c>
      <c r="AR35" s="1">
        <f>SUM(AR33:AR34)</f>
        <v>6462500.1463005841</v>
      </c>
    </row>
    <row r="36" spans="2:44">
      <c r="B36" s="1" t="s">
        <v>53</v>
      </c>
      <c r="L36" s="1">
        <v>464706</v>
      </c>
      <c r="AQ36" s="1" t="s">
        <v>1</v>
      </c>
      <c r="AR36" s="1">
        <f>+Main!K4</f>
        <v>418385.21499999997</v>
      </c>
    </row>
    <row r="37" spans="2:44">
      <c r="B37" s="1" t="s">
        <v>54</v>
      </c>
      <c r="L37" s="1">
        <v>39442</v>
      </c>
      <c r="AQ37" s="1" t="s">
        <v>45</v>
      </c>
      <c r="AR37" s="1">
        <f>+AR35/AR36</f>
        <v>15.446291873149926</v>
      </c>
    </row>
    <row r="38" spans="2:44">
      <c r="B38" s="1" t="s">
        <v>55</v>
      </c>
      <c r="L38" s="1">
        <v>275669</v>
      </c>
      <c r="AQ38" s="1" t="s">
        <v>64</v>
      </c>
      <c r="AR38" s="1">
        <f>+Main!K3</f>
        <v>29.75</v>
      </c>
    </row>
    <row r="39" spans="2:44" s="15" customFormat="1">
      <c r="B39" s="15" t="s">
        <v>56</v>
      </c>
      <c r="L39" s="15">
        <v>43283</v>
      </c>
      <c r="AQ39" s="15" t="s">
        <v>65</v>
      </c>
      <c r="AR39" s="16">
        <f>+AR37/AR38-1</f>
        <v>-0.48079691182689321</v>
      </c>
    </row>
    <row r="40" spans="2:44" s="5" customFormat="1">
      <c r="B40" s="5" t="s">
        <v>57</v>
      </c>
      <c r="L40" s="5">
        <f>+SUM(L30:L39)</f>
        <v>3102491</v>
      </c>
    </row>
    <row r="42" spans="2:44">
      <c r="B42" s="1" t="s">
        <v>59</v>
      </c>
      <c r="L42" s="1">
        <v>1179807</v>
      </c>
    </row>
    <row r="43" spans="2:44">
      <c r="B43" s="1" t="s">
        <v>60</v>
      </c>
      <c r="L43" s="1">
        <v>875371</v>
      </c>
    </row>
    <row r="44" spans="2:44">
      <c r="B44" s="1" t="s">
        <v>61</v>
      </c>
      <c r="L44" s="1">
        <v>517274</v>
      </c>
    </row>
    <row r="45" spans="2:44">
      <c r="B45" s="1" t="s">
        <v>62</v>
      </c>
      <c r="L45" s="1">
        <v>43290</v>
      </c>
    </row>
    <row r="46" spans="2:44" s="5" customFormat="1">
      <c r="B46" s="5" t="s">
        <v>48</v>
      </c>
      <c r="L46" s="5">
        <f>+SUM(L42:L45)</f>
        <v>2615742</v>
      </c>
    </row>
    <row r="47" spans="2:44">
      <c r="B47" s="1" t="s">
        <v>47</v>
      </c>
      <c r="L47" s="1">
        <v>486749</v>
      </c>
    </row>
    <row r="48" spans="2:44" s="5" customFormat="1">
      <c r="B48" s="5" t="s">
        <v>46</v>
      </c>
      <c r="L48" s="5">
        <f>+SUM(L46:L47)</f>
        <v>3102491</v>
      </c>
    </row>
    <row r="52" spans="2:12">
      <c r="B52" s="1" t="s">
        <v>66</v>
      </c>
      <c r="F52" s="1">
        <f>349777-SUM(C52:E52)</f>
        <v>349777</v>
      </c>
      <c r="G52" s="1">
        <v>148712</v>
      </c>
      <c r="H52" s="1">
        <f>307287-G52</f>
        <v>158575</v>
      </c>
      <c r="I52" s="1">
        <f>387356-SUM(G52:H52)</f>
        <v>80069</v>
      </c>
      <c r="J52" s="1">
        <f>486211-SUM(G52:I52)</f>
        <v>98855</v>
      </c>
      <c r="K52" s="1">
        <v>81937</v>
      </c>
      <c r="L52" s="1">
        <f>205347-K52</f>
        <v>123410</v>
      </c>
    </row>
    <row r="53" spans="2:12">
      <c r="B53" s="1" t="s">
        <v>67</v>
      </c>
      <c r="F53" s="1">
        <f>+-230310-SUM(C53:E53)</f>
        <v>-230310</v>
      </c>
      <c r="G53" s="1">
        <v>-21573</v>
      </c>
      <c r="H53" s="1">
        <f>+-79217-G53</f>
        <v>-57644</v>
      </c>
      <c r="I53" s="1">
        <f>+-110898-SUM(G53:H53)</f>
        <v>-31681</v>
      </c>
      <c r="J53" s="1">
        <f>-143282-SUM(G53:I53)</f>
        <v>-32384</v>
      </c>
      <c r="K53" s="1">
        <v>-29299</v>
      </c>
      <c r="L53" s="1">
        <f>+-61225-K53</f>
        <v>-31926</v>
      </c>
    </row>
    <row r="54" spans="2:12">
      <c r="B54" s="1" t="s">
        <v>68</v>
      </c>
      <c r="F54" s="1">
        <f>+SUM(F52:F53)</f>
        <v>119467</v>
      </c>
      <c r="G54" s="1">
        <f>+SUM(G52:G53)</f>
        <v>127139</v>
      </c>
      <c r="H54" s="1">
        <f>+SUM(H52:H53)</f>
        <v>100931</v>
      </c>
      <c r="I54" s="1">
        <f>+SUM(I52:I53)</f>
        <v>48388</v>
      </c>
      <c r="J54" s="1">
        <f>+SUM(J52:J53)</f>
        <v>66471</v>
      </c>
      <c r="K54" s="1">
        <f>+SUM(K52:K53)</f>
        <v>52638</v>
      </c>
      <c r="L54" s="1">
        <f>+SUM(L52:L53)</f>
        <v>91484</v>
      </c>
    </row>
    <row r="55" spans="2:12">
      <c r="G55" s="1">
        <f t="shared" ref="G55:K55" si="32">+G17</f>
        <v>22859</v>
      </c>
      <c r="H55" s="1">
        <f t="shared" si="32"/>
        <v>20207</v>
      </c>
      <c r="I55" s="1">
        <f t="shared" si="32"/>
        <v>-35810</v>
      </c>
      <c r="J55" s="1">
        <f t="shared" si="32"/>
        <v>32324</v>
      </c>
      <c r="K55" s="1">
        <f t="shared" si="32"/>
        <v>66897</v>
      </c>
      <c r="L55" s="1">
        <f>+L17</f>
        <v>299117</v>
      </c>
    </row>
    <row r="57" spans="2:12">
      <c r="B57" s="1" t="s">
        <v>69</v>
      </c>
      <c r="J57" s="1">
        <f>+SUM(G54:J54)</f>
        <v>342929</v>
      </c>
      <c r="K57" s="1">
        <f>+SUM(H54:K54)</f>
        <v>268428</v>
      </c>
      <c r="L57" s="1">
        <f>+SUM(I54:L54)</f>
        <v>258981</v>
      </c>
    </row>
    <row r="58" spans="2:12">
      <c r="B58" s="1" t="s">
        <v>70</v>
      </c>
      <c r="J58" s="1">
        <f>+SUM(G55:J55)</f>
        <v>39580</v>
      </c>
      <c r="K58" s="1">
        <f>+SUM(H55:K55)</f>
        <v>83618</v>
      </c>
      <c r="L58" s="1">
        <f>+SUM(I55:L55)</f>
        <v>362528</v>
      </c>
    </row>
  </sheetData>
  <pageMargins left="0.7" right="0.7" top="0.75" bottom="0.75" header="0.3" footer="0.3"/>
  <pageSetup orientation="portrait" horizontalDpi="0" verticalDpi="0"/>
  <ignoredErrors>
    <ignoredError sqref="F12:J20 L12:N12 AD12 AD14:AD19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2024-09-22T22:12:38Z</dcterms:created>
  <dcterms:modified xsi:type="dcterms:W3CDTF">2024-09-23T01:10:11Z</dcterms:modified>
</cp:coreProperties>
</file>