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jameelbrannon/Library/CloudStorage/Dropbox/Models/"/>
    </mc:Choice>
  </mc:AlternateContent>
  <xr:revisionPtr revIDLastSave="0" documentId="13_ncr:1_{7C0D0359-66F5-1F40-9D14-905005A5C303}" xr6:coauthVersionLast="47" xr6:coauthVersionMax="47" xr10:uidLastSave="{00000000-0000-0000-0000-000000000000}"/>
  <bookViews>
    <workbookView xWindow="1360" yWindow="5220" windowWidth="24260" windowHeight="27100" xr2:uid="{9D85E03C-6178-AC43-A1B1-776D98F11126}"/>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1" i="1" l="1"/>
  <c r="G21" i="1"/>
  <c r="F21" i="1"/>
  <c r="E21" i="1"/>
  <c r="D21" i="1"/>
  <c r="C21" i="1"/>
  <c r="F5" i="2"/>
  <c r="F8" i="2"/>
  <c r="F14" i="2"/>
  <c r="F20" i="2"/>
  <c r="F25" i="2"/>
  <c r="F22" i="2"/>
  <c r="F19" i="2"/>
  <c r="F18" i="2"/>
  <c r="F17" i="2"/>
  <c r="F16" i="2"/>
  <c r="F13" i="2"/>
  <c r="F12" i="2"/>
  <c r="F11" i="2"/>
  <c r="F10" i="2"/>
  <c r="F7" i="2"/>
  <c r="F6" i="2"/>
  <c r="F4" i="2"/>
  <c r="F3" i="2"/>
  <c r="N33" i="2"/>
  <c r="N32" i="2"/>
  <c r="N31" i="2"/>
  <c r="N30" i="2"/>
  <c r="N29" i="2"/>
  <c r="N28" i="2"/>
  <c r="M20" i="2"/>
  <c r="M14" i="2"/>
  <c r="M8" i="2"/>
  <c r="M5" i="2"/>
  <c r="N20" i="2"/>
  <c r="N14" i="2"/>
  <c r="N8" i="2"/>
  <c r="N5" i="2"/>
  <c r="G32" i="2"/>
  <c r="G31" i="2"/>
  <c r="G30" i="2"/>
  <c r="G29" i="2"/>
  <c r="G28" i="2"/>
  <c r="C20" i="2"/>
  <c r="C14" i="2"/>
  <c r="C8" i="2"/>
  <c r="C5" i="2"/>
  <c r="G20" i="2"/>
  <c r="G14" i="2"/>
  <c r="G8" i="2"/>
  <c r="G5" i="2"/>
  <c r="H32" i="2"/>
  <c r="H31" i="2"/>
  <c r="H29" i="2"/>
  <c r="H28" i="2"/>
  <c r="D20" i="2"/>
  <c r="D14" i="2"/>
  <c r="D8" i="2"/>
  <c r="D5" i="2"/>
  <c r="H20" i="2"/>
  <c r="H14" i="2"/>
  <c r="H8" i="2"/>
  <c r="H5" i="2"/>
  <c r="H30" i="2" s="1"/>
  <c r="I32" i="2"/>
  <c r="I31" i="2"/>
  <c r="I29" i="2"/>
  <c r="I28" i="2"/>
  <c r="E20" i="2"/>
  <c r="E14" i="2"/>
  <c r="E8" i="2"/>
  <c r="E5" i="2"/>
  <c r="I20" i="2"/>
  <c r="I14" i="2"/>
  <c r="I8" i="2"/>
  <c r="I5" i="2"/>
  <c r="I9" i="2" s="1"/>
  <c r="L10" i="1"/>
  <c r="L11" i="1" s="1"/>
  <c r="K11" i="1"/>
  <c r="K9" i="1"/>
  <c r="K12" i="1" l="1"/>
  <c r="F9" i="2"/>
  <c r="F15" i="2" s="1"/>
  <c r="F21" i="2" s="1"/>
  <c r="F23" i="2" s="1"/>
  <c r="F24" i="2" s="1"/>
  <c r="M9" i="2"/>
  <c r="M15" i="2" s="1"/>
  <c r="M21" i="2" s="1"/>
  <c r="M23" i="2" s="1"/>
  <c r="M25" i="2" s="1"/>
  <c r="I15" i="2"/>
  <c r="I21" i="2" s="1"/>
  <c r="I23" i="2" s="1"/>
  <c r="I25" i="2" s="1"/>
  <c r="I30" i="2"/>
  <c r="N9" i="2"/>
  <c r="N15" i="2" s="1"/>
  <c r="N21" i="2" s="1"/>
  <c r="N23" i="2" s="1"/>
  <c r="N25" i="2" s="1"/>
  <c r="C9" i="2"/>
  <c r="C15" i="2" s="1"/>
  <c r="C21" i="2" s="1"/>
  <c r="C23" i="2" s="1"/>
  <c r="C25" i="2" s="1"/>
  <c r="G9" i="2"/>
  <c r="G15" i="2" s="1"/>
  <c r="G21" i="2" s="1"/>
  <c r="G23" i="2" s="1"/>
  <c r="G25" i="2" s="1"/>
  <c r="D9" i="2"/>
  <c r="D15" i="2" s="1"/>
  <c r="D21" i="2" s="1"/>
  <c r="D23" i="2" s="1"/>
  <c r="D25" i="2" s="1"/>
  <c r="H9" i="2"/>
  <c r="H15" i="2" s="1"/>
  <c r="E9" i="2"/>
  <c r="E15" i="2" s="1"/>
  <c r="E21" i="2" s="1"/>
  <c r="E23" i="2" s="1"/>
  <c r="E25" i="2" s="1"/>
  <c r="H21" i="2" l="1"/>
  <c r="H23" i="2" s="1"/>
  <c r="H2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tc={B9B9E6D1-B018-D94F-B407-4480CAA18BF6}</author>
    <author>tc={F00E46D2-BB19-1249-934F-D56572522A7C}</author>
    <author>tc={90CF8CBD-63E9-C845-816F-47BB2684B866}</author>
    <author>tc={BB2F9E36-8B4F-0549-B56C-35950BC5DB0D}</author>
    <author>tc={A7A05930-3738-3D4D-9C47-82EA44FBCAE7}</author>
    <author>tc={9660514E-7FC7-F646-AD4E-6E29BC9E342B}</author>
  </authors>
  <commentList>
    <comment ref="I3" authorId="0" shapeId="0" xr:uid="{B9B9E6D1-B018-D94F-B407-4480CAA18BF6}">
      <text>
        <t>[Threaded comment]
Your version of Excel allows you to read this threaded comment; however, any edits to it will get removed if the file is opened in a newer version of Excel. Learn more: https://go.microsoft.com/fwlink/?linkid=870924
Comment:
    increase is primarily attributed to maintenance and service revenue of approximately $0.8 million associated with installed Blue Light Towers, E-Phones and Call Box products partially offset by a decrease in revenue for deployed ASRs of approximately $0.1 million</t>
      </text>
    </comment>
    <comment ref="I4" authorId="1" shapeId="0" xr:uid="{F00E46D2-BB19-1249-934F-D56572522A7C}">
      <text>
        <t>[Threaded comment]
Your version of Excel allows you to read this threaded comment; however, any edits to it will get removed if the file is opened in a newer version of Excel. Learn more: https://go.microsoft.com/fwlink/?linkid=870924
Comment:
    Product revenue of approximately $1.4 million is attributable to sales of Blue Light Towers, E-Phones and Call Box products from the CASE Acquisition in October 2022.</t>
      </text>
    </comment>
    <comment ref="I5" authorId="2" shapeId="0" xr:uid="{90CF8CBD-63E9-C845-816F-47BB2684B866}">
      <text>
        <t>[Threaded comment]
Your version of Excel allows you to read this threaded comment; however, any edits to it will get removed if the file is opened in a newer version of Excel. Learn more: https://go.microsoft.com/fwlink/?linkid=870924
Comment:
    increase in personnel costs related to increased headcount resulting from the CASE Acquisition in October 2022 of approximately $0.2 million
Reply:
    contributing to the increase were service vehicle related costs, warranty and material related expenses, depreciation and amortization expense related to the CASE Acquisition of approximately $0.4 million, partially offset by lower cellular and communication fees of approximately $</t>
      </text>
    </comment>
    <comment ref="I10" authorId="3" shapeId="0" xr:uid="{BB2F9E36-8B4F-0549-B56C-35950BC5DB0D}">
      <text>
        <t>[Threaded comment]
Your version of Excel allows you to read this threaded comment; however, any edits to it will get removed if the file is opened in a newer version of Excel. Learn more: https://go.microsoft.com/fwlink/?linkid=870924
Comment:
    decrease is primarily due to decreased personnel related costs from the reduction in workforce announced in January 2023, partially offset by an increase in network hosting fees, including increases from product lines acquired in the CASE Acquisition, as well as material costs related to testing and development</t>
      </text>
    </comment>
    <comment ref="I11" authorId="4" shapeId="0" xr:uid="{A7A05930-3738-3D4D-9C47-82EA44FBCAE7}">
      <text>
        <t>[Threaded comment]
Your version of Excel allows you to read this threaded comment; however, any edits to it will get removed if the file is opened in a newer version of Excel. Learn more: https://go.microsoft.com/fwlink/?linkid=870924
Comment:
    decrease was primarily due to decreased advertising costs, partially offset by amortization and personnel expenses related to the CASE Acquisition</t>
      </text>
    </comment>
    <comment ref="I12" authorId="5" shapeId="0" xr:uid="{9660514E-7FC7-F646-AD4E-6E29BC9E342B}">
      <text>
        <t>[Threaded comment]
Your version of Excel allows you to read this threaded comment; however, any edits to it will get removed if the file is opened in a newer version of Excel. Learn more: https://go.microsoft.com/fwlink/?linkid=870924
Comment:
    increase was primarily driven by increased investor relations, corporate, state taxes, and personnel related expenses</t>
      </text>
    </comment>
  </commentList>
</comments>
</file>

<file path=xl/sharedStrings.xml><?xml version="1.0" encoding="utf-8"?>
<sst xmlns="http://schemas.openxmlformats.org/spreadsheetml/2006/main" count="107" uniqueCount="96">
  <si>
    <t>P</t>
  </si>
  <si>
    <t>S</t>
  </si>
  <si>
    <t>MC</t>
  </si>
  <si>
    <t>C</t>
  </si>
  <si>
    <t>D</t>
  </si>
  <si>
    <t>EV</t>
  </si>
  <si>
    <t>Q323</t>
  </si>
  <si>
    <t>Q122</t>
  </si>
  <si>
    <t>Q222</t>
  </si>
  <si>
    <t>Q322</t>
  </si>
  <si>
    <t>Q422</t>
  </si>
  <si>
    <t>Q123</t>
  </si>
  <si>
    <t>Q223</t>
  </si>
  <si>
    <t>Q423</t>
  </si>
  <si>
    <t>Service</t>
  </si>
  <si>
    <t>Product</t>
  </si>
  <si>
    <t>Net Revenue</t>
  </si>
  <si>
    <t>Net Costs</t>
  </si>
  <si>
    <t xml:space="preserve">Gross profit </t>
  </si>
  <si>
    <t>R&amp;D</t>
  </si>
  <si>
    <t>S&amp;M</t>
  </si>
  <si>
    <t>G&amp;A</t>
  </si>
  <si>
    <t>Restructure</t>
  </si>
  <si>
    <t>Opex</t>
  </si>
  <si>
    <t>Op Income</t>
  </si>
  <si>
    <t>FV Warrants</t>
  </si>
  <si>
    <t>Interest income</t>
  </si>
  <si>
    <t>Other income</t>
  </si>
  <si>
    <t>Total other income</t>
  </si>
  <si>
    <t>EBT</t>
  </si>
  <si>
    <t>Taxes</t>
  </si>
  <si>
    <t>Net Income</t>
  </si>
  <si>
    <t>Diluted</t>
  </si>
  <si>
    <t>Eps</t>
  </si>
  <si>
    <t>$k</t>
  </si>
  <si>
    <t>On October 26, 2023, we received notice from The Nasdaq Stock Market (“Nasdaq”) that we were not in compliance with Nasdaq Listing Rule 5450(a)(1), as the minimum bid price of our Class A Common Stock has been below $1.00 per share for 31 consecutive business days. We have 180 calendar days, or until April 23, 2024, to regain compliance with the minimum bid price requirement. To regain compliance, the minimum bid price of our Class A Common Stock must meet or exceed $1.00 per share for a minimum of ten consecutive business days during this 180-calendar day grace period. In the event we do not regain compliance with the minimum bid price requirement by April 23, 2024, we may be eligible for an additional 180-calendar day compliance period if we elect to transfer to The Nasdaq Capital Market to take advantage of the additional compliance period offered on that market. Our failure to regain compliance during the compliance period could result in delisting.</t>
  </si>
  <si>
    <t>FV convertibles</t>
  </si>
  <si>
    <t>Founded</t>
  </si>
  <si>
    <t>Founder</t>
  </si>
  <si>
    <t>HQ</t>
  </si>
  <si>
    <t xml:space="preserve">Name </t>
  </si>
  <si>
    <t xml:space="preserve">Knightscope </t>
  </si>
  <si>
    <t>About</t>
  </si>
  <si>
    <t>Provider of Autonomous Security Robots (ASRs) and blue light emergency communication devices</t>
  </si>
  <si>
    <t>emergency comms devices consist of blue light towers, blue light emergency phone ("e phone")</t>
  </si>
  <si>
    <t>plus fully integrated solar powered cell towers, and emergency call box systems</t>
  </si>
  <si>
    <t>Silicon Valley at 1070 Terra Bella Ave, Mountain View, CA 94043</t>
  </si>
  <si>
    <t xml:space="preserve">Contact </t>
  </si>
  <si>
    <t>650-679-7626</t>
  </si>
  <si>
    <t>Acquisitions</t>
  </si>
  <si>
    <t>CASE Emergency Systems: leader in blue light emergency phones + innovater in next gen wireless emergency coms</t>
  </si>
  <si>
    <t>Company sells ASRs and stationary multi-purpose security solutions under annual subscription, Machine as a Service (MaaS)</t>
  </si>
  <si>
    <t>MaaS includes ASR leasem maintenance, service, support, data xfer, KSOC access, charging stations, and unlimited software, firmware, and sleect hardware updates</t>
  </si>
  <si>
    <t xml:space="preserve">Products </t>
  </si>
  <si>
    <t>K3 ASR</t>
  </si>
  <si>
    <t>K5 ASR</t>
  </si>
  <si>
    <t>Purpose</t>
  </si>
  <si>
    <t>Designed to rome geo fenced area autonomously by using sensors/lasers either randomly or on a patrolling algorithm</t>
  </si>
  <si>
    <t>Abilities</t>
  </si>
  <si>
    <t>Navigate around people, vehucles, objects indoor.outdoor</t>
  </si>
  <si>
    <t>Date</t>
  </si>
  <si>
    <t>1 terabyte per week, over 90 terabytes per year</t>
  </si>
  <si>
    <t xml:space="preserve">Data availability </t>
  </si>
  <si>
    <t>KSOC</t>
  </si>
  <si>
    <t>Charging</t>
  </si>
  <si>
    <t>Each can charge autonomously ona. 24h basis 7 days per week without human intervention</t>
  </si>
  <si>
    <t>Dimensions</t>
  </si>
  <si>
    <t>Height: 5 feet, Width: 3 feet, Weight: 398 pounds</t>
  </si>
  <si>
    <t>Uses</t>
  </si>
  <si>
    <t>outdoors</t>
  </si>
  <si>
    <t>indoors</t>
  </si>
  <si>
    <t xml:space="preserve">interface that provides users with smart mobile eyes, ears, and voice on the ground. </t>
  </si>
  <si>
    <t>KNOC</t>
  </si>
  <si>
    <t>custom set of tools to manage the suite of ASRs</t>
  </si>
  <si>
    <t>Patents</t>
  </si>
  <si>
    <t>Manufacturing and Suppliers</t>
  </si>
  <si>
    <t>ASRS: assembled in Mountain View, CA</t>
  </si>
  <si>
    <t>Blue Light Towers and Call Boxes: Irvine, California</t>
  </si>
  <si>
    <t>Top 3 Suppliers</t>
  </si>
  <si>
    <t>Fast Radius</t>
  </si>
  <si>
    <t>M Electric and Machinery</t>
  </si>
  <si>
    <t>Quigley's Auto Body</t>
  </si>
  <si>
    <t>Competitors</t>
  </si>
  <si>
    <t>Gamma 2 Robotics</t>
  </si>
  <si>
    <t>SHARP Electronics</t>
  </si>
  <si>
    <t>ceased</t>
  </si>
  <si>
    <t xml:space="preserve">Turing AI </t>
  </si>
  <si>
    <t xml:space="preserve">K5 </t>
  </si>
  <si>
    <t>indorr + outdoor</t>
  </si>
  <si>
    <t>K1 Hemisphere</t>
  </si>
  <si>
    <t>K1 Tower</t>
  </si>
  <si>
    <t>K7</t>
  </si>
  <si>
    <t>in development</t>
  </si>
  <si>
    <t xml:space="preserve">AI </t>
  </si>
  <si>
    <t>General Articles</t>
  </si>
  <si>
    <t>Facial recognition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</si>
</sst>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ArialMT"/>
      <family val="2"/>
    </font>
    <font>
      <u/>
      <sz val="10"/>
      <color theme="10"/>
      <name val="ArialMT"/>
      <family val="2"/>
    </font>
    <font>
      <sz val="13"/>
      <color rgb="FF000000"/>
      <name val="Times New Roman"/>
      <family val="1"/>
    </font>
    <font>
      <sz val="10"/>
      <color rgb="FF000000"/>
      <name val="Tahoma"/>
      <family val="2"/>
    </font>
    <font>
      <b/>
      <sz val="10"/>
      <color theme="1"/>
      <name val="ArialMT"/>
    </font>
    <font>
      <b/>
      <u/>
      <sz val="10"/>
      <color theme="1"/>
      <name val="ArialMT"/>
    </font>
    <font>
      <sz val="10"/>
      <color theme="1"/>
      <name val="ArialM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3" fontId="0" fillId="0" borderId="0" xfId="0" applyNumberFormat="1"/>
    <xf numFmtId="4" fontId="0" fillId="0" borderId="0" xfId="0" applyNumberFormat="1"/>
    <xf numFmtId="9" fontId="0" fillId="0" borderId="0" xfId="0" applyNumberFormat="1"/>
    <xf numFmtId="0" fontId="2" fillId="0" borderId="0" xfId="0" applyFont="1"/>
    <xf numFmtId="1" fontId="0" fillId="0" borderId="0" xfId="0" applyNumberFormat="1"/>
    <xf numFmtId="0" fontId="4" fillId="0" borderId="0" xfId="0" applyFont="1"/>
    <xf numFmtId="0" fontId="5" fillId="0" borderId="0" xfId="0" applyFont="1"/>
    <xf numFmtId="0" fontId="6"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meel" id="{80D74B1B-A3B4-9A48-B606-FA1F0793AF38}" userId="jame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 dT="2024-02-28T04:23:45.79" personId="{80D74B1B-A3B4-9A48-B606-FA1F0793AF38}" id="{B9B9E6D1-B018-D94F-B407-4480CAA18BF6}">
    <text>increase is primarily attributed to maintenance and service revenue of approximately $0.8 million associated with installed Blue Light Towers, E-Phones and Call Box products partially offset by a decrease in revenue for deployed ASRs of approximately $0.1 million</text>
  </threadedComment>
  <threadedComment ref="I4" dT="2024-02-28T04:23:57.70" personId="{80D74B1B-A3B4-9A48-B606-FA1F0793AF38}" id="{F00E46D2-BB19-1249-934F-D56572522A7C}">
    <text>Product revenue of approximately $1.4 million is attributable to sales of Blue Light Towers, E-Phones and Call Box products from the CASE Acquisition in October 2022.</text>
  </threadedComment>
  <threadedComment ref="I5" dT="2024-02-28T04:24:20.12" personId="{80D74B1B-A3B4-9A48-B606-FA1F0793AF38}" id="{90CF8CBD-63E9-C845-816F-47BB2684B866}">
    <text>increase in personnel costs related to increased headcount resulting from the CASE Acquisition in October 2022 of approximately $0.2 million</text>
  </threadedComment>
  <threadedComment ref="I5" dT="2024-02-28T04:24:46.27" personId="{80D74B1B-A3B4-9A48-B606-FA1F0793AF38}" id="{142F4BDC-1FF0-904D-A688-3F1BD1F8CEA4}" parentId="{90CF8CBD-63E9-C845-816F-47BB2684B866}">
    <text>contributing to the increase were service vehicle related costs, warranty and material related expenses, depreciation and amortization expense related to the CASE Acquisition of approximately $0.4 million, partially offset by lower cellular and communication fees of approximately $</text>
  </threadedComment>
  <threadedComment ref="I10" dT="2024-02-28T04:25:23.70" personId="{80D74B1B-A3B4-9A48-B606-FA1F0793AF38}" id="{BB2F9E36-8B4F-0549-B56C-35950BC5DB0D}">
    <text>decrease is primarily due to decreased personnel related costs from the reduction in workforce announced in January 2023, partially offset by an increase in network hosting fees, including increases from product lines acquired in the CASE Acquisition, as well as material costs related to testing and development</text>
  </threadedComment>
  <threadedComment ref="I11" dT="2024-02-28T04:25:42.24" personId="{80D74B1B-A3B4-9A48-B606-FA1F0793AF38}" id="{A7A05930-3738-3D4D-9C47-82EA44FBCAE7}">
    <text>decrease was primarily due to decreased advertising costs, partially offset by amortization and personnel expenses related to the CASE Acquisition</text>
  </threadedComment>
  <threadedComment ref="I12" dT="2024-02-28T04:26:02.60" personId="{80D74B1B-A3B4-9A48-B606-FA1F0793AF38}" id="{9660514E-7FC7-F646-AD4E-6E29BC9E342B}">
    <text>increase was primarily driven by increased investor relations, corporate, state taxes, and personnel related expenses</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sitn.hms.harvard.edu/flash/2020/racial-discrimination-in-face-recognition-technology/"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EA39-549F-E848-BEE0-151848BDDAE2}">
  <dimension ref="B1:M47"/>
  <sheetViews>
    <sheetView tabSelected="1" zoomScale="120" zoomScaleNormal="120" workbookViewId="0">
      <selection activeCell="B44" sqref="B44"/>
    </sheetView>
  </sheetViews>
  <sheetFormatPr baseColWidth="10" defaultRowHeight="13"/>
  <cols>
    <col min="1" max="1" width="2" customWidth="1"/>
    <col min="2" max="2" width="23.83203125" customWidth="1"/>
    <col min="4" max="4" width="19.5" customWidth="1"/>
    <col min="12" max="12" width="5.5" bestFit="1" customWidth="1"/>
  </cols>
  <sheetData>
    <row r="1" spans="2:13">
      <c r="B1" t="s">
        <v>39</v>
      </c>
      <c r="C1" t="s">
        <v>46</v>
      </c>
    </row>
    <row r="2" spans="2:13">
      <c r="B2" t="s">
        <v>47</v>
      </c>
      <c r="C2" t="s">
        <v>48</v>
      </c>
    </row>
    <row r="3" spans="2:13">
      <c r="B3" t="s">
        <v>40</v>
      </c>
      <c r="C3" t="s">
        <v>41</v>
      </c>
    </row>
    <row r="4" spans="2:13">
      <c r="B4" t="s">
        <v>37</v>
      </c>
      <c r="C4">
        <v>2013</v>
      </c>
    </row>
    <row r="5" spans="2:13">
      <c r="B5" t="s">
        <v>38</v>
      </c>
    </row>
    <row r="6" spans="2:13">
      <c r="B6" t="s">
        <v>49</v>
      </c>
      <c r="C6" t="s">
        <v>50</v>
      </c>
      <c r="M6" s="6"/>
    </row>
    <row r="7" spans="2:13">
      <c r="B7" t="s">
        <v>93</v>
      </c>
      <c r="J7" t="s">
        <v>0</v>
      </c>
      <c r="K7">
        <v>0.5</v>
      </c>
    </row>
    <row r="8" spans="2:13">
      <c r="J8" t="s">
        <v>1</v>
      </c>
      <c r="K8">
        <v>75.377488999999997</v>
      </c>
      <c r="L8" t="s">
        <v>6</v>
      </c>
    </row>
    <row r="9" spans="2:13">
      <c r="J9" t="s">
        <v>2</v>
      </c>
      <c r="K9">
        <f>+K7*K8</f>
        <v>37.688744499999999</v>
      </c>
    </row>
    <row r="10" spans="2:13">
      <c r="B10" s="6" t="s">
        <v>42</v>
      </c>
      <c r="J10" t="s">
        <v>3</v>
      </c>
      <c r="K10">
        <v>4.6109999999999998</v>
      </c>
      <c r="L10" t="str">
        <f>+L8</f>
        <v>Q323</v>
      </c>
    </row>
    <row r="11" spans="2:13">
      <c r="B11" t="s">
        <v>43</v>
      </c>
      <c r="J11" t="s">
        <v>4</v>
      </c>
      <c r="K11">
        <f>0.273+0</f>
        <v>0.27300000000000002</v>
      </c>
      <c r="L11" t="str">
        <f>+L10</f>
        <v>Q323</v>
      </c>
    </row>
    <row r="12" spans="2:13">
      <c r="B12" t="s">
        <v>44</v>
      </c>
      <c r="J12" t="s">
        <v>5</v>
      </c>
      <c r="K12">
        <f>+K9-K10+K11</f>
        <v>33.350744500000005</v>
      </c>
    </row>
    <row r="13" spans="2:13">
      <c r="B13" t="s">
        <v>45</v>
      </c>
    </row>
    <row r="14" spans="2:13">
      <c r="B14" t="s">
        <v>51</v>
      </c>
    </row>
    <row r="15" spans="2:13">
      <c r="B15" t="s">
        <v>52</v>
      </c>
    </row>
    <row r="17" spans="2:9">
      <c r="B17" s="6" t="s">
        <v>53</v>
      </c>
      <c r="C17" s="6" t="s">
        <v>56</v>
      </c>
      <c r="D17" s="6" t="s">
        <v>58</v>
      </c>
      <c r="E17" s="6" t="s">
        <v>60</v>
      </c>
      <c r="F17" s="6" t="s">
        <v>62</v>
      </c>
      <c r="G17" s="6" t="s">
        <v>64</v>
      </c>
      <c r="H17" s="6" t="s">
        <v>66</v>
      </c>
      <c r="I17" s="6" t="s">
        <v>68</v>
      </c>
    </row>
    <row r="18" spans="2:9">
      <c r="B18" s="8" t="s">
        <v>89</v>
      </c>
      <c r="C18" s="6"/>
      <c r="D18" s="6"/>
      <c r="E18" s="6"/>
      <c r="F18" s="6"/>
      <c r="G18" s="6"/>
      <c r="H18" s="6"/>
      <c r="I18" s="6"/>
    </row>
    <row r="19" spans="2:9">
      <c r="B19" s="6" t="s">
        <v>90</v>
      </c>
      <c r="C19" s="6"/>
      <c r="D19" s="6"/>
      <c r="E19" s="6"/>
      <c r="F19" s="6"/>
      <c r="G19" s="6"/>
      <c r="H19" s="6"/>
      <c r="I19" s="6"/>
    </row>
    <row r="20" spans="2:9">
      <c r="B20" t="s">
        <v>54</v>
      </c>
      <c r="C20" t="s">
        <v>57</v>
      </c>
      <c r="D20" t="s">
        <v>59</v>
      </c>
      <c r="E20" t="s">
        <v>61</v>
      </c>
      <c r="F20" t="s">
        <v>63</v>
      </c>
      <c r="G20" t="s">
        <v>65</v>
      </c>
      <c r="H20" t="s">
        <v>67</v>
      </c>
      <c r="I20" t="s">
        <v>69</v>
      </c>
    </row>
    <row r="21" spans="2:9">
      <c r="B21" t="s">
        <v>55</v>
      </c>
      <c r="C21" t="str">
        <f>C20</f>
        <v>Designed to rome geo fenced area autonomously by using sensors/lasers either randomly or on a patrolling algorithm</v>
      </c>
      <c r="D21" t="str">
        <f>+D20</f>
        <v>Navigate around people, vehucles, objects indoor.outdoor</v>
      </c>
      <c r="E21" t="str">
        <f>+E20</f>
        <v>1 terabyte per week, over 90 terabytes per year</v>
      </c>
      <c r="F21" t="str">
        <f>+F20</f>
        <v>KSOC</v>
      </c>
      <c r="G21" t="str">
        <f>+G20</f>
        <v>Each can charge autonomously ona. 24h basis 7 days per week without human intervention</v>
      </c>
      <c r="H21" t="str">
        <f>+H20</f>
        <v>Height: 5 feet, Width: 3 feet, Weight: 398 pounds</v>
      </c>
      <c r="I21" t="s">
        <v>70</v>
      </c>
    </row>
    <row r="22" spans="2:9">
      <c r="B22" t="s">
        <v>87</v>
      </c>
      <c r="I22" t="s">
        <v>88</v>
      </c>
    </row>
    <row r="23" spans="2:9">
      <c r="B23" t="s">
        <v>91</v>
      </c>
      <c r="C23" t="s">
        <v>92</v>
      </c>
    </row>
    <row r="24" spans="2:9">
      <c r="B24" t="s">
        <v>63</v>
      </c>
      <c r="C24" t="s">
        <v>71</v>
      </c>
    </row>
    <row r="25" spans="2:9">
      <c r="B25" t="s">
        <v>72</v>
      </c>
      <c r="C25" t="s">
        <v>73</v>
      </c>
    </row>
    <row r="27" spans="2:9">
      <c r="B27" s="7" t="s">
        <v>75</v>
      </c>
    </row>
    <row r="28" spans="2:9">
      <c r="B28" t="s">
        <v>76</v>
      </c>
    </row>
    <row r="29" spans="2:9">
      <c r="B29" t="s">
        <v>77</v>
      </c>
    </row>
    <row r="31" spans="2:9">
      <c r="B31" s="7" t="s">
        <v>78</v>
      </c>
      <c r="C31" s="7" t="s">
        <v>82</v>
      </c>
    </row>
    <row r="32" spans="2:9">
      <c r="B32" t="s">
        <v>79</v>
      </c>
      <c r="C32" t="s">
        <v>83</v>
      </c>
      <c r="D32" t="s">
        <v>85</v>
      </c>
    </row>
    <row r="33" spans="2:4">
      <c r="B33" t="s">
        <v>80</v>
      </c>
      <c r="C33" t="s">
        <v>84</v>
      </c>
      <c r="D33" t="s">
        <v>85</v>
      </c>
    </row>
    <row r="34" spans="2:4">
      <c r="B34" t="s">
        <v>81</v>
      </c>
      <c r="C34" t="s">
        <v>86</v>
      </c>
    </row>
    <row r="39" spans="2:4">
      <c r="B39" s="7" t="s">
        <v>74</v>
      </c>
    </row>
    <row r="43" spans="2:4">
      <c r="B43" s="6" t="s">
        <v>94</v>
      </c>
    </row>
    <row r="44" spans="2:4">
      <c r="B44" s="9" t="s">
        <v>95</v>
      </c>
    </row>
    <row r="47" spans="2:4" ht="17">
      <c r="B47" s="4" t="s">
        <v>35</v>
      </c>
    </row>
  </sheetData>
  <hyperlinks>
    <hyperlink ref="B44" r:id="rId1" xr:uid="{CECB7E44-E867-3041-BCE9-9D3BDEA94C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C301D-7578-9D4D-8ECE-BFF9E93AE6AC}">
  <dimension ref="A1:S33"/>
  <sheetViews>
    <sheetView zoomScale="150" zoomScaleNormal="150" workbookViewId="0">
      <pane xSplit="2" ySplit="2" topLeftCell="C3" activePane="bottomRight" state="frozen"/>
      <selection pane="topRight" activeCell="B1" sqref="B1"/>
      <selection pane="bottomLeft" activeCell="A3" sqref="A3"/>
      <selection pane="bottomRight" activeCell="K19" sqref="K19"/>
    </sheetView>
  </sheetViews>
  <sheetFormatPr baseColWidth="10" defaultRowHeight="13"/>
  <cols>
    <col min="1" max="1" width="1.83203125" style="1" customWidth="1"/>
    <col min="2" max="2" width="10.83203125" style="1"/>
    <col min="3" max="5" width="6.6640625" style="1" bestFit="1" customWidth="1"/>
    <col min="6" max="6" width="7.1640625" style="1" bestFit="1" customWidth="1"/>
    <col min="7" max="8" width="6.6640625" style="1" bestFit="1" customWidth="1"/>
    <col min="9" max="9" width="7" style="1" bestFit="1" customWidth="1"/>
    <col min="10" max="10" width="5.5" style="1" bestFit="1" customWidth="1"/>
    <col min="11" max="12" width="10.83203125" style="1"/>
    <col min="13" max="14" width="7.1640625" style="1" bestFit="1" customWidth="1"/>
    <col min="15" max="16384" width="10.83203125" style="1"/>
  </cols>
  <sheetData>
    <row r="1" spans="1:19">
      <c r="A1" s="1" t="s">
        <v>34</v>
      </c>
    </row>
    <row r="2" spans="1:19">
      <c r="C2" s="1" t="s">
        <v>7</v>
      </c>
      <c r="D2" s="1" t="s">
        <v>8</v>
      </c>
      <c r="E2" s="1" t="s">
        <v>9</v>
      </c>
      <c r="F2" s="1" t="s">
        <v>10</v>
      </c>
      <c r="G2" s="1" t="s">
        <v>11</v>
      </c>
      <c r="H2" s="1" t="s">
        <v>12</v>
      </c>
      <c r="I2" s="1" t="s">
        <v>6</v>
      </c>
      <c r="J2" s="1" t="s">
        <v>13</v>
      </c>
      <c r="M2" s="5">
        <v>2021</v>
      </c>
      <c r="N2" s="5">
        <v>2022</v>
      </c>
      <c r="O2" s="5"/>
      <c r="P2" s="5"/>
      <c r="Q2" s="5"/>
      <c r="R2" s="5"/>
      <c r="S2" s="5"/>
    </row>
    <row r="3" spans="1:19">
      <c r="B3" s="1" t="s">
        <v>14</v>
      </c>
      <c r="C3" s="1">
        <v>944</v>
      </c>
      <c r="D3" s="1">
        <v>1042</v>
      </c>
      <c r="E3" s="1">
        <v>1296</v>
      </c>
      <c r="F3" s="1">
        <f>+N3-SUM(C3:E3)</f>
        <v>1880</v>
      </c>
      <c r="G3" s="1">
        <v>1748</v>
      </c>
      <c r="H3" s="1">
        <v>1825</v>
      </c>
      <c r="I3" s="1">
        <v>1915</v>
      </c>
      <c r="M3" s="1">
        <v>3407</v>
      </c>
      <c r="N3" s="1">
        <v>5162</v>
      </c>
    </row>
    <row r="4" spans="1:19">
      <c r="B4" s="1" t="s">
        <v>15</v>
      </c>
      <c r="C4" s="1">
        <v>0</v>
      </c>
      <c r="D4" s="1">
        <v>0</v>
      </c>
      <c r="E4" s="1">
        <v>0</v>
      </c>
      <c r="F4" s="1">
        <f t="shared" ref="F4:F7" si="0">+N4-SUM(C4:E4)</f>
        <v>469</v>
      </c>
      <c r="G4" s="1">
        <v>1149</v>
      </c>
      <c r="H4" s="1">
        <v>1738</v>
      </c>
      <c r="I4" s="1">
        <v>1409</v>
      </c>
      <c r="M4" s="1">
        <v>0</v>
      </c>
      <c r="N4" s="1">
        <v>469</v>
      </c>
    </row>
    <row r="5" spans="1:19">
      <c r="B5" s="1" t="s">
        <v>16</v>
      </c>
      <c r="C5" s="1">
        <f>+SUM(C3:C4)</f>
        <v>944</v>
      </c>
      <c r="D5" s="1">
        <f>+SUM(D3:D4)</f>
        <v>1042</v>
      </c>
      <c r="E5" s="1">
        <f>+SUM(E3:E4)</f>
        <v>1296</v>
      </c>
      <c r="F5" s="1">
        <f>+SUM(F3:F4)</f>
        <v>2349</v>
      </c>
      <c r="G5" s="1">
        <f>+SUM(G3:G4)</f>
        <v>2897</v>
      </c>
      <c r="H5" s="1">
        <f>+SUM(H3:H4)</f>
        <v>3563</v>
      </c>
      <c r="I5" s="1">
        <f>+SUM(I3:I4)</f>
        <v>3324</v>
      </c>
      <c r="M5" s="1">
        <f>+SUM(M3:M4)</f>
        <v>3407</v>
      </c>
      <c r="N5" s="1">
        <f>+SUM(N3:N4)</f>
        <v>5631</v>
      </c>
    </row>
    <row r="6" spans="1:19">
      <c r="B6" s="1" t="s">
        <v>14</v>
      </c>
      <c r="C6" s="1">
        <v>1493</v>
      </c>
      <c r="D6" s="1">
        <v>1732</v>
      </c>
      <c r="E6" s="1">
        <v>2195</v>
      </c>
      <c r="F6" s="1">
        <f t="shared" si="0"/>
        <v>3384</v>
      </c>
      <c r="G6" s="1">
        <v>2242</v>
      </c>
      <c r="H6" s="1">
        <v>2642</v>
      </c>
      <c r="I6" s="1">
        <v>2581</v>
      </c>
      <c r="M6" s="1">
        <v>5464</v>
      </c>
      <c r="N6" s="1">
        <v>8804</v>
      </c>
    </row>
    <row r="7" spans="1:19">
      <c r="B7" s="1" t="s">
        <v>15</v>
      </c>
      <c r="C7" s="1">
        <v>0</v>
      </c>
      <c r="D7" s="1">
        <v>0</v>
      </c>
      <c r="E7" s="1">
        <v>0</v>
      </c>
      <c r="F7" s="1">
        <f t="shared" si="0"/>
        <v>146</v>
      </c>
      <c r="G7" s="1">
        <v>868</v>
      </c>
      <c r="H7" s="1">
        <v>912</v>
      </c>
      <c r="I7" s="1">
        <v>693</v>
      </c>
      <c r="M7" s="1">
        <v>0</v>
      </c>
      <c r="N7" s="1">
        <v>146</v>
      </c>
    </row>
    <row r="8" spans="1:19">
      <c r="B8" s="1" t="s">
        <v>17</v>
      </c>
      <c r="C8" s="1">
        <f>+SUM(C6:C7)</f>
        <v>1493</v>
      </c>
      <c r="D8" s="1">
        <f>+SUM(D6:D7)</f>
        <v>1732</v>
      </c>
      <c r="E8" s="1">
        <f>+SUM(E6:E7)</f>
        <v>2195</v>
      </c>
      <c r="F8" s="1">
        <f>+SUM(F6:F7)</f>
        <v>3530</v>
      </c>
      <c r="G8" s="1">
        <f>+SUM(G6:G7)</f>
        <v>3110</v>
      </c>
      <c r="H8" s="1">
        <f>+SUM(H6:H7)</f>
        <v>3554</v>
      </c>
      <c r="I8" s="1">
        <f>+SUM(I6:I7)</f>
        <v>3274</v>
      </c>
      <c r="M8" s="1">
        <f>+SUM(M6:M7)</f>
        <v>5464</v>
      </c>
      <c r="N8" s="1">
        <f>+SUM(N6:N7)</f>
        <v>8950</v>
      </c>
    </row>
    <row r="9" spans="1:19">
      <c r="B9" s="1" t="s">
        <v>18</v>
      </c>
      <c r="C9" s="1">
        <f>+C5-C8</f>
        <v>-549</v>
      </c>
      <c r="D9" s="1">
        <f>+D5-D8</f>
        <v>-690</v>
      </c>
      <c r="E9" s="1">
        <f>+E5-E8</f>
        <v>-899</v>
      </c>
      <c r="F9" s="1">
        <f>+F5-F8</f>
        <v>-1181</v>
      </c>
      <c r="G9" s="1">
        <f>+G5-G8</f>
        <v>-213</v>
      </c>
      <c r="H9" s="1">
        <f>+H5-H8</f>
        <v>9</v>
      </c>
      <c r="I9" s="1">
        <f>+I5-I8</f>
        <v>50</v>
      </c>
      <c r="M9" s="1">
        <f>+M5-M8</f>
        <v>-2057</v>
      </c>
      <c r="N9" s="1">
        <f>+N5-N8</f>
        <v>-3319</v>
      </c>
    </row>
    <row r="10" spans="1:19">
      <c r="B10" s="1" t="s">
        <v>19</v>
      </c>
      <c r="C10" s="1">
        <v>1838</v>
      </c>
      <c r="D10" s="1">
        <v>2075</v>
      </c>
      <c r="E10" s="1">
        <v>2070</v>
      </c>
      <c r="F10" s="1">
        <f t="shared" ref="F10:F13" si="1">+N10-SUM(C10:E10)</f>
        <v>2466</v>
      </c>
      <c r="G10" s="1">
        <v>1397</v>
      </c>
      <c r="H10" s="1">
        <v>1482</v>
      </c>
      <c r="I10" s="1">
        <v>1903</v>
      </c>
      <c r="M10" s="1">
        <v>5601</v>
      </c>
      <c r="N10" s="1">
        <v>8449</v>
      </c>
    </row>
    <row r="11" spans="1:19">
      <c r="B11" s="1" t="s">
        <v>20</v>
      </c>
      <c r="C11" s="1">
        <v>3490</v>
      </c>
      <c r="D11" s="1">
        <v>1509</v>
      </c>
      <c r="E11" s="1">
        <v>1907</v>
      </c>
      <c r="F11" s="1">
        <f t="shared" si="1"/>
        <v>1594</v>
      </c>
      <c r="G11" s="1">
        <v>1128</v>
      </c>
      <c r="H11" s="1">
        <v>1193</v>
      </c>
      <c r="I11" s="1">
        <v>1395</v>
      </c>
      <c r="M11" s="1">
        <v>12017</v>
      </c>
      <c r="N11" s="1">
        <v>8500</v>
      </c>
    </row>
    <row r="12" spans="1:19">
      <c r="B12" s="1" t="s">
        <v>21</v>
      </c>
      <c r="C12" s="1">
        <v>2326</v>
      </c>
      <c r="D12" s="1">
        <v>2960</v>
      </c>
      <c r="E12" s="1">
        <v>2899</v>
      </c>
      <c r="F12" s="1">
        <f t="shared" si="1"/>
        <v>3515</v>
      </c>
      <c r="G12" s="1">
        <v>3639</v>
      </c>
      <c r="H12" s="1">
        <v>3274</v>
      </c>
      <c r="I12" s="1">
        <v>3235</v>
      </c>
      <c r="M12" s="1">
        <v>4880</v>
      </c>
      <c r="N12" s="1">
        <v>11700</v>
      </c>
    </row>
    <row r="13" spans="1:19">
      <c r="B13" s="1" t="s">
        <v>22</v>
      </c>
      <c r="C13" s="1">
        <v>0</v>
      </c>
      <c r="D13" s="1">
        <v>0</v>
      </c>
      <c r="E13" s="1">
        <v>0</v>
      </c>
      <c r="F13" s="1">
        <f t="shared" si="1"/>
        <v>0</v>
      </c>
      <c r="G13" s="1">
        <v>144</v>
      </c>
      <c r="H13" s="1">
        <v>5</v>
      </c>
      <c r="I13" s="1">
        <v>0</v>
      </c>
      <c r="M13" s="1">
        <v>0</v>
      </c>
      <c r="N13" s="1">
        <v>0</v>
      </c>
    </row>
    <row r="14" spans="1:19">
      <c r="B14" s="1" t="s">
        <v>23</v>
      </c>
      <c r="C14" s="1">
        <f>+SUM(C10:C13)</f>
        <v>7654</v>
      </c>
      <c r="D14" s="1">
        <f>+SUM(D10:D13)</f>
        <v>6544</v>
      </c>
      <c r="E14" s="1">
        <f>+SUM(E10:E13)</f>
        <v>6876</v>
      </c>
      <c r="F14" s="1">
        <f>+SUM(F10:F13)</f>
        <v>7575</v>
      </c>
      <c r="G14" s="1">
        <f>+SUM(G10:G13)</f>
        <v>6308</v>
      </c>
      <c r="H14" s="1">
        <f>+SUM(H10:H13)</f>
        <v>5954</v>
      </c>
      <c r="I14" s="1">
        <f>+SUM(I10:I13)</f>
        <v>6533</v>
      </c>
      <c r="M14" s="1">
        <f>+SUM(M10:M13)</f>
        <v>22498</v>
      </c>
      <c r="N14" s="1">
        <f>+SUM(N10:N13)</f>
        <v>28649</v>
      </c>
    </row>
    <row r="15" spans="1:19">
      <c r="B15" s="1" t="s">
        <v>24</v>
      </c>
      <c r="C15" s="1">
        <f>+C9-C14</f>
        <v>-8203</v>
      </c>
      <c r="D15" s="1">
        <f>+D9-D14</f>
        <v>-7234</v>
      </c>
      <c r="E15" s="1">
        <f>+E9-E14</f>
        <v>-7775</v>
      </c>
      <c r="F15" s="1">
        <f>+F9-F14</f>
        <v>-8756</v>
      </c>
      <c r="G15" s="1">
        <f>+G9-G14</f>
        <v>-6521</v>
      </c>
      <c r="H15" s="1">
        <f>+H9-H14</f>
        <v>-5945</v>
      </c>
      <c r="I15" s="1">
        <f>+I9-I14</f>
        <v>-6483</v>
      </c>
      <c r="M15" s="1">
        <f>+M9-M14</f>
        <v>-24555</v>
      </c>
      <c r="N15" s="1">
        <f>+N9-N14</f>
        <v>-31968</v>
      </c>
    </row>
    <row r="16" spans="1:19">
      <c r="B16" s="1" t="s">
        <v>25</v>
      </c>
      <c r="C16" s="1">
        <v>-8911</v>
      </c>
      <c r="D16" s="1">
        <v>8125</v>
      </c>
      <c r="E16" s="1">
        <v>2543</v>
      </c>
      <c r="F16" s="1">
        <f t="shared" ref="F16:F19" si="2">+N16-SUM(C16:E16)</f>
        <v>-10992</v>
      </c>
      <c r="G16" s="1">
        <v>-502</v>
      </c>
      <c r="H16" s="1">
        <v>1193</v>
      </c>
      <c r="I16" s="1">
        <v>-1800</v>
      </c>
      <c r="M16" s="1">
        <v>-4333</v>
      </c>
      <c r="N16" s="1">
        <v>-9235</v>
      </c>
    </row>
    <row r="17" spans="2:14">
      <c r="B17" s="1" t="s">
        <v>36</v>
      </c>
      <c r="C17" s="1">
        <v>7522</v>
      </c>
      <c r="F17" s="1">
        <f t="shared" si="2"/>
        <v>13335</v>
      </c>
      <c r="G17" s="1">
        <v>4622</v>
      </c>
      <c r="M17" s="1">
        <v>-15718</v>
      </c>
      <c r="N17" s="1">
        <v>20857</v>
      </c>
    </row>
    <row r="18" spans="2:14">
      <c r="B18" s="1" t="s">
        <v>26</v>
      </c>
      <c r="C18" s="1">
        <v>0</v>
      </c>
      <c r="D18" s="1">
        <v>1</v>
      </c>
      <c r="E18" s="1">
        <v>0</v>
      </c>
      <c r="F18" s="1">
        <f t="shared" si="2"/>
        <v>-4651</v>
      </c>
      <c r="G18" s="1">
        <v>43</v>
      </c>
      <c r="H18" s="1">
        <v>-43</v>
      </c>
      <c r="I18" s="1">
        <v>-8</v>
      </c>
      <c r="M18" s="1">
        <v>0</v>
      </c>
      <c r="N18" s="1">
        <v>-4650</v>
      </c>
    </row>
    <row r="19" spans="2:14">
      <c r="B19" s="1" t="s">
        <v>27</v>
      </c>
      <c r="C19" s="1">
        <v>-5</v>
      </c>
      <c r="D19" s="1">
        <v>-24</v>
      </c>
      <c r="E19" s="1">
        <v>-6</v>
      </c>
      <c r="F19" s="1">
        <f t="shared" si="2"/>
        <v>-612</v>
      </c>
      <c r="G19" s="1">
        <v>-86</v>
      </c>
      <c r="H19" s="1">
        <v>48</v>
      </c>
      <c r="I19" s="1">
        <v>-51</v>
      </c>
      <c r="M19" s="1">
        <v>763</v>
      </c>
      <c r="N19" s="1">
        <v>-647</v>
      </c>
    </row>
    <row r="20" spans="2:14">
      <c r="B20" s="1" t="s">
        <v>28</v>
      </c>
      <c r="C20" s="1">
        <f>+SUM(C16:C19)</f>
        <v>-1394</v>
      </c>
      <c r="D20" s="1">
        <f>+SUM(D16:D19)</f>
        <v>8102</v>
      </c>
      <c r="E20" s="1">
        <f>+SUM(E16:E19)</f>
        <v>2537</v>
      </c>
      <c r="F20" s="1">
        <f>+SUM(F16:F19)</f>
        <v>-2920</v>
      </c>
      <c r="G20" s="1">
        <f>+SUM(G16:G19)</f>
        <v>4077</v>
      </c>
      <c r="H20" s="1">
        <f>+SUM(H16:H19)</f>
        <v>1198</v>
      </c>
      <c r="I20" s="1">
        <f>+SUM(I16:I19)</f>
        <v>-1859</v>
      </c>
      <c r="M20" s="1">
        <f>+SUM(M16:M19)</f>
        <v>-19288</v>
      </c>
      <c r="N20" s="1">
        <f>+SUM(N16:N19)</f>
        <v>6325</v>
      </c>
    </row>
    <row r="21" spans="2:14">
      <c r="B21" s="1" t="s">
        <v>29</v>
      </c>
      <c r="C21" s="1">
        <f>+C15+C20</f>
        <v>-9597</v>
      </c>
      <c r="D21" s="1">
        <f>+D15+D20</f>
        <v>868</v>
      </c>
      <c r="E21" s="1">
        <f>+E15+E20</f>
        <v>-5238</v>
      </c>
      <c r="F21" s="1">
        <f>+F15+F20</f>
        <v>-11676</v>
      </c>
      <c r="G21" s="1">
        <f>+G15+G20</f>
        <v>-2444</v>
      </c>
      <c r="H21" s="1">
        <f>+H15+H20</f>
        <v>-4747</v>
      </c>
      <c r="I21" s="1">
        <f>+I15+I20</f>
        <v>-8342</v>
      </c>
      <c r="M21" s="1">
        <f>+M15+M20</f>
        <v>-43843</v>
      </c>
      <c r="N21" s="1">
        <f>+N15+N20</f>
        <v>-25643</v>
      </c>
    </row>
    <row r="22" spans="2:14">
      <c r="B22" s="1" t="s">
        <v>30</v>
      </c>
      <c r="C22" s="1">
        <v>0</v>
      </c>
      <c r="D22" s="1">
        <v>0</v>
      </c>
      <c r="E22" s="1">
        <v>0</v>
      </c>
      <c r="F22" s="1">
        <f t="shared" ref="F22" si="3">+N22-SUM(C22:E22)</f>
        <v>0</v>
      </c>
      <c r="G22" s="1">
        <v>0</v>
      </c>
      <c r="H22" s="1">
        <v>0</v>
      </c>
      <c r="I22" s="1">
        <v>0</v>
      </c>
      <c r="M22" s="1">
        <v>0</v>
      </c>
      <c r="N22" s="1">
        <v>0</v>
      </c>
    </row>
    <row r="23" spans="2:14">
      <c r="B23" s="1" t="s">
        <v>31</v>
      </c>
      <c r="C23" s="1">
        <f>+C21-C22</f>
        <v>-9597</v>
      </c>
      <c r="D23" s="1">
        <f>+D21-D22</f>
        <v>868</v>
      </c>
      <c r="E23" s="1">
        <f>+E21-E22</f>
        <v>-5238</v>
      </c>
      <c r="F23" s="1">
        <f>+F21-F22</f>
        <v>-11676</v>
      </c>
      <c r="G23" s="1">
        <f>+G21-G22</f>
        <v>-2444</v>
      </c>
      <c r="H23" s="1">
        <f>+H21-H22</f>
        <v>-4747</v>
      </c>
      <c r="I23" s="1">
        <f>+I21-I22</f>
        <v>-8342</v>
      </c>
      <c r="M23" s="1">
        <f>+M21-M22</f>
        <v>-43843</v>
      </c>
      <c r="N23" s="1">
        <f>+N21-N22</f>
        <v>-25643</v>
      </c>
    </row>
    <row r="24" spans="2:14">
      <c r="B24" s="1" t="s">
        <v>32</v>
      </c>
      <c r="C24" s="1">
        <v>31702.814999999999</v>
      </c>
      <c r="D24" s="1">
        <v>49675.995999999999</v>
      </c>
      <c r="E24" s="1">
        <v>36941.847999999998</v>
      </c>
      <c r="F24" s="1">
        <f>+F23/F25</f>
        <v>39678.578893211532</v>
      </c>
      <c r="G24" s="1">
        <v>42746.33</v>
      </c>
      <c r="H24" s="1">
        <v>57224.377</v>
      </c>
      <c r="I24" s="1">
        <v>77749.478000000003</v>
      </c>
      <c r="M24" s="1">
        <v>10631.773999999999</v>
      </c>
      <c r="N24" s="1">
        <v>35551.120000000003</v>
      </c>
    </row>
    <row r="25" spans="2:14" s="2" customFormat="1">
      <c r="B25" s="2" t="s">
        <v>33</v>
      </c>
      <c r="C25" s="2">
        <f>+C23/C24</f>
        <v>-0.30271759779060631</v>
      </c>
      <c r="D25" s="2">
        <f>+D23/D24</f>
        <v>1.7473227914745787E-2</v>
      </c>
      <c r="E25" s="2">
        <f>+E23/E24</f>
        <v>-0.14179041611562043</v>
      </c>
      <c r="F25" s="1">
        <f t="shared" ref="F25" si="4">+N25-SUM(C25:E25)</f>
        <v>-0.29426457110331655</v>
      </c>
      <c r="G25" s="2">
        <f>+G23/G24</f>
        <v>-5.717449895698648E-2</v>
      </c>
      <c r="H25" s="2">
        <f>+H23/H24</f>
        <v>-8.295415780585956E-2</v>
      </c>
      <c r="I25" s="2">
        <f>+I23/I24</f>
        <v>-0.10729332485036105</v>
      </c>
      <c r="M25" s="2">
        <f>+M23/M24</f>
        <v>-4.1237708777481537</v>
      </c>
      <c r="N25" s="2">
        <f>+N23/N24</f>
        <v>-0.72129935709479753</v>
      </c>
    </row>
    <row r="28" spans="2:14" s="3" customFormat="1">
      <c r="B28" s="1" t="s">
        <v>14</v>
      </c>
      <c r="G28" s="3">
        <f>+IFERROR(G3/C3-1,0)</f>
        <v>0.85169491525423724</v>
      </c>
      <c r="H28" s="3">
        <f>+IFERROR(H3/D3-1,0)</f>
        <v>0.75143953934740892</v>
      </c>
      <c r="I28" s="3">
        <f>+IFERROR(I3/E3-1,0)</f>
        <v>0.47762345679012341</v>
      </c>
      <c r="N28" s="3">
        <f>+IFERROR(N3/M3-1,0)</f>
        <v>0.51511593777516884</v>
      </c>
    </row>
    <row r="29" spans="2:14" s="3" customFormat="1">
      <c r="B29" s="1" t="s">
        <v>15</v>
      </c>
      <c r="G29" s="3">
        <f t="shared" ref="G29:I32" si="5">+IFERROR(G4/C4-1,0)</f>
        <v>0</v>
      </c>
      <c r="H29" s="3">
        <f t="shared" si="5"/>
        <v>0</v>
      </c>
      <c r="I29" s="3">
        <f t="shared" si="5"/>
        <v>0</v>
      </c>
      <c r="N29" s="3">
        <f t="shared" ref="N29:N33" si="6">+IFERROR(N4/M4-1,0)</f>
        <v>0</v>
      </c>
    </row>
    <row r="30" spans="2:14" s="3" customFormat="1">
      <c r="B30" s="1" t="s">
        <v>16</v>
      </c>
      <c r="G30" s="3">
        <f t="shared" si="5"/>
        <v>2.0688559322033897</v>
      </c>
      <c r="H30" s="3">
        <f t="shared" si="5"/>
        <v>2.4193857965451055</v>
      </c>
      <c r="I30" s="3">
        <f t="shared" si="5"/>
        <v>1.5648148148148149</v>
      </c>
      <c r="N30" s="3">
        <f t="shared" si="6"/>
        <v>0.65277370120340472</v>
      </c>
    </row>
    <row r="31" spans="2:14" s="3" customFormat="1">
      <c r="B31" s="1" t="s">
        <v>14</v>
      </c>
      <c r="G31" s="3">
        <f t="shared" si="5"/>
        <v>0.50167448091091771</v>
      </c>
      <c r="H31" s="3">
        <f t="shared" si="5"/>
        <v>0.52540415704387988</v>
      </c>
      <c r="I31" s="3">
        <f t="shared" si="5"/>
        <v>0.17585421412300684</v>
      </c>
      <c r="N31" s="3">
        <f t="shared" si="6"/>
        <v>0.61127379209370414</v>
      </c>
    </row>
    <row r="32" spans="2:14" s="3" customFormat="1">
      <c r="B32" s="1" t="s">
        <v>15</v>
      </c>
      <c r="G32" s="3">
        <f t="shared" si="5"/>
        <v>0</v>
      </c>
      <c r="H32" s="3">
        <f t="shared" si="5"/>
        <v>0</v>
      </c>
      <c r="I32" s="3">
        <f t="shared" si="5"/>
        <v>0</v>
      </c>
      <c r="N32" s="3">
        <f t="shared" si="6"/>
        <v>0</v>
      </c>
    </row>
    <row r="33" spans="2:14">
      <c r="B33" s="1" t="s">
        <v>17</v>
      </c>
      <c r="N33" s="3">
        <f t="shared" si="6"/>
        <v>0.63799414348462657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jameel</dc:creator>
  <cp:lastModifiedBy>jameel</cp:lastModifiedBy>
  <dcterms:created xsi:type="dcterms:W3CDTF">2024-02-22T07:27:49Z</dcterms:created>
  <dcterms:modified xsi:type="dcterms:W3CDTF">2024-02-28T05:06:48Z</dcterms:modified>
</cp:coreProperties>
</file>