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5C9AB031-EE3F-CE4C-9346-3B4332D21F58}" xr6:coauthVersionLast="47" xr6:coauthVersionMax="47" xr10:uidLastSave="{00000000-0000-0000-0000-000000000000}"/>
  <bookViews>
    <workbookView xWindow="3000" yWindow="1100" windowWidth="36000" windowHeight="27060" xr2:uid="{0D5115AF-AB47-9C42-A5C0-F1E029BBCC3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2" l="1"/>
  <c r="C31" i="2"/>
  <c r="C30" i="2"/>
  <c r="D32" i="2"/>
  <c r="D31" i="2"/>
  <c r="D30" i="2"/>
  <c r="F32" i="2"/>
  <c r="F31" i="2"/>
  <c r="F30" i="2"/>
  <c r="G32" i="2"/>
  <c r="G31" i="2"/>
  <c r="G30" i="2"/>
  <c r="F15" i="2"/>
  <c r="F17" i="2" s="1"/>
  <c r="F19" i="2" s="1"/>
  <c r="F5" i="2"/>
  <c r="F21" i="2"/>
  <c r="F20" i="2"/>
  <c r="F18" i="2"/>
  <c r="F16" i="2"/>
  <c r="F14" i="2"/>
  <c r="F13" i="2"/>
  <c r="F12" i="2"/>
  <c r="F11" i="2"/>
  <c r="F10" i="2"/>
  <c r="F9" i="2"/>
  <c r="F8" i="2"/>
  <c r="F7" i="2"/>
  <c r="J29" i="2" s="1"/>
  <c r="F6" i="2"/>
  <c r="F4" i="2"/>
  <c r="F3" i="2"/>
  <c r="J32" i="2"/>
  <c r="J31" i="2"/>
  <c r="J30" i="2"/>
  <c r="J28" i="2"/>
  <c r="J27" i="2"/>
  <c r="J26" i="2"/>
  <c r="J25" i="2"/>
  <c r="J21" i="2"/>
  <c r="J5" i="2"/>
  <c r="J12" i="2" s="1"/>
  <c r="J15" i="2" s="1"/>
  <c r="J17" i="2" s="1"/>
  <c r="J19" i="2" s="1"/>
  <c r="J20" i="2"/>
  <c r="J18" i="2"/>
  <c r="J16" i="2"/>
  <c r="J14" i="2"/>
  <c r="J13" i="2"/>
  <c r="J11" i="2"/>
  <c r="J10" i="2"/>
  <c r="J9" i="2"/>
  <c r="J8" i="2"/>
  <c r="J7" i="2"/>
  <c r="J6" i="2"/>
  <c r="J4" i="2"/>
  <c r="J3" i="2"/>
  <c r="C5" i="2"/>
  <c r="C12" i="2" s="1"/>
  <c r="C15" i="2" s="1"/>
  <c r="C17" i="2" s="1"/>
  <c r="C19" i="2" s="1"/>
  <c r="C21" i="2" s="1"/>
  <c r="G5" i="2"/>
  <c r="G12" i="2" s="1"/>
  <c r="G15" i="2" s="1"/>
  <c r="G17" i="2" s="1"/>
  <c r="G19" i="2" s="1"/>
  <c r="G21" i="2" s="1"/>
  <c r="H32" i="2"/>
  <c r="H31" i="2"/>
  <c r="H30" i="2"/>
  <c r="H29" i="2"/>
  <c r="H28" i="2"/>
  <c r="H27" i="2"/>
  <c r="H26" i="2"/>
  <c r="H25" i="2"/>
  <c r="D5" i="2"/>
  <c r="D12" i="2" s="1"/>
  <c r="D15" i="2" s="1"/>
  <c r="D17" i="2" s="1"/>
  <c r="D19" i="2" s="1"/>
  <c r="D21" i="2" s="1"/>
  <c r="H5" i="2"/>
  <c r="H12" i="2" s="1"/>
  <c r="H15" i="2" s="1"/>
  <c r="H17" i="2" s="1"/>
  <c r="H19" i="2" s="1"/>
  <c r="H21" i="2" s="1"/>
  <c r="E32" i="2"/>
  <c r="E31" i="2"/>
  <c r="E30" i="2"/>
  <c r="I32" i="2"/>
  <c r="I31" i="2"/>
  <c r="I30" i="2"/>
  <c r="I29" i="2"/>
  <c r="I28" i="2"/>
  <c r="I27" i="2"/>
  <c r="I26" i="2"/>
  <c r="I25" i="2"/>
  <c r="E5" i="2"/>
  <c r="E12" i="2" s="1"/>
  <c r="E15" i="2" s="1"/>
  <c r="E17" i="2" s="1"/>
  <c r="E19" i="2" s="1"/>
  <c r="E21" i="2" s="1"/>
  <c r="I5" i="2"/>
  <c r="I12" i="2" s="1"/>
  <c r="I15" i="2" s="1"/>
  <c r="I17" i="2" s="1"/>
  <c r="I19" i="2" s="1"/>
  <c r="I21" i="2" s="1"/>
  <c r="S31" i="2"/>
  <c r="S30" i="2"/>
  <c r="T31" i="2"/>
  <c r="T30" i="2"/>
  <c r="U32" i="2"/>
  <c r="U31" i="2"/>
  <c r="U30" i="2"/>
  <c r="T29" i="2"/>
  <c r="T28" i="2"/>
  <c r="T26" i="2"/>
  <c r="T25" i="2"/>
  <c r="U29" i="2"/>
  <c r="U28" i="2"/>
  <c r="U26" i="2"/>
  <c r="U25" i="2"/>
  <c r="S5" i="2"/>
  <c r="S12" i="2" s="1"/>
  <c r="S15" i="2" s="1"/>
  <c r="S17" i="2" s="1"/>
  <c r="S19" i="2" s="1"/>
  <c r="S21" i="2" s="1"/>
  <c r="T5" i="2"/>
  <c r="T12" i="2" s="1"/>
  <c r="T15" i="2" s="1"/>
  <c r="T17" i="2" s="1"/>
  <c r="T19" i="2" s="1"/>
  <c r="T21" i="2" s="1"/>
  <c r="U5" i="2"/>
  <c r="U12" i="2" s="1"/>
  <c r="U15" i="2" s="1"/>
  <c r="U17" i="2" s="1"/>
  <c r="U19" i="2" s="1"/>
  <c r="U21" i="2" s="1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F5" i="1"/>
  <c r="F6" i="1" s="1"/>
  <c r="E4" i="1"/>
  <c r="E6" i="1"/>
  <c r="E5" i="1"/>
  <c r="T32" i="2" l="1"/>
  <c r="S32" i="2"/>
  <c r="U27" i="2"/>
  <c r="T27" i="2"/>
  <c r="E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tc={29630439-3EEE-5945-A57E-5DD19F961D21}</author>
  </authors>
  <commentList>
    <comment ref="U5" authorId="0" shapeId="0" xr:uid="{29630439-3EEE-5945-A57E-5DD19F961D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HIGHER 787 DELIVERIES </t>
      </text>
    </comment>
  </commentList>
</comments>
</file>

<file path=xl/sharedStrings.xml><?xml version="1.0" encoding="utf-8"?>
<sst xmlns="http://schemas.openxmlformats.org/spreadsheetml/2006/main" count="56" uniqueCount="51">
  <si>
    <t>P</t>
  </si>
  <si>
    <t>S</t>
  </si>
  <si>
    <t>MC</t>
  </si>
  <si>
    <t>C</t>
  </si>
  <si>
    <t>D</t>
  </si>
  <si>
    <t>EV</t>
  </si>
  <si>
    <t>10K</t>
  </si>
  <si>
    <t>Segments</t>
  </si>
  <si>
    <t>Commercial Airplanes (BCA)</t>
  </si>
  <si>
    <t>Defense, Space, &amp; Security (BDS)</t>
  </si>
  <si>
    <t>Global Services (BGS)</t>
  </si>
  <si>
    <t>develops, produces, markets commercial jet aircraft</t>
  </si>
  <si>
    <t xml:space="preserve">models </t>
  </si>
  <si>
    <t>737, 767, 777,787</t>
  </si>
  <si>
    <t>development</t>
  </si>
  <si>
    <t>777x, 737-7, 797-10</t>
  </si>
  <si>
    <t>miliatry aircraft and weapons systems</t>
  </si>
  <si>
    <t>services customer and defense customers</t>
  </si>
  <si>
    <t>Employees</t>
  </si>
  <si>
    <t>Operating Income</t>
  </si>
  <si>
    <t>Products</t>
  </si>
  <si>
    <t>Services</t>
  </si>
  <si>
    <t xml:space="preserve">Total Revenue </t>
  </si>
  <si>
    <t>Product C</t>
  </si>
  <si>
    <t>Service C</t>
  </si>
  <si>
    <t>Investment income</t>
  </si>
  <si>
    <t>G&amp;A</t>
  </si>
  <si>
    <t>R&amp;D</t>
  </si>
  <si>
    <t>Gain on Dispositions</t>
  </si>
  <si>
    <t>Other income</t>
  </si>
  <si>
    <t>Interest and debt</t>
  </si>
  <si>
    <t>EBT</t>
  </si>
  <si>
    <t>T</t>
  </si>
  <si>
    <t xml:space="preserve">Net Income </t>
  </si>
  <si>
    <t>noncontrolling</t>
  </si>
  <si>
    <t xml:space="preserve">Net Boeing Income </t>
  </si>
  <si>
    <t>EPS</t>
  </si>
  <si>
    <t>Diluted</t>
  </si>
  <si>
    <t>Growth Y/Y</t>
  </si>
  <si>
    <t>PM%</t>
  </si>
  <si>
    <t>SM%</t>
  </si>
  <si>
    <t>GM%</t>
  </si>
  <si>
    <t>Q122</t>
  </si>
  <si>
    <t>Q322</t>
  </si>
  <si>
    <t>Q422</t>
  </si>
  <si>
    <t>Q123</t>
  </si>
  <si>
    <t>Q223</t>
  </si>
  <si>
    <t>Q323</t>
  </si>
  <si>
    <t>Q423</t>
  </si>
  <si>
    <t>Q222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</si>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</sst>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ArialMT"/>
      <family val="2"/>
    </font>
    <font>
      <u/>
      <sz val="10"/>
      <color theme="1"/>
      <name val="ArialMT"/>
      <family val="2"/>
    </font>
    <font>
      <b/>
      <sz val="10"/>
      <color theme="1"/>
      <name val="ArialMT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0" borderId="1" xfId="0" applyNumberFormat="1" applyBorder="1"/>
    <xf numFmtId="3" fontId="0" fillId="0" borderId="0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1" fillId="0" borderId="6" xfId="0" applyNumberFormat="1" applyFont="1" applyBorder="1"/>
    <xf numFmtId="3" fontId="0" fillId="0" borderId="7" xfId="0" applyNumberFormat="1" applyBorder="1"/>
    <xf numFmtId="3" fontId="0" fillId="0" borderId="8" xfId="0" applyNumberFormat="1" applyBorder="1"/>
    <xf numFmtId="9" fontId="0" fillId="0" borderId="2" xfId="0" applyNumberFormat="1" applyBorder="1"/>
    <xf numFmtId="3" fontId="2" fillId="0" borderId="0" xfId="0" applyNumberFormat="1" applyFont="1"/>
    <xf numFmtId="4" fontId="0" fillId="0" borderId="0" xfId="0" applyNumberFormat="1"/>
    <xf numFmtId="9" fontId="0" fillId="0" borderId="0" xfId="0" applyNumberFormat="1"/>
    <xf numFmtId="9" fontId="0" fillId="2" borderId="0" xfId="0" applyNumberFormat="1" applyFill="1"/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B5407457-A4C0-374A-82FB-BB97B52F9893}" userId="jam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5" dT="2024-04-01T16:06:27.23" personId="{B5407457-A4C0-374A-82FB-BB97B52F9893}" id="{29630439-3EEE-5945-A57E-5DD19F961D21}">
    <text xml:space="preserve">HIGHER 787 DELIVERIES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8F9AF-3979-CD48-9CF5-E5D082959BBB}">
  <dimension ref="B2:F15"/>
  <sheetViews>
    <sheetView tabSelected="1" zoomScale="180" zoomScaleNormal="180" workbookViewId="0">
      <selection activeCell="B4" sqref="B4"/>
    </sheetView>
  </sheetViews>
  <sheetFormatPr baseColWidth="10" defaultRowHeight="13"/>
  <cols>
    <col min="1" max="1" width="3" style="1" customWidth="1"/>
    <col min="2" max="2" width="28" style="1" bestFit="1" customWidth="1"/>
    <col min="3" max="3" width="41.1640625" style="1" bestFit="1" customWidth="1"/>
    <col min="4" max="4" width="15.6640625" style="1" bestFit="1" customWidth="1"/>
    <col min="5" max="5" width="17.1640625" style="1" bestFit="1" customWidth="1"/>
    <col min="6" max="6" width="4.33203125" style="1" bestFit="1" customWidth="1"/>
    <col min="7" max="9" width="10.83203125" style="1"/>
    <col min="10" max="10" width="3.6640625" style="1" bestFit="1" customWidth="1"/>
    <col min="11" max="11" width="7.6640625" style="1" bestFit="1" customWidth="1"/>
    <col min="12" max="12" width="4.33203125" style="1" bestFit="1" customWidth="1"/>
    <col min="13" max="16384" width="10.83203125" style="1"/>
  </cols>
  <sheetData>
    <row r="2" spans="2:6">
      <c r="D2" s="1" t="s">
        <v>0</v>
      </c>
      <c r="E2" s="1">
        <v>189.77</v>
      </c>
    </row>
    <row r="3" spans="2:6">
      <c r="D3" s="1" t="s">
        <v>1</v>
      </c>
      <c r="E3" s="1">
        <v>610.13520500000004</v>
      </c>
      <c r="F3" s="1" t="s">
        <v>6</v>
      </c>
    </row>
    <row r="4" spans="2:6">
      <c r="D4" s="1" t="s">
        <v>2</v>
      </c>
      <c r="E4" s="1">
        <f>+E2*E3</f>
        <v>115785.35785285001</v>
      </c>
    </row>
    <row r="5" spans="2:6">
      <c r="D5" s="1" t="s">
        <v>3</v>
      </c>
      <c r="E5" s="1">
        <f>12691+3274</f>
        <v>15965</v>
      </c>
      <c r="F5" s="1" t="str">
        <f>+F3</f>
        <v>10K</v>
      </c>
    </row>
    <row r="6" spans="2:6">
      <c r="D6" s="1" t="s">
        <v>4</v>
      </c>
      <c r="E6" s="1">
        <f>5204+47103</f>
        <v>52307</v>
      </c>
      <c r="F6" s="1" t="str">
        <f>+F5</f>
        <v>10K</v>
      </c>
    </row>
    <row r="7" spans="2:6">
      <c r="D7" s="1" t="s">
        <v>5</v>
      </c>
      <c r="E7" s="1">
        <f>+E4-E5+E6</f>
        <v>152127.35785284999</v>
      </c>
    </row>
    <row r="11" spans="2:6">
      <c r="B11" s="8" t="s">
        <v>7</v>
      </c>
      <c r="C11" s="9"/>
      <c r="D11" s="9" t="s">
        <v>12</v>
      </c>
      <c r="E11" s="9" t="s">
        <v>14</v>
      </c>
      <c r="F11" s="10" t="s">
        <v>18</v>
      </c>
    </row>
    <row r="12" spans="2:6">
      <c r="B12" s="3" t="s">
        <v>8</v>
      </c>
      <c r="C12" s="4" t="s">
        <v>11</v>
      </c>
      <c r="D12" s="4" t="s">
        <v>13</v>
      </c>
      <c r="E12" s="4" t="s">
        <v>15</v>
      </c>
      <c r="F12" s="11"/>
    </row>
    <row r="13" spans="2:6">
      <c r="B13" s="3" t="s">
        <v>9</v>
      </c>
      <c r="C13" s="4" t="s">
        <v>16</v>
      </c>
      <c r="D13" s="4"/>
      <c r="E13" s="4"/>
      <c r="F13" s="11"/>
    </row>
    <row r="14" spans="2:6">
      <c r="B14" s="3" t="s">
        <v>10</v>
      </c>
      <c r="C14" s="4" t="s">
        <v>17</v>
      </c>
      <c r="D14" s="4"/>
      <c r="E14" s="4"/>
      <c r="F14" s="11"/>
    </row>
    <row r="15" spans="2:6">
      <c r="B15" s="5"/>
      <c r="C15" s="6"/>
      <c r="D15" s="6"/>
      <c r="E15" s="6"/>
      <c r="F1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2E82C-0717-F542-BC4F-56CDC6F8CE57}">
  <dimension ref="B2:AD32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T22" sqref="T22"/>
    </sheetView>
  </sheetViews>
  <sheetFormatPr baseColWidth="10" defaultRowHeight="13"/>
  <cols>
    <col min="1" max="1" width="2.33203125" style="1" customWidth="1"/>
    <col min="2" max="2" width="17.1640625" style="1" bestFit="1" customWidth="1"/>
    <col min="3" max="10" width="7.1640625" style="1" bestFit="1" customWidth="1"/>
    <col min="11" max="12" width="10.83203125" style="1"/>
    <col min="13" max="18" width="5.1640625" style="1" bestFit="1" customWidth="1"/>
    <col min="19" max="21" width="7.1640625" style="1" bestFit="1" customWidth="1"/>
    <col min="22" max="30" width="5.1640625" style="1" bestFit="1" customWidth="1"/>
    <col min="31" max="16384" width="10.83203125" style="1"/>
  </cols>
  <sheetData>
    <row r="2" spans="2:30" s="16" customFormat="1">
      <c r="C2" s="16" t="s">
        <v>42</v>
      </c>
      <c r="D2" s="16" t="s">
        <v>49</v>
      </c>
      <c r="E2" s="16" t="s">
        <v>43</v>
      </c>
      <c r="F2" s="16" t="s">
        <v>44</v>
      </c>
      <c r="G2" s="16" t="s">
        <v>45</v>
      </c>
      <c r="H2" s="16" t="s">
        <v>46</v>
      </c>
      <c r="I2" s="16" t="s">
        <v>47</v>
      </c>
      <c r="J2" s="16" t="s">
        <v>48</v>
      </c>
      <c r="M2" s="17">
        <v>2015</v>
      </c>
      <c r="N2" s="17">
        <f>+M2+1</f>
        <v>2016</v>
      </c>
      <c r="O2" s="17">
        <f t="shared" ref="O2:AD2" si="0">+N2+1</f>
        <v>2017</v>
      </c>
      <c r="P2" s="17">
        <f t="shared" si="0"/>
        <v>2018</v>
      </c>
      <c r="Q2" s="17">
        <f t="shared" si="0"/>
        <v>2019</v>
      </c>
      <c r="R2" s="17">
        <f t="shared" si="0"/>
        <v>2020</v>
      </c>
      <c r="S2" s="17">
        <f t="shared" si="0"/>
        <v>2021</v>
      </c>
      <c r="T2" s="17">
        <f t="shared" si="0"/>
        <v>2022</v>
      </c>
      <c r="U2" s="17">
        <f t="shared" si="0"/>
        <v>2023</v>
      </c>
      <c r="V2" s="17">
        <f t="shared" si="0"/>
        <v>2024</v>
      </c>
      <c r="W2" s="17">
        <f t="shared" si="0"/>
        <v>2025</v>
      </c>
      <c r="X2" s="17">
        <f t="shared" si="0"/>
        <v>2026</v>
      </c>
      <c r="Y2" s="17">
        <f t="shared" si="0"/>
        <v>2027</v>
      </c>
      <c r="Z2" s="17">
        <f t="shared" si="0"/>
        <v>2028</v>
      </c>
      <c r="AA2" s="17">
        <f t="shared" si="0"/>
        <v>2029</v>
      </c>
      <c r="AB2" s="17">
        <f t="shared" si="0"/>
        <v>2030</v>
      </c>
      <c r="AC2" s="17">
        <f t="shared" si="0"/>
        <v>2031</v>
      </c>
      <c r="AD2" s="17">
        <f t="shared" si="0"/>
        <v>2032</v>
      </c>
    </row>
    <row r="3" spans="2:30">
      <c r="B3" s="1" t="s">
        <v>20</v>
      </c>
      <c r="C3" s="1">
        <v>11427</v>
      </c>
      <c r="D3" s="1">
        <v>14009</v>
      </c>
      <c r="E3" s="1">
        <v>13331</v>
      </c>
      <c r="F3" s="1">
        <f>+T3-SUM(C3:E3)</f>
        <v>17126</v>
      </c>
      <c r="G3" s="1">
        <v>14914</v>
      </c>
      <c r="H3" s="1">
        <v>16687</v>
      </c>
      <c r="I3" s="1">
        <v>15060</v>
      </c>
      <c r="J3" s="1">
        <f>+U3-SUM(G3:I3)</f>
        <v>18920</v>
      </c>
      <c r="S3" s="1">
        <v>51386</v>
      </c>
      <c r="T3" s="1">
        <v>55893</v>
      </c>
      <c r="U3" s="1">
        <v>65581</v>
      </c>
    </row>
    <row r="4" spans="2:30">
      <c r="B4" s="1" t="s">
        <v>21</v>
      </c>
      <c r="C4" s="1">
        <v>2564</v>
      </c>
      <c r="D4" s="1">
        <v>2672</v>
      </c>
      <c r="E4" s="1">
        <v>2625</v>
      </c>
      <c r="F4" s="1">
        <f t="shared" ref="F4:F21" si="1">+T4-SUM(C4:E4)</f>
        <v>2854</v>
      </c>
      <c r="G4" s="1">
        <v>3007</v>
      </c>
      <c r="H4" s="1">
        <v>3064</v>
      </c>
      <c r="I4" s="1">
        <v>3044</v>
      </c>
      <c r="J4" s="1">
        <f>+U4-SUM(G4:I4)</f>
        <v>3098</v>
      </c>
      <c r="S4" s="1">
        <v>10900</v>
      </c>
      <c r="T4" s="1">
        <v>10715</v>
      </c>
      <c r="U4" s="1">
        <v>12213</v>
      </c>
    </row>
    <row r="5" spans="2:30">
      <c r="B5" s="1" t="s">
        <v>22</v>
      </c>
      <c r="C5" s="1">
        <f>+SUM(C3:C4)</f>
        <v>13991</v>
      </c>
      <c r="D5" s="1">
        <f>+SUM(D3:D4)</f>
        <v>16681</v>
      </c>
      <c r="E5" s="1">
        <f>+SUM(E3:E4)</f>
        <v>15956</v>
      </c>
      <c r="F5" s="1">
        <f>+SUM(F3:F4)</f>
        <v>19980</v>
      </c>
      <c r="G5" s="1">
        <f>+SUM(G3:G4)</f>
        <v>17921</v>
      </c>
      <c r="H5" s="1">
        <f>+SUM(H3:H4)</f>
        <v>19751</v>
      </c>
      <c r="I5" s="1">
        <f>+SUM(I3:I4)</f>
        <v>18104</v>
      </c>
      <c r="J5" s="1">
        <f>+SUM(J3:J4)</f>
        <v>22018</v>
      </c>
      <c r="S5" s="1">
        <f>+SUM(S3:S4)</f>
        <v>62286</v>
      </c>
      <c r="T5" s="1">
        <f>+SUM(T3:T4)</f>
        <v>66608</v>
      </c>
      <c r="U5" s="1">
        <f>+SUM(U3:U4)</f>
        <v>77794</v>
      </c>
    </row>
    <row r="6" spans="2:30">
      <c r="B6" s="1" t="s">
        <v>23</v>
      </c>
      <c r="C6" s="1">
        <v>-11412</v>
      </c>
      <c r="D6" s="1">
        <v>-12284</v>
      </c>
      <c r="E6" s="1">
        <v>-14541</v>
      </c>
      <c r="F6" s="1">
        <f t="shared" si="1"/>
        <v>-15732</v>
      </c>
      <c r="G6" s="1">
        <v>-13553</v>
      </c>
      <c r="H6" s="1">
        <v>-15123</v>
      </c>
      <c r="I6" s="1">
        <v>-14464</v>
      </c>
      <c r="J6" s="1">
        <f>+U6-SUM(G6:I6)</f>
        <v>-16724</v>
      </c>
      <c r="S6" s="1">
        <v>-49954</v>
      </c>
      <c r="T6" s="1">
        <v>-53969</v>
      </c>
      <c r="U6" s="1">
        <v>-59864</v>
      </c>
    </row>
    <row r="7" spans="2:30">
      <c r="B7" s="1" t="s">
        <v>24</v>
      </c>
      <c r="C7" s="1">
        <v>-2226</v>
      </c>
      <c r="D7" s="1">
        <v>-2269</v>
      </c>
      <c r="E7" s="1">
        <v>-2230</v>
      </c>
      <c r="F7" s="1">
        <f t="shared" si="1"/>
        <v>-2384</v>
      </c>
      <c r="G7" s="1">
        <v>-2445</v>
      </c>
      <c r="H7" s="1">
        <v>-2689</v>
      </c>
      <c r="I7" s="1">
        <v>-2475</v>
      </c>
      <c r="J7" s="1">
        <f>+U7-SUM(G7:I7)</f>
        <v>-2597</v>
      </c>
      <c r="S7" s="1">
        <v>-9283</v>
      </c>
      <c r="T7" s="1">
        <v>-9109</v>
      </c>
      <c r="U7" s="1">
        <v>-10206</v>
      </c>
    </row>
    <row r="8" spans="2:30">
      <c r="B8" s="1" t="s">
        <v>25</v>
      </c>
      <c r="C8" s="1">
        <v>-20</v>
      </c>
      <c r="D8" s="1">
        <v>17</v>
      </c>
      <c r="E8" s="1">
        <v>-24</v>
      </c>
      <c r="F8" s="1">
        <f t="shared" si="1"/>
        <v>11</v>
      </c>
      <c r="G8" s="1">
        <v>-27</v>
      </c>
      <c r="H8" s="1">
        <v>44</v>
      </c>
      <c r="I8" s="1">
        <v>28</v>
      </c>
      <c r="J8" s="1">
        <f>+U8-SUM(G8:I8)</f>
        <v>1</v>
      </c>
      <c r="S8" s="1">
        <v>210</v>
      </c>
      <c r="T8" s="1">
        <v>-16</v>
      </c>
      <c r="U8" s="1">
        <v>46</v>
      </c>
    </row>
    <row r="9" spans="2:30">
      <c r="B9" s="1" t="s">
        <v>26</v>
      </c>
      <c r="C9" s="1">
        <v>-863</v>
      </c>
      <c r="D9" s="1">
        <v>-668</v>
      </c>
      <c r="E9" s="1">
        <v>-1226</v>
      </c>
      <c r="F9" s="1">
        <f t="shared" si="1"/>
        <v>-1430</v>
      </c>
      <c r="G9" s="1">
        <v>-1304</v>
      </c>
      <c r="H9" s="1">
        <v>-1286</v>
      </c>
      <c r="I9" s="1">
        <v>-1043</v>
      </c>
      <c r="J9" s="1">
        <f>+U9-SUM(G9:I9)</f>
        <v>-1535</v>
      </c>
      <c r="S9" s="1">
        <v>-4157</v>
      </c>
      <c r="T9" s="1">
        <v>-4187</v>
      </c>
      <c r="U9" s="1">
        <v>-5168</v>
      </c>
    </row>
    <row r="10" spans="2:30">
      <c r="B10" s="1" t="s">
        <v>27</v>
      </c>
      <c r="C10" s="1">
        <v>-633</v>
      </c>
      <c r="D10" s="1">
        <v>-698</v>
      </c>
      <c r="E10" s="1">
        <v>-727</v>
      </c>
      <c r="F10" s="1">
        <f t="shared" si="1"/>
        <v>-794</v>
      </c>
      <c r="G10" s="1">
        <v>-741</v>
      </c>
      <c r="H10" s="1">
        <v>-797</v>
      </c>
      <c r="I10" s="1">
        <v>-958</v>
      </c>
      <c r="J10" s="1">
        <f>+U10-SUM(G10:I10)</f>
        <v>-881</v>
      </c>
      <c r="S10" s="1">
        <v>-2249</v>
      </c>
      <c r="T10" s="1">
        <v>-2852</v>
      </c>
      <c r="U10" s="1">
        <v>-3377</v>
      </c>
    </row>
    <row r="11" spans="2:30">
      <c r="B11" s="1" t="s">
        <v>28</v>
      </c>
      <c r="C11" s="1">
        <v>1</v>
      </c>
      <c r="D11" s="1">
        <v>1</v>
      </c>
      <c r="E11" s="1">
        <v>0</v>
      </c>
      <c r="F11" s="1">
        <f t="shared" si="1"/>
        <v>4</v>
      </c>
      <c r="G11" s="1">
        <v>0</v>
      </c>
      <c r="H11" s="1">
        <v>1</v>
      </c>
      <c r="I11" s="1">
        <v>0</v>
      </c>
      <c r="J11" s="1">
        <f>+U11-SUM(G11:I11)</f>
        <v>1</v>
      </c>
      <c r="S11" s="1">
        <v>277</v>
      </c>
      <c r="T11" s="1">
        <v>6</v>
      </c>
      <c r="U11" s="1">
        <v>2</v>
      </c>
    </row>
    <row r="12" spans="2:30">
      <c r="B12" s="1" t="s">
        <v>19</v>
      </c>
      <c r="C12" s="1">
        <f>+C5+SUM(C6:C11)</f>
        <v>-1162</v>
      </c>
      <c r="D12" s="1">
        <f>+D5+SUM(D6:D11)</f>
        <v>780</v>
      </c>
      <c r="E12" s="1">
        <f>+E5+SUM(E6:E11)</f>
        <v>-2792</v>
      </c>
      <c r="F12" s="1">
        <f t="shared" si="1"/>
        <v>-345</v>
      </c>
      <c r="G12" s="1">
        <f>+G5+SUM(G6:G11)</f>
        <v>-149</v>
      </c>
      <c r="H12" s="1">
        <f>+H5+SUM(H6:H11)</f>
        <v>-99</v>
      </c>
      <c r="I12" s="1">
        <f>+I5+SUM(I6:I11)</f>
        <v>-808</v>
      </c>
      <c r="J12" s="1">
        <f>+J5+SUM(J6:J11)</f>
        <v>283</v>
      </c>
      <c r="S12" s="1">
        <f>+S5+SUM(S6:S11)</f>
        <v>-2870</v>
      </c>
      <c r="T12" s="1">
        <f>+T5+SUM(T6:T11)</f>
        <v>-3519</v>
      </c>
      <c r="U12" s="1">
        <f>+U5+SUM(U6:U11)</f>
        <v>-773</v>
      </c>
    </row>
    <row r="13" spans="2:30">
      <c r="B13" s="1" t="s">
        <v>29</v>
      </c>
      <c r="C13" s="1">
        <v>181</v>
      </c>
      <c r="D13" s="1">
        <v>253</v>
      </c>
      <c r="E13" s="1">
        <v>288</v>
      </c>
      <c r="F13" s="1">
        <f t="shared" si="1"/>
        <v>336</v>
      </c>
      <c r="G13" s="1">
        <v>302</v>
      </c>
      <c r="H13" s="1">
        <v>320</v>
      </c>
      <c r="I13" s="1">
        <v>297</v>
      </c>
      <c r="J13" s="1">
        <f>+U13-SUM(G13:I13)</f>
        <v>308</v>
      </c>
      <c r="S13" s="1">
        <v>551</v>
      </c>
      <c r="T13" s="1">
        <v>1058</v>
      </c>
      <c r="U13" s="1">
        <v>1227</v>
      </c>
    </row>
    <row r="14" spans="2:30">
      <c r="B14" s="1" t="s">
        <v>30</v>
      </c>
      <c r="C14" s="1">
        <v>-637</v>
      </c>
      <c r="D14" s="1">
        <v>-656</v>
      </c>
      <c r="E14" s="1">
        <v>-628</v>
      </c>
      <c r="F14" s="1">
        <f t="shared" si="1"/>
        <v>-640</v>
      </c>
      <c r="G14" s="1">
        <v>-649</v>
      </c>
      <c r="H14" s="1">
        <v>-621</v>
      </c>
      <c r="I14" s="1">
        <v>-589</v>
      </c>
      <c r="J14" s="1">
        <f>+U14-SUM(G14:I14)</f>
        <v>-600</v>
      </c>
      <c r="S14" s="1">
        <v>-2714</v>
      </c>
      <c r="T14" s="1">
        <v>-2561</v>
      </c>
      <c r="U14" s="1">
        <v>-2459</v>
      </c>
    </row>
    <row r="15" spans="2:30">
      <c r="B15" s="1" t="s">
        <v>31</v>
      </c>
      <c r="C15" s="1">
        <f>+SUM(C12:C14)</f>
        <v>-1618</v>
      </c>
      <c r="D15" s="1">
        <f>+SUM(D12:D14)</f>
        <v>377</v>
      </c>
      <c r="E15" s="1">
        <f>+SUM(E12:E14)</f>
        <v>-3132</v>
      </c>
      <c r="F15" s="1">
        <f>+SUM(F12:F14)</f>
        <v>-649</v>
      </c>
      <c r="G15" s="1">
        <f>+SUM(G12:G14)</f>
        <v>-496</v>
      </c>
      <c r="H15" s="1">
        <f>+SUM(H12:H14)</f>
        <v>-400</v>
      </c>
      <c r="I15" s="1">
        <f>+SUM(I12:I14)</f>
        <v>-1100</v>
      </c>
      <c r="J15" s="1">
        <f>+SUM(J12:J14)</f>
        <v>-9</v>
      </c>
      <c r="S15" s="1">
        <f>+SUM(S12:S14)</f>
        <v>-5033</v>
      </c>
      <c r="T15" s="1">
        <f>+SUM(T12:T14)</f>
        <v>-5022</v>
      </c>
      <c r="U15" s="1">
        <f>+SUM(U12:U14)</f>
        <v>-2005</v>
      </c>
    </row>
    <row r="16" spans="2:30">
      <c r="B16" s="1" t="s">
        <v>32</v>
      </c>
      <c r="C16" s="1">
        <v>376</v>
      </c>
      <c r="D16" s="1">
        <v>-217</v>
      </c>
      <c r="E16" s="1">
        <v>-176</v>
      </c>
      <c r="F16" s="1">
        <f t="shared" si="1"/>
        <v>-14</v>
      </c>
      <c r="G16" s="1">
        <v>71</v>
      </c>
      <c r="H16" s="1">
        <v>251</v>
      </c>
      <c r="I16" s="1">
        <v>-538</v>
      </c>
      <c r="J16" s="1">
        <f>+U16-SUM(G16:I16)</f>
        <v>-21</v>
      </c>
      <c r="S16" s="1">
        <v>743</v>
      </c>
      <c r="T16" s="1">
        <v>-31</v>
      </c>
      <c r="U16" s="1">
        <v>-237</v>
      </c>
    </row>
    <row r="17" spans="2:21">
      <c r="B17" s="1" t="s">
        <v>33</v>
      </c>
      <c r="C17" s="1">
        <f>+SUM(C15:C16)</f>
        <v>-1242</v>
      </c>
      <c r="D17" s="1">
        <f>+SUM(D15:D16)</f>
        <v>160</v>
      </c>
      <c r="E17" s="1">
        <f>+SUM(E15:E16)</f>
        <v>-3308</v>
      </c>
      <c r="F17" s="1">
        <f>+SUM(F15:F16)</f>
        <v>-663</v>
      </c>
      <c r="G17" s="1">
        <f>+SUM(G15:G16)</f>
        <v>-425</v>
      </c>
      <c r="H17" s="1">
        <f>+SUM(H15:H16)</f>
        <v>-149</v>
      </c>
      <c r="I17" s="1">
        <f>+SUM(I15:I16)</f>
        <v>-1638</v>
      </c>
      <c r="J17" s="1">
        <f>+SUM(J15:J16)</f>
        <v>-30</v>
      </c>
      <c r="S17" s="1">
        <f>+SUM(S15:S16)</f>
        <v>-4290</v>
      </c>
      <c r="T17" s="1">
        <f>+SUM(T15:T16)</f>
        <v>-5053</v>
      </c>
      <c r="U17" s="1">
        <f>+SUM(U15:U16)</f>
        <v>-2242</v>
      </c>
    </row>
    <row r="18" spans="2:21">
      <c r="B18" s="1" t="s">
        <v>34</v>
      </c>
      <c r="C18" s="1">
        <v>-23</v>
      </c>
      <c r="D18" s="1">
        <v>-3</v>
      </c>
      <c r="E18" s="1">
        <v>-33</v>
      </c>
      <c r="F18" s="1">
        <f t="shared" si="1"/>
        <v>-59</v>
      </c>
      <c r="G18" s="1">
        <v>-11</v>
      </c>
      <c r="H18" s="1">
        <v>0</v>
      </c>
      <c r="I18" s="1">
        <v>-2</v>
      </c>
      <c r="J18" s="1">
        <f>+U18-SUM(G18:I18)</f>
        <v>-7</v>
      </c>
      <c r="S18" s="1">
        <v>-88</v>
      </c>
      <c r="T18" s="1">
        <v>-118</v>
      </c>
      <c r="U18" s="1">
        <v>-20</v>
      </c>
    </row>
    <row r="19" spans="2:21" s="12" customFormat="1">
      <c r="B19" s="12" t="s">
        <v>35</v>
      </c>
      <c r="C19" s="12">
        <f>+C17-C18</f>
        <v>-1219</v>
      </c>
      <c r="D19" s="12">
        <f>+D17-D18</f>
        <v>163</v>
      </c>
      <c r="E19" s="12">
        <f>+E17-E18</f>
        <v>-3275</v>
      </c>
      <c r="F19" s="12">
        <f>+F17-F18</f>
        <v>-604</v>
      </c>
      <c r="G19" s="12">
        <f>+G17-G18</f>
        <v>-414</v>
      </c>
      <c r="H19" s="12">
        <f>+H17-H18</f>
        <v>-149</v>
      </c>
      <c r="I19" s="12">
        <f>+I17-I18</f>
        <v>-1636</v>
      </c>
      <c r="J19" s="12">
        <f>+J17-J18</f>
        <v>-23</v>
      </c>
      <c r="S19" s="12">
        <f>+S17-S18</f>
        <v>-4202</v>
      </c>
      <c r="T19" s="12">
        <f>+T17-T18</f>
        <v>-4935</v>
      </c>
      <c r="U19" s="12">
        <f>+U17-U18</f>
        <v>-2222</v>
      </c>
    </row>
    <row r="20" spans="2:21" s="13" customFormat="1">
      <c r="B20" s="13" t="s">
        <v>36</v>
      </c>
      <c r="C20" s="13">
        <v>-2.06</v>
      </c>
      <c r="D20" s="13">
        <v>0.32</v>
      </c>
      <c r="E20" s="13">
        <v>-5.49</v>
      </c>
      <c r="F20" s="1">
        <f t="shared" si="1"/>
        <v>-1.0700000000000003</v>
      </c>
      <c r="G20" s="13">
        <v>-0.69</v>
      </c>
      <c r="H20" s="13">
        <v>-0.25</v>
      </c>
      <c r="I20" s="13">
        <v>-2.7</v>
      </c>
      <c r="J20" s="1">
        <f>+U20-SUM(G20:I20)</f>
        <v>-2.9999999999999805E-2</v>
      </c>
      <c r="S20" s="13">
        <v>-7.15</v>
      </c>
      <c r="T20" s="13">
        <v>-8.3000000000000007</v>
      </c>
      <c r="U20" s="13">
        <v>-3.67</v>
      </c>
    </row>
    <row r="21" spans="2:21">
      <c r="B21" s="1" t="s">
        <v>37</v>
      </c>
      <c r="C21" s="1">
        <f>+C19/C20</f>
        <v>591.747572815534</v>
      </c>
      <c r="D21" s="1">
        <f>+D19/D20</f>
        <v>509.375</v>
      </c>
      <c r="E21" s="1">
        <f>+E19/E20</f>
        <v>596.53916211293256</v>
      </c>
      <c r="F21" s="1">
        <f t="shared" si="1"/>
        <v>-1103.0834216754547</v>
      </c>
      <c r="G21" s="1">
        <f>+G19/G20</f>
        <v>600</v>
      </c>
      <c r="H21" s="1">
        <f>+H19/H20</f>
        <v>596</v>
      </c>
      <c r="I21" s="1">
        <f>+I19/I20</f>
        <v>605.92592592592587</v>
      </c>
      <c r="J21" s="1">
        <f>+J19/J20</f>
        <v>766.66666666667163</v>
      </c>
      <c r="S21" s="1">
        <f>+S19/S20</f>
        <v>587.69230769230762</v>
      </c>
      <c r="T21" s="1">
        <f>+T19/T20</f>
        <v>594.57831325301197</v>
      </c>
      <c r="U21" s="1">
        <f>+U19/U20</f>
        <v>605.44959128065398</v>
      </c>
    </row>
    <row r="22" spans="2:21">
      <c r="F22" s="1" t="s">
        <v>50</v>
      </c>
    </row>
    <row r="24" spans="2:21">
      <c r="B24" s="2" t="s">
        <v>38</v>
      </c>
      <c r="C24" s="2"/>
      <c r="D24" s="2"/>
      <c r="E24" s="2"/>
      <c r="F24" s="2"/>
      <c r="G24" s="2"/>
    </row>
    <row r="25" spans="2:21" s="14" customFormat="1">
      <c r="B25" s="1" t="s">
        <v>20</v>
      </c>
      <c r="C25" s="1"/>
      <c r="D25" s="1"/>
      <c r="E25" s="1"/>
      <c r="F25" s="1"/>
      <c r="G25" s="1"/>
      <c r="H25" s="14">
        <f>+H3/D3-1</f>
        <v>0.19116282389892203</v>
      </c>
      <c r="I25" s="14">
        <f>+I3/E3-1</f>
        <v>0.12969769709699208</v>
      </c>
      <c r="J25" s="14">
        <f>+J3/F3-1</f>
        <v>0.10475300712367153</v>
      </c>
      <c r="T25" s="14">
        <f>+T3/S3-1</f>
        <v>8.7708714435838608E-2</v>
      </c>
      <c r="U25" s="14">
        <f>+U3/T3-1</f>
        <v>0.17333118637396461</v>
      </c>
    </row>
    <row r="26" spans="2:21" s="14" customFormat="1">
      <c r="B26" s="1" t="s">
        <v>21</v>
      </c>
      <c r="C26" s="1"/>
      <c r="D26" s="1"/>
      <c r="E26" s="1"/>
      <c r="F26" s="1"/>
      <c r="G26" s="1"/>
      <c r="H26" s="14">
        <f t="shared" ref="H26:J29" si="2">+H4/D4-1</f>
        <v>0.1467065868263473</v>
      </c>
      <c r="I26" s="14">
        <f t="shared" si="2"/>
        <v>0.15961904761904755</v>
      </c>
      <c r="J26" s="14">
        <f t="shared" si="2"/>
        <v>8.5494043447792656E-2</v>
      </c>
      <c r="T26" s="14">
        <f t="shared" ref="T26:U29" si="3">+T4/S4-1</f>
        <v>-1.6972477064220226E-2</v>
      </c>
      <c r="U26" s="14">
        <f t="shared" si="3"/>
        <v>0.1398040130657956</v>
      </c>
    </row>
    <row r="27" spans="2:21" s="14" customFormat="1">
      <c r="B27" s="1" t="s">
        <v>22</v>
      </c>
      <c r="C27" s="1"/>
      <c r="D27" s="1"/>
      <c r="E27" s="1"/>
      <c r="F27" s="1"/>
      <c r="G27" s="1"/>
      <c r="H27" s="14">
        <f t="shared" si="2"/>
        <v>0.18404172411725916</v>
      </c>
      <c r="I27" s="14">
        <f t="shared" si="2"/>
        <v>0.13462020556530452</v>
      </c>
      <c r="J27" s="14">
        <f t="shared" si="2"/>
        <v>0.10200200200200205</v>
      </c>
      <c r="T27" s="14">
        <f t="shared" si="3"/>
        <v>6.9389589956009301E-2</v>
      </c>
      <c r="U27" s="14">
        <f t="shared" si="3"/>
        <v>0.16793778525102088</v>
      </c>
    </row>
    <row r="28" spans="2:21" s="14" customFormat="1">
      <c r="B28" s="1" t="s">
        <v>23</v>
      </c>
      <c r="C28" s="1"/>
      <c r="D28" s="1"/>
      <c r="E28" s="1"/>
      <c r="F28" s="1"/>
      <c r="G28" s="1"/>
      <c r="H28" s="14">
        <f t="shared" si="2"/>
        <v>0.23111364376424626</v>
      </c>
      <c r="I28" s="14">
        <f t="shared" si="2"/>
        <v>-5.2953717075854279E-3</v>
      </c>
      <c r="J28" s="14">
        <f t="shared" si="2"/>
        <v>6.3056191202644385E-2</v>
      </c>
      <c r="T28" s="14">
        <f t="shared" si="3"/>
        <v>8.0373944028506283E-2</v>
      </c>
      <c r="U28" s="14">
        <f t="shared" si="3"/>
        <v>0.10922937241749886</v>
      </c>
    </row>
    <row r="29" spans="2:21" s="14" customFormat="1">
      <c r="B29" s="1" t="s">
        <v>24</v>
      </c>
      <c r="C29" s="1"/>
      <c r="D29" s="1"/>
      <c r="E29" s="1"/>
      <c r="F29" s="1"/>
      <c r="G29" s="1"/>
      <c r="H29" s="14">
        <f t="shared" si="2"/>
        <v>0.18510356985456156</v>
      </c>
      <c r="I29" s="14">
        <f t="shared" si="2"/>
        <v>0.10986547085201792</v>
      </c>
      <c r="J29" s="14">
        <f t="shared" si="2"/>
        <v>8.9345637583892579E-2</v>
      </c>
      <c r="T29" s="14">
        <f t="shared" si="3"/>
        <v>-1.8743940536464554E-2</v>
      </c>
      <c r="U29" s="14">
        <f t="shared" si="3"/>
        <v>0.12043034361620375</v>
      </c>
    </row>
    <row r="30" spans="2:21">
      <c r="B30" s="1" t="s">
        <v>39</v>
      </c>
      <c r="C30" s="14">
        <f>(C3+C6)/C3</f>
        <v>1.3126804935678655E-3</v>
      </c>
      <c r="D30" s="14">
        <f>(D3+D6)/D3</f>
        <v>0.12313512741808837</v>
      </c>
      <c r="E30" s="15">
        <f>(E3+E6)/E3</f>
        <v>-9.0765884029705202E-2</v>
      </c>
      <c r="F30" s="14">
        <f>(F3+F6)/F3</f>
        <v>8.1396706761648951E-2</v>
      </c>
      <c r="G30" s="14">
        <f>(G3+G6)/G3</f>
        <v>9.1256537481560943E-2</v>
      </c>
      <c r="H30" s="14">
        <f>(H3+H6)/H3</f>
        <v>9.3725654701264455E-2</v>
      </c>
      <c r="I30" s="14">
        <f>(I3+I6)/I3</f>
        <v>3.9575033200531205E-2</v>
      </c>
      <c r="J30" s="14">
        <f>(J3+J6)/J3</f>
        <v>0.1160676532769556</v>
      </c>
      <c r="S30" s="14">
        <f>(S3+S6)/S3</f>
        <v>2.7867512552056981E-2</v>
      </c>
      <c r="T30" s="14">
        <f>(T3+T6)/T3</f>
        <v>3.4422915212996258E-2</v>
      </c>
      <c r="U30" s="15">
        <f>(U3+U6)/U3</f>
        <v>8.7174638996050685E-2</v>
      </c>
    </row>
    <row r="31" spans="2:21">
      <c r="B31" s="1" t="s">
        <v>40</v>
      </c>
      <c r="C31" s="14">
        <f>(C4+C7)/C4</f>
        <v>0.13182527301092042</v>
      </c>
      <c r="D31" s="14">
        <f>(D4+D7)/D4</f>
        <v>0.15082335329341318</v>
      </c>
      <c r="E31" s="14">
        <f>(E4+E7)/E4</f>
        <v>0.15047619047619049</v>
      </c>
      <c r="F31" s="14">
        <f>(F4+F7)/F4</f>
        <v>0.16468114926419061</v>
      </c>
      <c r="G31" s="14">
        <f>(G4+G7)/G4</f>
        <v>0.186897239773861</v>
      </c>
      <c r="H31" s="14">
        <f>(H4+H7)/H4</f>
        <v>0.12238903394255875</v>
      </c>
      <c r="I31" s="14">
        <f>(I4+I7)/I4</f>
        <v>0.18692509855453351</v>
      </c>
      <c r="J31" s="14">
        <f>(J4+J7)/J4</f>
        <v>0.1617172369270497</v>
      </c>
      <c r="S31" s="14">
        <f>(S4+S7)/S4</f>
        <v>0.14834862385321101</v>
      </c>
      <c r="T31" s="14">
        <f>(T4+T7)/T4</f>
        <v>0.14988334111059262</v>
      </c>
      <c r="U31" s="14">
        <f>(U4+U7)/U4</f>
        <v>0.1643330876934414</v>
      </c>
    </row>
    <row r="32" spans="2:21">
      <c r="B32" s="1" t="s">
        <v>41</v>
      </c>
      <c r="C32" s="14">
        <f>(C5+SUM(C6:C7))/C5</f>
        <v>2.5230505324851691E-2</v>
      </c>
      <c r="D32" s="14">
        <f>(D5+SUM(D6:D7))/D5</f>
        <v>0.12757028955098615</v>
      </c>
      <c r="E32" s="14">
        <f>(E5+SUM(E6:E7))/E5</f>
        <v>-5.107796440210579E-2</v>
      </c>
      <c r="F32" s="14">
        <f>(F5+SUM(F6:F7))/F5</f>
        <v>9.3293293293293292E-2</v>
      </c>
      <c r="G32" s="14">
        <f>(G5+SUM(G6:G7))/G5</f>
        <v>0.10730427989509514</v>
      </c>
      <c r="H32" s="14">
        <f>(H5+SUM(H6:H7))/H5</f>
        <v>9.8172244443319331E-2</v>
      </c>
      <c r="I32" s="14">
        <f>(I5+SUM(I6:I7))/I5</f>
        <v>6.4350419796730007E-2</v>
      </c>
      <c r="J32" s="14">
        <f>(J5+SUM(J6:J7))/J5</f>
        <v>0.12249068943591607</v>
      </c>
      <c r="S32" s="14">
        <f>(S5+SUM(S6:S7))/S5</f>
        <v>4.8951610313714158E-2</v>
      </c>
      <c r="T32" s="14">
        <f>(T5+SUM(T6:T7))/T5</f>
        <v>5.2996637040595727E-2</v>
      </c>
      <c r="U32" s="14">
        <f>(U5+SUM(U6:U7))/U5</f>
        <v>9.9287862817183839E-2</v>
      </c>
    </row>
  </sheetData>
  <pageMargins left="0.7" right="0.7" top="0.75" bottom="0.75" header="0.3" footer="0.3"/>
  <ignoredErrors>
    <ignoredError sqref="S32:U32 C32:I32" formulaRange="1"/>
    <ignoredError sqref="J5:J19 F4:F21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2024-03-30T02:03:01Z</dcterms:created>
  <dcterms:modified xsi:type="dcterms:W3CDTF">2024-04-01T16:07:41Z</dcterms:modified>
</cp:coreProperties>
</file>