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ameelbrannon/Dropbox/Models/"/>
    </mc:Choice>
  </mc:AlternateContent>
  <xr:revisionPtr revIDLastSave="0" documentId="13_ncr:1_{63FBBCDD-1CFB-2048-812E-507E9BA67DC4}" xr6:coauthVersionLast="47" xr6:coauthVersionMax="47" xr10:uidLastSave="{00000000-0000-0000-0000-000000000000}"/>
  <bookViews>
    <workbookView xWindow="0" yWindow="500" windowWidth="44800" windowHeight="24700" activeTab="1" xr2:uid="{36C3922D-9DD2-884D-A200-E351F62EB896}"/>
  </bookViews>
  <sheets>
    <sheet name="Main" sheetId="1" r:id="rId1"/>
    <sheet name="Model" sheetId="2" r:id="rId2"/>
    <sheet name="Notes on FB Papers" sheetId="3" r:id="rId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35" i="2" l="1"/>
  <c r="AS35" i="2"/>
  <c r="AR35" i="2"/>
  <c r="AQ35" i="2"/>
  <c r="BA80" i="2"/>
  <c r="BD42" i="2"/>
  <c r="BU42" i="2" s="1"/>
  <c r="C21" i="3"/>
  <c r="N5" i="2"/>
  <c r="N4" i="2"/>
  <c r="BC79" i="2"/>
  <c r="BB79" i="2"/>
  <c r="BA79" i="2"/>
  <c r="AZ79" i="2"/>
  <c r="BC78" i="2"/>
  <c r="BC80" i="2" s="1"/>
  <c r="BB78" i="2"/>
  <c r="BB80" i="2" s="1"/>
  <c r="BA78" i="2"/>
  <c r="AZ78" i="2"/>
  <c r="AZ80" i="2" s="1"/>
  <c r="BB75" i="2"/>
  <c r="BA74" i="2"/>
  <c r="BA73" i="2"/>
  <c r="BB76" i="2"/>
  <c r="BA76" i="2"/>
  <c r="BC76" i="2"/>
  <c r="BA75" i="2"/>
  <c r="BC74" i="2"/>
  <c r="BD74" i="2" s="1"/>
  <c r="BD75" i="2" s="1"/>
  <c r="BC73" i="2"/>
  <c r="BC75" i="2" s="1"/>
  <c r="BD79" i="2"/>
  <c r="BD76" i="2"/>
  <c r="BD73" i="2"/>
  <c r="BB69" i="2"/>
  <c r="BB61" i="2"/>
  <c r="BB65" i="2" s="1"/>
  <c r="BB67" i="2" s="1"/>
  <c r="BB47" i="2"/>
  <c r="BB54" i="2" s="1"/>
  <c r="BB42" i="2"/>
  <c r="BC69" i="2"/>
  <c r="BC61" i="2"/>
  <c r="BC65" i="2" s="1"/>
  <c r="BC67" i="2" s="1"/>
  <c r="BC47" i="2"/>
  <c r="BC54" i="2" s="1"/>
  <c r="BC42" i="2"/>
  <c r="BA61" i="2"/>
  <c r="BA65" i="2" s="1"/>
  <c r="BA67" i="2" s="1"/>
  <c r="BA47" i="2"/>
  <c r="BA54" i="2" s="1"/>
  <c r="BA42" i="2"/>
  <c r="BD61" i="2"/>
  <c r="BD65" i="2" s="1"/>
  <c r="BD67" i="2" s="1"/>
  <c r="BD47" i="2"/>
  <c r="BD54" i="2" s="1"/>
  <c r="CH36" i="2"/>
  <c r="BD13" i="2"/>
  <c r="BC13" i="2"/>
  <c r="BB13" i="2"/>
  <c r="BA13" i="2"/>
  <c r="AZ13" i="2"/>
  <c r="AY13" i="2"/>
  <c r="AX13" i="2"/>
  <c r="AW13" i="2"/>
  <c r="AV13" i="2"/>
  <c r="AU13" i="2"/>
  <c r="AT13" i="2"/>
  <c r="BT8" i="2"/>
  <c r="BT10" i="2" s="1"/>
  <c r="BU8" i="2"/>
  <c r="BU9" i="2" s="1"/>
  <c r="BM35" i="2"/>
  <c r="BN35" i="2"/>
  <c r="BO35" i="2"/>
  <c r="BP35" i="2"/>
  <c r="BQ35" i="2"/>
  <c r="BR35" i="2"/>
  <c r="BS35" i="2"/>
  <c r="BT35" i="2"/>
  <c r="BU35" i="2"/>
  <c r="BU39" i="2"/>
  <c r="BT39" i="2"/>
  <c r="BS39" i="2"/>
  <c r="BR39" i="2"/>
  <c r="BQ39" i="2"/>
  <c r="BP39" i="2"/>
  <c r="BO39" i="2"/>
  <c r="BN39" i="2"/>
  <c r="BM39" i="2"/>
  <c r="BL39" i="2"/>
  <c r="BK39" i="2"/>
  <c r="BU38" i="2"/>
  <c r="BT38" i="2"/>
  <c r="BS38" i="2"/>
  <c r="BR38" i="2"/>
  <c r="BQ38" i="2"/>
  <c r="BP38" i="2"/>
  <c r="BO38" i="2"/>
  <c r="BN38" i="2"/>
  <c r="BM38" i="2"/>
  <c r="BL38" i="2"/>
  <c r="BK38" i="2"/>
  <c r="BU37" i="2"/>
  <c r="BT37" i="2"/>
  <c r="BS37" i="2"/>
  <c r="BR37" i="2"/>
  <c r="BQ37" i="2"/>
  <c r="BP37" i="2"/>
  <c r="BO37" i="2"/>
  <c r="BN37" i="2"/>
  <c r="BM37" i="2"/>
  <c r="BL37" i="2"/>
  <c r="BK37" i="2"/>
  <c r="BU36" i="2"/>
  <c r="BT36" i="2"/>
  <c r="BS36" i="2"/>
  <c r="BR36" i="2"/>
  <c r="BQ36" i="2"/>
  <c r="BP36" i="2"/>
  <c r="BO36" i="2"/>
  <c r="BN36" i="2"/>
  <c r="BM36" i="2"/>
  <c r="BL36" i="2"/>
  <c r="BK36" i="2"/>
  <c r="BJ39" i="2"/>
  <c r="BJ38" i="2"/>
  <c r="BJ37" i="2"/>
  <c r="BJ36" i="2"/>
  <c r="AI38" i="2"/>
  <c r="AH38" i="2"/>
  <c r="AF38" i="2"/>
  <c r="AE38" i="2"/>
  <c r="AF36" i="2"/>
  <c r="AE36" i="2"/>
  <c r="BD39" i="2"/>
  <c r="BC39" i="2"/>
  <c r="BB39" i="2"/>
  <c r="AZ39" i="2"/>
  <c r="AY39" i="2"/>
  <c r="AX39" i="2"/>
  <c r="AV39" i="2"/>
  <c r="AU39" i="2"/>
  <c r="AT39" i="2"/>
  <c r="AR39" i="2"/>
  <c r="AQ39" i="2"/>
  <c r="AP39" i="2"/>
  <c r="AN39" i="2"/>
  <c r="AM39" i="2"/>
  <c r="AL39" i="2"/>
  <c r="AJ39" i="2"/>
  <c r="AI39" i="2"/>
  <c r="AH39" i="2"/>
  <c r="AF39" i="2"/>
  <c r="AE39" i="2"/>
  <c r="BD38" i="2"/>
  <c r="BC38" i="2"/>
  <c r="BB38" i="2"/>
  <c r="AZ38" i="2"/>
  <c r="AY38" i="2"/>
  <c r="AX38" i="2"/>
  <c r="AV38" i="2"/>
  <c r="AU38" i="2"/>
  <c r="AT38" i="2"/>
  <c r="AR38" i="2"/>
  <c r="AQ38" i="2"/>
  <c r="AP38" i="2"/>
  <c r="AN38" i="2"/>
  <c r="AM38" i="2"/>
  <c r="AL38" i="2"/>
  <c r="AJ38" i="2"/>
  <c r="BD37" i="2"/>
  <c r="BC37" i="2"/>
  <c r="BB37" i="2"/>
  <c r="AZ37" i="2"/>
  <c r="AY37" i="2"/>
  <c r="AX37" i="2"/>
  <c r="AV37" i="2"/>
  <c r="AU37" i="2"/>
  <c r="AT37" i="2"/>
  <c r="AR37" i="2"/>
  <c r="AQ37" i="2"/>
  <c r="AP37" i="2"/>
  <c r="AN37" i="2"/>
  <c r="AM37" i="2"/>
  <c r="AL37" i="2"/>
  <c r="AJ37" i="2"/>
  <c r="AI37" i="2"/>
  <c r="AH37" i="2"/>
  <c r="AF37" i="2"/>
  <c r="AE37" i="2"/>
  <c r="BD36" i="2"/>
  <c r="BC36" i="2"/>
  <c r="BB36" i="2"/>
  <c r="AZ36" i="2"/>
  <c r="AY36" i="2"/>
  <c r="AX36" i="2"/>
  <c r="AV36" i="2"/>
  <c r="AU36" i="2"/>
  <c r="AT36" i="2"/>
  <c r="AR36" i="2"/>
  <c r="AQ36" i="2"/>
  <c r="AP36" i="2"/>
  <c r="AN36" i="2"/>
  <c r="AM36" i="2"/>
  <c r="AL36" i="2"/>
  <c r="AJ36" i="2"/>
  <c r="AI36" i="2"/>
  <c r="AH36" i="2"/>
  <c r="AD39" i="2"/>
  <c r="AD38" i="2"/>
  <c r="AD37" i="2"/>
  <c r="AD36" i="2"/>
  <c r="BE29" i="2"/>
  <c r="BE8" i="2"/>
  <c r="BV8" i="2" s="1"/>
  <c r="BD9" i="2"/>
  <c r="BC9" i="2"/>
  <c r="BB9" i="2"/>
  <c r="BA9" i="2"/>
  <c r="AZ9" i="2"/>
  <c r="AY9" i="2"/>
  <c r="AX9" i="2"/>
  <c r="AZ10" i="2"/>
  <c r="BD10" i="2"/>
  <c r="BC10" i="2"/>
  <c r="BD6" i="2"/>
  <c r="BC6" i="2"/>
  <c r="BD4" i="2"/>
  <c r="BD5" i="2" s="1"/>
  <c r="BC4" i="2"/>
  <c r="BC5" i="2" s="1"/>
  <c r="BB4" i="2"/>
  <c r="BC35" i="2"/>
  <c r="BC33" i="2"/>
  <c r="BC32" i="2"/>
  <c r="BC23" i="2"/>
  <c r="BC24" i="2" s="1"/>
  <c r="BC26" i="2" s="1"/>
  <c r="BC28" i="2" s="1"/>
  <c r="BC30" i="2" s="1"/>
  <c r="BD35" i="2"/>
  <c r="BB35" i="2"/>
  <c r="BD33" i="2"/>
  <c r="BD32" i="2"/>
  <c r="BD23" i="2"/>
  <c r="BD24" i="2" s="1"/>
  <c r="BD26" i="2" s="1"/>
  <c r="BD28" i="2" s="1"/>
  <c r="BD30" i="2" s="1"/>
  <c r="K9" i="1"/>
  <c r="K7" i="1"/>
  <c r="BB10" i="2"/>
  <c r="AY10" i="2"/>
  <c r="AX10" i="2"/>
  <c r="AV10" i="2"/>
  <c r="AU10" i="2"/>
  <c r="AT10" i="2"/>
  <c r="BB6" i="2"/>
  <c r="BA6" i="2"/>
  <c r="BA27" i="2"/>
  <c r="BA25" i="2"/>
  <c r="BA22" i="2"/>
  <c r="BA21" i="2"/>
  <c r="BA20" i="2"/>
  <c r="BA19" i="2"/>
  <c r="BA18" i="2"/>
  <c r="BA4" i="2" s="1"/>
  <c r="BU23" i="2"/>
  <c r="BB33" i="2"/>
  <c r="BB32" i="2"/>
  <c r="BB23" i="2"/>
  <c r="BB24" i="2" s="1"/>
  <c r="BB26" i="2" s="1"/>
  <c r="BB28" i="2" s="1"/>
  <c r="BB30" i="2" s="1"/>
  <c r="K6" i="2"/>
  <c r="L6" i="2"/>
  <c r="M6" i="2"/>
  <c r="N6" i="2"/>
  <c r="O6" i="2"/>
  <c r="P6" i="2"/>
  <c r="Q6" i="2"/>
  <c r="R6" i="2"/>
  <c r="S6" i="2"/>
  <c r="T6" i="2"/>
  <c r="U6" i="2"/>
  <c r="V6" i="2"/>
  <c r="W6" i="2"/>
  <c r="X6" i="2"/>
  <c r="Y6" i="2"/>
  <c r="Z6" i="2"/>
  <c r="AA6" i="2"/>
  <c r="AB6" i="2"/>
  <c r="AC6" i="2"/>
  <c r="AD6" i="2"/>
  <c r="AE6" i="2"/>
  <c r="AF6" i="2"/>
  <c r="AG6" i="2"/>
  <c r="AZ6" i="2"/>
  <c r="BU3" i="2"/>
  <c r="BU13" i="2" s="1"/>
  <c r="AY42" i="2"/>
  <c r="AX42" i="2"/>
  <c r="AW42" i="2"/>
  <c r="AV42" i="2"/>
  <c r="AU42" i="2"/>
  <c r="AT42" i="2"/>
  <c r="AS42" i="2"/>
  <c r="AR42" i="2"/>
  <c r="AQ42" i="2"/>
  <c r="AP42" i="2"/>
  <c r="AO42" i="2"/>
  <c r="AN42" i="2"/>
  <c r="AM42" i="2"/>
  <c r="AL42" i="2"/>
  <c r="AK42" i="2"/>
  <c r="AJ42" i="2"/>
  <c r="AI42" i="2"/>
  <c r="AH42" i="2"/>
  <c r="AG42" i="2"/>
  <c r="AF42" i="2"/>
  <c r="AE42" i="2"/>
  <c r="AD42" i="2"/>
  <c r="AC42" i="2"/>
  <c r="AZ42" i="2"/>
  <c r="AZ4" i="2"/>
  <c r="AZ5" i="2" s="1"/>
  <c r="AZ75" i="2"/>
  <c r="AZ61" i="2"/>
  <c r="AZ65" i="2" s="1"/>
  <c r="AZ67" i="2" s="1"/>
  <c r="AZ47" i="2"/>
  <c r="AZ54" i="2" s="1"/>
  <c r="S35" i="2"/>
  <c r="AY4" i="2"/>
  <c r="AY5" i="2" s="1"/>
  <c r="AH75" i="2"/>
  <c r="AI74" i="2"/>
  <c r="AJ74" i="2" s="1"/>
  <c r="AK74" i="2" s="1"/>
  <c r="AI73" i="2"/>
  <c r="AJ73" i="2" s="1"/>
  <c r="AL75" i="2"/>
  <c r="AM74" i="2"/>
  <c r="AN74" i="2" s="1"/>
  <c r="AM73" i="2"/>
  <c r="AN73" i="2" s="1"/>
  <c r="AO73" i="2" s="1"/>
  <c r="AP75" i="2"/>
  <c r="AQ74" i="2"/>
  <c r="AR74" i="2" s="1"/>
  <c r="AS74" i="2" s="1"/>
  <c r="AQ73" i="2"/>
  <c r="AR73" i="2" s="1"/>
  <c r="AS73" i="2" s="1"/>
  <c r="AT75" i="2"/>
  <c r="AX74" i="2"/>
  <c r="AY74" i="2" s="1"/>
  <c r="AU74" i="2"/>
  <c r="AV74" i="2" s="1"/>
  <c r="AW74" i="2" s="1"/>
  <c r="AU73" i="2"/>
  <c r="AY73" i="2"/>
  <c r="AD61" i="2"/>
  <c r="AD65" i="2" s="1"/>
  <c r="AD67" i="2" s="1"/>
  <c r="AD47" i="2"/>
  <c r="AD54" i="2" s="1"/>
  <c r="AE61" i="2"/>
  <c r="AE65" i="2" s="1"/>
  <c r="AE67" i="2" s="1"/>
  <c r="AE47" i="2"/>
  <c r="AE54" i="2" s="1"/>
  <c r="AC61" i="2"/>
  <c r="AC65" i="2" s="1"/>
  <c r="AC67" i="2" s="1"/>
  <c r="AC47" i="2"/>
  <c r="AC54" i="2" s="1"/>
  <c r="AF61" i="2"/>
  <c r="AF65" i="2" s="1"/>
  <c r="AF67" i="2" s="1"/>
  <c r="AF47" i="2"/>
  <c r="AF54" i="2" s="1"/>
  <c r="AH61" i="2"/>
  <c r="AH65" i="2" s="1"/>
  <c r="AH67" i="2" s="1"/>
  <c r="AH47" i="2"/>
  <c r="AH54" i="2" s="1"/>
  <c r="AG61" i="2"/>
  <c r="AG65" i="2" s="1"/>
  <c r="AG67" i="2" s="1"/>
  <c r="AG47" i="2"/>
  <c r="AG54" i="2" s="1"/>
  <c r="AI61" i="2"/>
  <c r="AI65" i="2" s="1"/>
  <c r="AI67" i="2" s="1"/>
  <c r="AI47" i="2"/>
  <c r="AI54" i="2" s="1"/>
  <c r="AJ61" i="2"/>
  <c r="AJ65" i="2" s="1"/>
  <c r="AJ67" i="2" s="1"/>
  <c r="AJ47" i="2"/>
  <c r="AJ54" i="2" s="1"/>
  <c r="AL61" i="2"/>
  <c r="AL65" i="2" s="1"/>
  <c r="AL67" i="2" s="1"/>
  <c r="AL47" i="2"/>
  <c r="AL54" i="2" s="1"/>
  <c r="AM61" i="2"/>
  <c r="AM65" i="2" s="1"/>
  <c r="AM67" i="2" s="1"/>
  <c r="AM47" i="2"/>
  <c r="AM54" i="2" s="1"/>
  <c r="AK61" i="2"/>
  <c r="AK65" i="2" s="1"/>
  <c r="AK67" i="2" s="1"/>
  <c r="AK47" i="2"/>
  <c r="AK54" i="2" s="1"/>
  <c r="AN61" i="2"/>
  <c r="AN65" i="2" s="1"/>
  <c r="AN67" i="2" s="1"/>
  <c r="AN47" i="2"/>
  <c r="AN54" i="2" s="1"/>
  <c r="AP61" i="2"/>
  <c r="AP65" i="2" s="1"/>
  <c r="AP67" i="2" s="1"/>
  <c r="AP47" i="2"/>
  <c r="AP54" i="2" s="1"/>
  <c r="AQ61" i="2"/>
  <c r="AQ65" i="2" s="1"/>
  <c r="AQ67" i="2" s="1"/>
  <c r="AQ47" i="2"/>
  <c r="AQ54" i="2" s="1"/>
  <c r="AO61" i="2"/>
  <c r="AO65" i="2" s="1"/>
  <c r="AO67" i="2" s="1"/>
  <c r="AO47" i="2"/>
  <c r="AO54" i="2" s="1"/>
  <c r="AR61" i="2"/>
  <c r="AR65" i="2" s="1"/>
  <c r="AR67" i="2" s="1"/>
  <c r="AR47" i="2"/>
  <c r="AR54" i="2" s="1"/>
  <c r="AT61" i="2"/>
  <c r="AT65" i="2" s="1"/>
  <c r="AT67" i="2" s="1"/>
  <c r="AT47" i="2"/>
  <c r="AT54" i="2" s="1"/>
  <c r="AU61" i="2"/>
  <c r="AU65" i="2" s="1"/>
  <c r="AU67" i="2" s="1"/>
  <c r="AU47" i="2"/>
  <c r="AU54" i="2" s="1"/>
  <c r="AS61" i="2"/>
  <c r="AS65" i="2" s="1"/>
  <c r="AS67" i="2" s="1"/>
  <c r="AS47" i="2"/>
  <c r="AS54" i="2" s="1"/>
  <c r="AV61" i="2"/>
  <c r="AV65" i="2" s="1"/>
  <c r="AV67" i="2" s="1"/>
  <c r="AV47" i="2"/>
  <c r="AV54" i="2" s="1"/>
  <c r="AX61" i="2"/>
  <c r="AX65" i="2" s="1"/>
  <c r="AX67" i="2" s="1"/>
  <c r="AX47" i="2"/>
  <c r="AX54" i="2" s="1"/>
  <c r="AW61" i="2"/>
  <c r="AW65" i="2" s="1"/>
  <c r="AW67" i="2" s="1"/>
  <c r="AW47" i="2"/>
  <c r="AW54" i="2" s="1"/>
  <c r="AY61" i="2"/>
  <c r="AY65" i="2" s="1"/>
  <c r="AY67" i="2" s="1"/>
  <c r="AY47" i="2"/>
  <c r="AY54" i="2" s="1"/>
  <c r="CH40" i="2"/>
  <c r="BL35" i="2"/>
  <c r="BK35" i="2"/>
  <c r="T35" i="2"/>
  <c r="W35" i="2"/>
  <c r="AA32" i="2"/>
  <c r="O4" i="2"/>
  <c r="O5" i="2" s="1"/>
  <c r="P4" i="2"/>
  <c r="P5" i="2" s="1"/>
  <c r="Q18" i="2"/>
  <c r="V35" i="2" s="1"/>
  <c r="AC18" i="2"/>
  <c r="X35" i="2"/>
  <c r="AA35" i="2"/>
  <c r="R4" i="2"/>
  <c r="R5" i="2" s="1"/>
  <c r="S4" i="2"/>
  <c r="S5" i="2" s="1"/>
  <c r="T4" i="2"/>
  <c r="T5" i="2" s="1"/>
  <c r="U18" i="2"/>
  <c r="U4" i="2" s="1"/>
  <c r="U5" i="2" s="1"/>
  <c r="V4" i="2"/>
  <c r="V5" i="2" s="1"/>
  <c r="W4" i="2"/>
  <c r="W5" i="2" s="1"/>
  <c r="X4" i="2"/>
  <c r="X5" i="2" s="1"/>
  <c r="Y18" i="2"/>
  <c r="Y35" i="2" s="1"/>
  <c r="AB35" i="2"/>
  <c r="AY33" i="2"/>
  <c r="AX33" i="2"/>
  <c r="AV33" i="2"/>
  <c r="AU33" i="2"/>
  <c r="AT33" i="2"/>
  <c r="AR33" i="2"/>
  <c r="AQ33" i="2"/>
  <c r="AP33" i="2"/>
  <c r="AN33" i="2"/>
  <c r="BM3" i="2"/>
  <c r="BM4" i="2" s="1"/>
  <c r="BN3" i="2"/>
  <c r="BN4" i="2" s="1"/>
  <c r="BO3" i="2"/>
  <c r="BO4" i="2" s="1"/>
  <c r="Z4" i="2"/>
  <c r="Z5" i="2" s="1"/>
  <c r="AA4" i="2"/>
  <c r="AA5" i="2" s="1"/>
  <c r="AB4" i="2"/>
  <c r="AB5" i="2" s="1"/>
  <c r="AC27" i="2"/>
  <c r="AC25" i="2"/>
  <c r="AC22" i="2"/>
  <c r="AC21" i="2"/>
  <c r="AC20" i="2"/>
  <c r="AC19" i="2"/>
  <c r="BJ32" i="2"/>
  <c r="BJ33" i="2"/>
  <c r="BJ25" i="2"/>
  <c r="BJ23" i="2"/>
  <c r="BJ24" i="2" s="1"/>
  <c r="BK25" i="2"/>
  <c r="BK33" i="2"/>
  <c r="BK32" i="2"/>
  <c r="BK23" i="2"/>
  <c r="BK24" i="2" s="1"/>
  <c r="BL33" i="2"/>
  <c r="BL32" i="2"/>
  <c r="BL23" i="2"/>
  <c r="BL24" i="2" s="1"/>
  <c r="BM33" i="2"/>
  <c r="BM32" i="2"/>
  <c r="BM23" i="2"/>
  <c r="BM24" i="2" s="1"/>
  <c r="BN33" i="2"/>
  <c r="BN32" i="2"/>
  <c r="BN23" i="2"/>
  <c r="BN24" i="2" s="1"/>
  <c r="BO33" i="2"/>
  <c r="BO32" i="2"/>
  <c r="BO23" i="2"/>
  <c r="BO24" i="2" s="1"/>
  <c r="BO26" i="2" s="1"/>
  <c r="BO28" i="2" s="1"/>
  <c r="BO30" i="2" s="1"/>
  <c r="AD35" i="2"/>
  <c r="AE35" i="2"/>
  <c r="AF35" i="2"/>
  <c r="AA23" i="2"/>
  <c r="AA24" i="2" s="1"/>
  <c r="AA33" i="2" s="1"/>
  <c r="AB32" i="2"/>
  <c r="AB23" i="2"/>
  <c r="AB24" i="2" s="1"/>
  <c r="AB33" i="2" s="1"/>
  <c r="Z32" i="2"/>
  <c r="Z23" i="2"/>
  <c r="Z24" i="2" s="1"/>
  <c r="Z26" i="2" s="1"/>
  <c r="AH6" i="2"/>
  <c r="AI6" i="2"/>
  <c r="AJ6" i="2"/>
  <c r="AK6" i="2"/>
  <c r="AL6" i="2"/>
  <c r="AM6" i="2"/>
  <c r="AN6" i="2"/>
  <c r="AO6" i="2"/>
  <c r="AP6" i="2"/>
  <c r="AQ6" i="2"/>
  <c r="AR6" i="2"/>
  <c r="AS6" i="2"/>
  <c r="AH35" i="2"/>
  <c r="AI35" i="2"/>
  <c r="AJ35" i="2"/>
  <c r="AG19" i="2"/>
  <c r="AG20" i="2"/>
  <c r="AG37" i="2" s="1"/>
  <c r="AG21" i="2"/>
  <c r="AG38" i="2" s="1"/>
  <c r="AG22" i="2"/>
  <c r="AG25" i="2"/>
  <c r="AG27" i="2"/>
  <c r="AG18" i="2"/>
  <c r="AG4" i="2" s="1"/>
  <c r="AG5" i="2" s="1"/>
  <c r="AL35" i="2"/>
  <c r="AM35" i="2"/>
  <c r="AN35" i="2"/>
  <c r="AI32" i="2"/>
  <c r="AJ32" i="2"/>
  <c r="AK19" i="2"/>
  <c r="AK20" i="2"/>
  <c r="AK21" i="2"/>
  <c r="AK22" i="2"/>
  <c r="AK25" i="2"/>
  <c r="AK27" i="2"/>
  <c r="AK18" i="2"/>
  <c r="BP3" i="2"/>
  <c r="BP4" i="2" s="1"/>
  <c r="BP5" i="2" s="1"/>
  <c r="BQ3" i="2"/>
  <c r="BQ4" i="2" s="1"/>
  <c r="BR3" i="2"/>
  <c r="BR4" i="2" s="1"/>
  <c r="BP33" i="2"/>
  <c r="BP32" i="2"/>
  <c r="BP23" i="2"/>
  <c r="BP24" i="2" s="1"/>
  <c r="BP26" i="2" s="1"/>
  <c r="BP28" i="2" s="1"/>
  <c r="BP30" i="2" s="1"/>
  <c r="BQ33" i="2"/>
  <c r="BQ32" i="2"/>
  <c r="BQ23" i="2"/>
  <c r="BQ24" i="2" s="1"/>
  <c r="BQ26" i="2" s="1"/>
  <c r="BQ28" i="2" s="1"/>
  <c r="BQ30" i="2" s="1"/>
  <c r="BQ2" i="2"/>
  <c r="BP2" i="2" s="1"/>
  <c r="BO2" i="2" s="1"/>
  <c r="BN2" i="2" s="1"/>
  <c r="BM2" i="2" s="1"/>
  <c r="BL2" i="2" s="1"/>
  <c r="BK2" i="2" s="1"/>
  <c r="BJ2" i="2" s="1"/>
  <c r="AP35" i="2"/>
  <c r="AO19" i="2"/>
  <c r="AO20" i="2"/>
  <c r="AO37" i="2" s="1"/>
  <c r="AO21" i="2"/>
  <c r="AO38" i="2" s="1"/>
  <c r="AO22" i="2"/>
  <c r="AO25" i="2"/>
  <c r="AO27" i="2"/>
  <c r="AO18" i="2"/>
  <c r="AU35" i="2"/>
  <c r="AV35" i="2"/>
  <c r="AR32" i="2"/>
  <c r="AS27" i="2"/>
  <c r="AS25" i="2"/>
  <c r="AS22" i="2"/>
  <c r="AS21" i="2"/>
  <c r="AS20" i="2"/>
  <c r="AS19" i="2"/>
  <c r="AS18" i="2"/>
  <c r="AW19" i="2"/>
  <c r="AW36" i="2" s="1"/>
  <c r="AW20" i="2"/>
  <c r="AW21" i="2"/>
  <c r="AW22" i="2"/>
  <c r="AW25" i="2"/>
  <c r="AW27" i="2"/>
  <c r="AW18" i="2"/>
  <c r="AW10" i="2" s="1"/>
  <c r="BS3" i="2"/>
  <c r="BS4" i="2" s="1"/>
  <c r="BT3" i="2"/>
  <c r="BT13" i="2" s="1"/>
  <c r="BR33" i="2"/>
  <c r="BR32" i="2"/>
  <c r="BR23" i="2"/>
  <c r="BR24" i="2" s="1"/>
  <c r="BR26" i="2" s="1"/>
  <c r="BR28" i="2" s="1"/>
  <c r="BR30" i="2" s="1"/>
  <c r="BS23" i="2"/>
  <c r="BS24" i="2" s="1"/>
  <c r="BS26" i="2" s="1"/>
  <c r="BT23" i="2"/>
  <c r="BS33" i="2"/>
  <c r="AD4" i="2"/>
  <c r="AD5" i="2" s="1"/>
  <c r="AE4" i="2"/>
  <c r="AE5" i="2" s="1"/>
  <c r="AF4" i="2"/>
  <c r="AF5" i="2" s="1"/>
  <c r="AD32" i="2"/>
  <c r="AD23" i="2"/>
  <c r="AD24" i="2" s="1"/>
  <c r="AD26" i="2" s="1"/>
  <c r="AE32" i="2"/>
  <c r="AE23" i="2"/>
  <c r="AE24" i="2" s="1"/>
  <c r="AF32" i="2"/>
  <c r="AF23" i="2"/>
  <c r="AF24" i="2" s="1"/>
  <c r="AF26" i="2" s="1"/>
  <c r="AH4" i="2"/>
  <c r="AH5" i="2" s="1"/>
  <c r="AI4" i="2"/>
  <c r="AI5" i="2" s="1"/>
  <c r="AH32" i="2"/>
  <c r="AH23" i="2"/>
  <c r="AH24" i="2" s="1"/>
  <c r="AH26" i="2" s="1"/>
  <c r="AI23" i="2"/>
  <c r="AI24" i="2" s="1"/>
  <c r="AJ4" i="2"/>
  <c r="AJ5" i="2" s="1"/>
  <c r="AJ23" i="2"/>
  <c r="AJ24" i="2" s="1"/>
  <c r="AL4" i="2"/>
  <c r="AL5" i="2" s="1"/>
  <c r="AM4" i="2"/>
  <c r="AM5" i="2" s="1"/>
  <c r="AL32" i="2"/>
  <c r="AL23" i="2"/>
  <c r="AL24" i="2" s="1"/>
  <c r="AL26" i="2" s="1"/>
  <c r="AM32" i="2"/>
  <c r="AM23" i="2"/>
  <c r="AM24" i="2" s="1"/>
  <c r="AM26" i="2" s="1"/>
  <c r="AN4" i="2"/>
  <c r="AN5" i="2" s="1"/>
  <c r="AP4" i="2"/>
  <c r="AP5" i="2" s="1"/>
  <c r="AN32" i="2"/>
  <c r="AN23" i="2"/>
  <c r="AN24" i="2" s="1"/>
  <c r="AN26" i="2" s="1"/>
  <c r="AP32" i="2"/>
  <c r="AP23" i="2"/>
  <c r="AP24" i="2" s="1"/>
  <c r="AP26" i="2" s="1"/>
  <c r="AQ4" i="2"/>
  <c r="AQ5" i="2" s="1"/>
  <c r="AQ32" i="2"/>
  <c r="AQ23" i="2"/>
  <c r="AQ24" i="2" s="1"/>
  <c r="AQ26" i="2" s="1"/>
  <c r="AR4" i="2"/>
  <c r="AR5" i="2" s="1"/>
  <c r="AR23" i="2"/>
  <c r="AR24" i="2" s="1"/>
  <c r="AY32" i="2"/>
  <c r="AY35" i="2"/>
  <c r="AX35" i="2"/>
  <c r="AT6" i="2"/>
  <c r="AX6" i="2"/>
  <c r="AW6" i="2"/>
  <c r="AV6" i="2"/>
  <c r="AU6" i="2"/>
  <c r="AY6" i="2"/>
  <c r="BS2" i="2"/>
  <c r="BT2" i="2" s="1"/>
  <c r="BU2" i="2" s="1"/>
  <c r="BV2" i="2" s="1"/>
  <c r="BW2" i="2" s="1"/>
  <c r="BX2" i="2" s="1"/>
  <c r="BY2" i="2" s="1"/>
  <c r="BZ2" i="2" s="1"/>
  <c r="CA2" i="2" s="1"/>
  <c r="CB2" i="2" s="1"/>
  <c r="CC2" i="2" s="1"/>
  <c r="CD2" i="2" s="1"/>
  <c r="CE2" i="2" s="1"/>
  <c r="AV4" i="2"/>
  <c r="AU4" i="2"/>
  <c r="AU5" i="2" s="1"/>
  <c r="AT4" i="2"/>
  <c r="AT5" i="2" s="1"/>
  <c r="AV32" i="2"/>
  <c r="AV23" i="2"/>
  <c r="AV24" i="2" s="1"/>
  <c r="AV26" i="2" s="1"/>
  <c r="AX4" i="2"/>
  <c r="AX5" i="2" s="1"/>
  <c r="BD78" i="2" l="1"/>
  <c r="BD80" i="2" s="1"/>
  <c r="BU10" i="2"/>
  <c r="BU11" i="2" s="1"/>
  <c r="AK37" i="2"/>
  <c r="BA39" i="2"/>
  <c r="AS39" i="2"/>
  <c r="AW37" i="2"/>
  <c r="AO39" i="2"/>
  <c r="AG39" i="2"/>
  <c r="AO36" i="2"/>
  <c r="AG36" i="2"/>
  <c r="AS37" i="2"/>
  <c r="AK39" i="2"/>
  <c r="BA37" i="2"/>
  <c r="AS38" i="2"/>
  <c r="AK38" i="2"/>
  <c r="BA38" i="2"/>
  <c r="AS36" i="2"/>
  <c r="BA36" i="2"/>
  <c r="AW39" i="2"/>
  <c r="AW38" i="2"/>
  <c r="AK36" i="2"/>
  <c r="BW8" i="2"/>
  <c r="BV9" i="2"/>
  <c r="BD11" i="2"/>
  <c r="AX11" i="2"/>
  <c r="AZ11" i="2"/>
  <c r="BC11" i="2"/>
  <c r="BC7" i="2"/>
  <c r="AY11" i="2"/>
  <c r="BB11" i="2"/>
  <c r="BD7" i="2"/>
  <c r="BA10" i="2"/>
  <c r="AZ7" i="2"/>
  <c r="BS5" i="2"/>
  <c r="BA5" i="2"/>
  <c r="BO5" i="2"/>
  <c r="BQ5" i="2"/>
  <c r="BU24" i="2"/>
  <c r="BR5" i="2"/>
  <c r="X7" i="2"/>
  <c r="AF7" i="2"/>
  <c r="AE7" i="2"/>
  <c r="W7" i="2"/>
  <c r="AD7" i="2"/>
  <c r="V7" i="2"/>
  <c r="BN5" i="2"/>
  <c r="AB7" i="2"/>
  <c r="T7" i="2"/>
  <c r="R7" i="2"/>
  <c r="AA7" i="2"/>
  <c r="S7" i="2"/>
  <c r="Z7" i="2"/>
  <c r="AI75" i="2"/>
  <c r="AX75" i="2"/>
  <c r="AV73" i="2"/>
  <c r="AW73" i="2" s="1"/>
  <c r="AW75" i="2" s="1"/>
  <c r="AY75" i="2"/>
  <c r="AS75" i="2"/>
  <c r="Q4" i="2"/>
  <c r="Q5" i="2" s="1"/>
  <c r="AM75" i="2"/>
  <c r="AO74" i="2"/>
  <c r="AO75" i="2" s="1"/>
  <c r="AU75" i="2"/>
  <c r="AK73" i="2"/>
  <c r="AK75" i="2" s="1"/>
  <c r="AJ75" i="2"/>
  <c r="AN75" i="2"/>
  <c r="AR75" i="2"/>
  <c r="AQ75" i="2"/>
  <c r="AS32" i="2"/>
  <c r="U35" i="2"/>
  <c r="AO33" i="2"/>
  <c r="Y4" i="2"/>
  <c r="Z35" i="2"/>
  <c r="AW33" i="2"/>
  <c r="AG35" i="2"/>
  <c r="AC32" i="2"/>
  <c r="AC35" i="2"/>
  <c r="AC4" i="2"/>
  <c r="AS33" i="2"/>
  <c r="AC23" i="2"/>
  <c r="AC24" i="2"/>
  <c r="AC33" i="2" s="1"/>
  <c r="BJ26" i="2"/>
  <c r="BK26" i="2"/>
  <c r="BL26" i="2"/>
  <c r="BL28" i="2" s="1"/>
  <c r="BL30" i="2" s="1"/>
  <c r="AL33" i="2"/>
  <c r="BM26" i="2"/>
  <c r="BM28" i="2" s="1"/>
  <c r="BM30" i="2" s="1"/>
  <c r="BN26" i="2"/>
  <c r="BN28" i="2" s="1"/>
  <c r="BN30" i="2" s="1"/>
  <c r="AM28" i="2"/>
  <c r="AI26" i="2"/>
  <c r="AI28" i="2" s="1"/>
  <c r="AH28" i="2"/>
  <c r="AD28" i="2"/>
  <c r="AJ26" i="2"/>
  <c r="AJ28" i="2" s="1"/>
  <c r="AR26" i="2"/>
  <c r="AR28" i="2" s="1"/>
  <c r="AQ28" i="2"/>
  <c r="AP28" i="2"/>
  <c r="AE26" i="2"/>
  <c r="AE28" i="2" s="1"/>
  <c r="AA26" i="2"/>
  <c r="AA28" i="2" s="1"/>
  <c r="AB26" i="2"/>
  <c r="AB28" i="2" s="1"/>
  <c r="AL28" i="2"/>
  <c r="AN28" i="2"/>
  <c r="AV28" i="2"/>
  <c r="AF28" i="2"/>
  <c r="AD33" i="2"/>
  <c r="Z33" i="2"/>
  <c r="Z28" i="2"/>
  <c r="AK35" i="2"/>
  <c r="AI33" i="2"/>
  <c r="AM33" i="2"/>
  <c r="AF33" i="2"/>
  <c r="AO32" i="2"/>
  <c r="AJ33" i="2"/>
  <c r="AE33" i="2"/>
  <c r="AH33" i="2"/>
  <c r="AV7" i="2"/>
  <c r="AN7" i="2"/>
  <c r="AK24" i="2"/>
  <c r="AK32" i="2"/>
  <c r="AK4" i="2"/>
  <c r="AK23" i="2"/>
  <c r="AU7" i="2"/>
  <c r="AM7" i="2"/>
  <c r="AT7" i="2"/>
  <c r="AL7" i="2"/>
  <c r="AO35" i="2"/>
  <c r="AG24" i="2"/>
  <c r="AG32" i="2"/>
  <c r="AR7" i="2"/>
  <c r="AJ7" i="2"/>
  <c r="AS4" i="2"/>
  <c r="AG23" i="2"/>
  <c r="AQ7" i="2"/>
  <c r="AI7" i="2"/>
  <c r="AX7" i="2"/>
  <c r="AP7" i="2"/>
  <c r="AH7" i="2"/>
  <c r="AO23" i="2"/>
  <c r="AO4" i="2"/>
  <c r="BT24" i="2"/>
  <c r="AO24" i="2"/>
  <c r="AS24" i="2"/>
  <c r="AS23" i="2"/>
  <c r="BS28" i="2"/>
  <c r="BS32" i="2"/>
  <c r="AV5" i="2"/>
  <c r="AY7" i="2"/>
  <c r="BV3" i="2"/>
  <c r="AZ35" i="2"/>
  <c r="BW3" i="2" l="1"/>
  <c r="BX3" i="2" s="1"/>
  <c r="BY3" i="2" s="1"/>
  <c r="BZ3" i="2" s="1"/>
  <c r="CA3" i="2" s="1"/>
  <c r="CB3" i="2" s="1"/>
  <c r="CC3" i="2" s="1"/>
  <c r="CD3" i="2" s="1"/>
  <c r="CE3" i="2" s="1"/>
  <c r="BV13" i="2"/>
  <c r="BX8" i="2"/>
  <c r="BW13" i="2"/>
  <c r="BE10" i="2"/>
  <c r="BE18" i="2" s="1"/>
  <c r="BE20" i="2" s="1"/>
  <c r="BA11" i="2"/>
  <c r="BU26" i="2"/>
  <c r="BB5" i="2"/>
  <c r="BB7" i="2"/>
  <c r="Y5" i="2"/>
  <c r="Y7" i="2"/>
  <c r="AO78" i="2"/>
  <c r="AC5" i="2"/>
  <c r="AC7" i="2"/>
  <c r="U7" i="2"/>
  <c r="AG7" i="2"/>
  <c r="AU78" i="2"/>
  <c r="AR78" i="2"/>
  <c r="AN78" i="2"/>
  <c r="AV75" i="2"/>
  <c r="AY78" i="2" s="1"/>
  <c r="AB30" i="2"/>
  <c r="AH30" i="2"/>
  <c r="AH76" i="2"/>
  <c r="Z30" i="2"/>
  <c r="AA30" i="2"/>
  <c r="AI30" i="2"/>
  <c r="AI76" i="2"/>
  <c r="AQ78" i="2"/>
  <c r="AE30" i="2"/>
  <c r="AM30" i="2"/>
  <c r="AM76" i="2"/>
  <c r="AM78" i="2"/>
  <c r="AL78" i="2"/>
  <c r="AK78" i="2"/>
  <c r="AS78" i="2"/>
  <c r="AF30" i="2"/>
  <c r="AV30" i="2"/>
  <c r="AV76" i="2"/>
  <c r="AR30" i="2"/>
  <c r="AR76" i="2"/>
  <c r="AP30" i="2"/>
  <c r="AP76" i="2"/>
  <c r="AQ30" i="2"/>
  <c r="AQ76" i="2"/>
  <c r="AN30" i="2"/>
  <c r="AN76" i="2"/>
  <c r="AJ30" i="2"/>
  <c r="AJ76" i="2"/>
  <c r="AP78" i="2"/>
  <c r="AL30" i="2"/>
  <c r="AL76" i="2"/>
  <c r="AD30" i="2"/>
  <c r="AT78" i="2"/>
  <c r="AZ33" i="2"/>
  <c r="AC28" i="2"/>
  <c r="AF69" i="2" s="1"/>
  <c r="AC26" i="2"/>
  <c r="BJ28" i="2"/>
  <c r="BJ30" i="2" s="1"/>
  <c r="BK28" i="2"/>
  <c r="BK30" i="2" s="1"/>
  <c r="AO28" i="2"/>
  <c r="AP69" i="2" s="1"/>
  <c r="AK28" i="2"/>
  <c r="AK69" i="2" s="1"/>
  <c r="AS26" i="2"/>
  <c r="AO26" i="2"/>
  <c r="AK33" i="2"/>
  <c r="AK26" i="2"/>
  <c r="AG33" i="2"/>
  <c r="AG26" i="2"/>
  <c r="AG28" i="2"/>
  <c r="AJ69" i="2" s="1"/>
  <c r="AO5" i="2"/>
  <c r="AO7" i="2"/>
  <c r="AS5" i="2"/>
  <c r="AS7" i="2"/>
  <c r="AK5" i="2"/>
  <c r="AK7" i="2"/>
  <c r="BS30" i="2"/>
  <c r="AS28" i="2"/>
  <c r="AS69" i="2" s="1"/>
  <c r="AZ23" i="2"/>
  <c r="AZ24" i="2" s="1"/>
  <c r="AZ32" i="2"/>
  <c r="BY8" i="2" l="1"/>
  <c r="BX13" i="2"/>
  <c r="BE35" i="2"/>
  <c r="BE22" i="2"/>
  <c r="BE21" i="2"/>
  <c r="BV20" i="2"/>
  <c r="BE19" i="2"/>
  <c r="BE36" i="2" s="1"/>
  <c r="BV18" i="2"/>
  <c r="BV10" i="2" s="1"/>
  <c r="AW78" i="2"/>
  <c r="BU28" i="2"/>
  <c r="AO30" i="2"/>
  <c r="AO69" i="2"/>
  <c r="AG30" i="2"/>
  <c r="AG29" i="2" s="1"/>
  <c r="AQ69" i="2"/>
  <c r="AC30" i="2"/>
  <c r="AC29" i="2" s="1"/>
  <c r="AM69" i="2"/>
  <c r="AL69" i="2"/>
  <c r="AG69" i="2"/>
  <c r="AK30" i="2"/>
  <c r="AK29" i="2" s="1"/>
  <c r="AV78" i="2"/>
  <c r="AX78" i="2"/>
  <c r="AI69" i="2"/>
  <c r="AN69" i="2"/>
  <c r="AK76" i="2"/>
  <c r="AN79" i="2" s="1"/>
  <c r="AN80" i="2" s="1"/>
  <c r="AD69" i="2"/>
  <c r="AE69" i="2"/>
  <c r="AS76" i="2"/>
  <c r="AS79" i="2" s="1"/>
  <c r="AS80" i="2" s="1"/>
  <c r="AH69" i="2"/>
  <c r="AS30" i="2"/>
  <c r="AS29" i="2" s="1"/>
  <c r="AO29" i="2"/>
  <c r="AO76" i="2"/>
  <c r="AR79" i="2" s="1"/>
  <c r="AR80" i="2" s="1"/>
  <c r="AR69" i="2"/>
  <c r="AC69" i="2"/>
  <c r="AZ26" i="2"/>
  <c r="BW10" i="2" l="1"/>
  <c r="BV11" i="2"/>
  <c r="BZ8" i="2"/>
  <c r="BY13" i="2"/>
  <c r="BV21" i="2"/>
  <c r="BV38" i="2" s="1"/>
  <c r="BE38" i="2"/>
  <c r="BV22" i="2"/>
  <c r="BV39" i="2" s="1"/>
  <c r="BE39" i="2"/>
  <c r="BV35" i="2"/>
  <c r="BE23" i="2"/>
  <c r="BV19" i="2"/>
  <c r="BV36" i="2" s="1"/>
  <c r="BE33" i="2"/>
  <c r="BE32" i="2"/>
  <c r="BU30" i="2"/>
  <c r="AK79" i="2"/>
  <c r="AK80" i="2" s="1"/>
  <c r="AM79" i="2"/>
  <c r="AM80" i="2" s="1"/>
  <c r="AL79" i="2"/>
  <c r="AL80" i="2" s="1"/>
  <c r="AP79" i="2"/>
  <c r="AP80" i="2" s="1"/>
  <c r="AQ79" i="2"/>
  <c r="AQ80" i="2" s="1"/>
  <c r="AO79" i="2"/>
  <c r="AO80" i="2" s="1"/>
  <c r="BX10" i="2" l="1"/>
  <c r="BW18" i="2"/>
  <c r="BW35" i="2" s="1"/>
  <c r="CA8" i="2"/>
  <c r="BZ13" i="2"/>
  <c r="BW20" i="2"/>
  <c r="BW19" i="2"/>
  <c r="BW22" i="2"/>
  <c r="BW21" i="2"/>
  <c r="BE24" i="2"/>
  <c r="BV23" i="2"/>
  <c r="BY10" i="2" l="1"/>
  <c r="BX18" i="2"/>
  <c r="BX20" i="2" s="1"/>
  <c r="CB8" i="2"/>
  <c r="CA13" i="2"/>
  <c r="BW23" i="2"/>
  <c r="BX35" i="2"/>
  <c r="BV24" i="2"/>
  <c r="BE25" i="2"/>
  <c r="BV25" i="2" s="1"/>
  <c r="BY18" i="2" l="1"/>
  <c r="BY20" i="2" s="1"/>
  <c r="BZ10" i="2"/>
  <c r="CC8" i="2"/>
  <c r="CB13" i="2"/>
  <c r="BY35" i="2"/>
  <c r="BE26" i="2"/>
  <c r="BE27" i="2"/>
  <c r="BV27" i="2" s="1"/>
  <c r="BV26" i="2"/>
  <c r="BZ18" i="2" l="1"/>
  <c r="BZ20" i="2" s="1"/>
  <c r="CA10" i="2"/>
  <c r="CD8" i="2"/>
  <c r="CC13" i="2"/>
  <c r="BZ35" i="2"/>
  <c r="BE28" i="2"/>
  <c r="CB10" i="2" l="1"/>
  <c r="CA18" i="2"/>
  <c r="CA20" i="2" s="1"/>
  <c r="CE8" i="2"/>
  <c r="CE13" i="2" s="1"/>
  <c r="CD13" i="2"/>
  <c r="BE30" i="2"/>
  <c r="BV30" i="2" s="1"/>
  <c r="BV28" i="2"/>
  <c r="AT32" i="2"/>
  <c r="AT23" i="2"/>
  <c r="AX32" i="2"/>
  <c r="AX23" i="2"/>
  <c r="AU32" i="2"/>
  <c r="AU23" i="2"/>
  <c r="AU24" i="2" s="1"/>
  <c r="AU26" i="2" s="1"/>
  <c r="CA35" i="2" l="1"/>
  <c r="CC10" i="2"/>
  <c r="CB18" i="2"/>
  <c r="CB20" i="2" s="1"/>
  <c r="CB35" i="2"/>
  <c r="BV29" i="2"/>
  <c r="BW29" i="2" s="1"/>
  <c r="BX29" i="2" s="1"/>
  <c r="BY29" i="2" s="1"/>
  <c r="BZ29" i="2" s="1"/>
  <c r="CA29" i="2" s="1"/>
  <c r="CB29" i="2" s="1"/>
  <c r="CC29" i="2" s="1"/>
  <c r="CD29" i="2" s="1"/>
  <c r="CE29" i="2" s="1"/>
  <c r="AU28" i="2"/>
  <c r="AW23" i="2"/>
  <c r="AX24" i="2"/>
  <c r="AT24" i="2"/>
  <c r="AT26" i="2" s="1"/>
  <c r="AY23" i="2"/>
  <c r="AY24" i="2" s="1"/>
  <c r="AY26" i="2" s="1"/>
  <c r="CC18" i="2" l="1"/>
  <c r="CC20" i="2" s="1"/>
  <c r="CD10" i="2"/>
  <c r="CC35" i="2"/>
  <c r="BA24" i="2"/>
  <c r="BA23" i="2"/>
  <c r="AU30" i="2"/>
  <c r="AU76" i="2"/>
  <c r="AX26" i="2"/>
  <c r="BA26" i="2" s="1"/>
  <c r="AW24" i="2"/>
  <c r="AY28" i="2"/>
  <c r="CH38" i="2"/>
  <c r="L9" i="1"/>
  <c r="L10" i="1" s="1"/>
  <c r="CE10" i="2" l="1"/>
  <c r="CE18" i="2" s="1"/>
  <c r="CE20" i="2" s="1"/>
  <c r="CD18" i="2"/>
  <c r="CD20" i="2" s="1"/>
  <c r="CD35" i="2"/>
  <c r="AY30" i="2"/>
  <c r="AY76" i="2"/>
  <c r="AW26" i="2"/>
  <c r="AZ28" i="2"/>
  <c r="AX28" i="2"/>
  <c r="K8" i="1"/>
  <c r="K11" i="1" s="1"/>
  <c r="AT28" i="2"/>
  <c r="CE35" i="2" l="1"/>
  <c r="AX76" i="2"/>
  <c r="BA28" i="2"/>
  <c r="BD69" i="2" s="1"/>
  <c r="AZ30" i="2"/>
  <c r="AZ76" i="2"/>
  <c r="AT76" i="2"/>
  <c r="AU69" i="2"/>
  <c r="AV69" i="2"/>
  <c r="AT69" i="2"/>
  <c r="AX30" i="2"/>
  <c r="AT30" i="2"/>
  <c r="BA69" i="2" l="1"/>
  <c r="BA30" i="2"/>
  <c r="BA29" i="2" s="1"/>
  <c r="AT79" i="2"/>
  <c r="AT80" i="2" s="1"/>
  <c r="AV79" i="2"/>
  <c r="AV80" i="2" s="1"/>
  <c r="AU79" i="2"/>
  <c r="AU80" i="2" s="1"/>
  <c r="BT32" i="2"/>
  <c r="BT33" i="2"/>
  <c r="AW32" i="2"/>
  <c r="AW4" i="2"/>
  <c r="BA7" i="2" s="1"/>
  <c r="BT4" i="2" l="1"/>
  <c r="BT5" i="2" s="1"/>
  <c r="BU4" i="2"/>
  <c r="AW7" i="2"/>
  <c r="AW5" i="2"/>
  <c r="AW35" i="2"/>
  <c r="BU5" i="2" l="1"/>
  <c r="BV4" i="2"/>
  <c r="BV5" i="2" s="1"/>
  <c r="BA35" i="2"/>
  <c r="BA32" i="2"/>
  <c r="BW4" i="2"/>
  <c r="BW5" i="2" s="1"/>
  <c r="BU33" i="2" l="1"/>
  <c r="BA33" i="2"/>
  <c r="BU32" i="2"/>
  <c r="BX4" i="2"/>
  <c r="BX5" i="2" s="1"/>
  <c r="BV32" i="2" l="1"/>
  <c r="BY4" i="2"/>
  <c r="BY5" i="2" s="1"/>
  <c r="BV33" i="2"/>
  <c r="BW32" i="2" l="1"/>
  <c r="BW33" i="2"/>
  <c r="BW24" i="2"/>
  <c r="BZ4" i="2"/>
  <c r="BZ5" i="2" s="1"/>
  <c r="CA4" i="2" l="1"/>
  <c r="CA5" i="2" s="1"/>
  <c r="CB4" i="2" l="1"/>
  <c r="CB5" i="2" s="1"/>
  <c r="CC4" i="2" l="1"/>
  <c r="CC5" i="2" s="1"/>
  <c r="CD4" i="2" l="1"/>
  <c r="CD5" i="2" s="1"/>
  <c r="CE4" i="2" l="1"/>
  <c r="CE5" i="2" l="1"/>
  <c r="BT26" i="2" l="1"/>
  <c r="BT28" i="2" s="1"/>
  <c r="BT30" i="2" s="1"/>
  <c r="AW30" i="2" s="1"/>
  <c r="AW28" i="2" l="1"/>
  <c r="AZ69" i="2" s="1"/>
  <c r="AW29" i="2" l="1"/>
  <c r="AW76" i="2"/>
  <c r="AY69" i="2"/>
  <c r="AX69" i="2"/>
  <c r="AW69" i="2"/>
  <c r="AY79" i="2" l="1"/>
  <c r="AY80" i="2" s="1"/>
  <c r="AX79" i="2"/>
  <c r="AX80" i="2" s="1"/>
  <c r="AW79" i="2"/>
  <c r="AW80" i="2" s="1"/>
  <c r="BV42" i="2" l="1"/>
  <c r="BW25" i="2" s="1"/>
  <c r="BW26" i="2" s="1"/>
  <c r="BW27" i="2" s="1"/>
  <c r="BW28" i="2" s="1"/>
  <c r="BW42" i="2" l="1"/>
  <c r="BX25" i="2" s="1"/>
  <c r="BW30" i="2"/>
  <c r="BX19" i="2" l="1"/>
  <c r="BY19" i="2"/>
  <c r="BZ19" i="2"/>
  <c r="CA19" i="2"/>
  <c r="CB19" i="2"/>
  <c r="CC19" i="2"/>
  <c r="CD19" i="2"/>
  <c r="CE19" i="2"/>
  <c r="BX21" i="2"/>
  <c r="BY21" i="2"/>
  <c r="BZ21" i="2"/>
  <c r="CA21" i="2"/>
  <c r="CB21" i="2"/>
  <c r="CC21" i="2"/>
  <c r="CD21" i="2"/>
  <c r="CE21" i="2"/>
  <c r="BX22" i="2"/>
  <c r="BY22" i="2"/>
  <c r="BZ22" i="2"/>
  <c r="CA22" i="2"/>
  <c r="CB22" i="2"/>
  <c r="CC22" i="2"/>
  <c r="CD22" i="2"/>
  <c r="CE22" i="2"/>
  <c r="BX23" i="2"/>
  <c r="BY23" i="2"/>
  <c r="BZ23" i="2"/>
  <c r="CA23" i="2"/>
  <c r="CB23" i="2"/>
  <c r="CC23" i="2"/>
  <c r="CD23" i="2"/>
  <c r="CE23" i="2"/>
  <c r="BX24" i="2"/>
  <c r="BY24" i="2"/>
  <c r="BZ24" i="2"/>
  <c r="CA24" i="2"/>
  <c r="CB24" i="2"/>
  <c r="CC24" i="2"/>
  <c r="CD24" i="2"/>
  <c r="CE24" i="2"/>
  <c r="BY25" i="2"/>
  <c r="BZ25" i="2"/>
  <c r="CA25" i="2"/>
  <c r="CB25" i="2"/>
  <c r="CC25" i="2"/>
  <c r="CD25" i="2"/>
  <c r="CE25" i="2"/>
  <c r="BX26" i="2"/>
  <c r="BY26" i="2"/>
  <c r="BZ26" i="2"/>
  <c r="CA26" i="2"/>
  <c r="CB26" i="2"/>
  <c r="CC26" i="2"/>
  <c r="CD26" i="2"/>
  <c r="CE26" i="2"/>
  <c r="BX27" i="2"/>
  <c r="BY27" i="2"/>
  <c r="BZ27" i="2"/>
  <c r="CA27" i="2"/>
  <c r="CB27" i="2"/>
  <c r="CC27" i="2"/>
  <c r="CD27" i="2"/>
  <c r="CE27" i="2"/>
  <c r="BX28" i="2"/>
  <c r="BY28" i="2"/>
  <c r="BZ28" i="2"/>
  <c r="CA28" i="2"/>
  <c r="CB28" i="2"/>
  <c r="CC28" i="2"/>
  <c r="CD28" i="2"/>
  <c r="CE28" i="2"/>
  <c r="CF28" i="2"/>
  <c r="CG28" i="2"/>
  <c r="CH28" i="2"/>
  <c r="CI28" i="2"/>
  <c r="CJ28" i="2"/>
  <c r="CK28" i="2"/>
  <c r="CL28" i="2"/>
  <c r="CM28" i="2"/>
  <c r="CN28" i="2"/>
  <c r="CO28" i="2"/>
  <c r="CP28" i="2"/>
  <c r="CQ28" i="2"/>
  <c r="CR28" i="2"/>
  <c r="CS28" i="2"/>
  <c r="CT28" i="2"/>
  <c r="CU28" i="2"/>
  <c r="CV28" i="2"/>
  <c r="CW28" i="2"/>
  <c r="CX28" i="2"/>
  <c r="CY28" i="2"/>
  <c r="CZ28" i="2"/>
  <c r="DA28" i="2"/>
  <c r="DB28" i="2"/>
  <c r="DC28" i="2"/>
  <c r="DD28" i="2"/>
  <c r="DE28" i="2"/>
  <c r="DF28" i="2"/>
  <c r="DG28" i="2"/>
  <c r="DH28" i="2"/>
  <c r="DI28" i="2"/>
  <c r="DJ28" i="2"/>
  <c r="DK28" i="2"/>
  <c r="DL28" i="2"/>
  <c r="DM28" i="2"/>
  <c r="DN28" i="2"/>
  <c r="DO28" i="2"/>
  <c r="DP28" i="2"/>
  <c r="DQ28" i="2"/>
  <c r="DR28" i="2"/>
  <c r="DS28" i="2"/>
  <c r="DT28" i="2"/>
  <c r="DU28" i="2"/>
  <c r="DV28" i="2"/>
  <c r="DW28" i="2"/>
  <c r="DX28" i="2"/>
  <c r="DY28" i="2"/>
  <c r="DZ28" i="2"/>
  <c r="EA28" i="2"/>
  <c r="EB28" i="2"/>
  <c r="EC28" i="2"/>
  <c r="ED28" i="2"/>
  <c r="EE28" i="2"/>
  <c r="EF28" i="2"/>
  <c r="EG28" i="2"/>
  <c r="EH28" i="2"/>
  <c r="EI28" i="2"/>
  <c r="EJ28" i="2"/>
  <c r="EK28" i="2"/>
  <c r="EL28" i="2"/>
  <c r="EM28" i="2"/>
  <c r="EN28" i="2"/>
  <c r="EO28" i="2"/>
  <c r="EP28" i="2"/>
  <c r="EQ28" i="2"/>
  <c r="ER28" i="2"/>
  <c r="ES28" i="2"/>
  <c r="ET28" i="2"/>
  <c r="EU28" i="2"/>
  <c r="EV28" i="2"/>
  <c r="EW28" i="2"/>
  <c r="EX28" i="2"/>
  <c r="EY28" i="2"/>
  <c r="EZ28" i="2"/>
  <c r="FA28" i="2"/>
  <c r="FB28" i="2"/>
  <c r="FC28" i="2"/>
  <c r="FD28" i="2"/>
  <c r="FE28" i="2"/>
  <c r="FF28" i="2"/>
  <c r="FG28" i="2"/>
  <c r="FH28" i="2"/>
  <c r="FI28" i="2"/>
  <c r="FJ28" i="2"/>
  <c r="FK28" i="2"/>
  <c r="FL28" i="2"/>
  <c r="FM28" i="2"/>
  <c r="FN28" i="2"/>
  <c r="FO28" i="2"/>
  <c r="FP28" i="2"/>
  <c r="FQ28" i="2"/>
  <c r="FR28" i="2"/>
  <c r="FS28" i="2"/>
  <c r="FT28" i="2"/>
  <c r="FU28" i="2"/>
  <c r="FV28" i="2"/>
  <c r="FW28" i="2"/>
  <c r="FX28" i="2"/>
  <c r="FY28" i="2"/>
  <c r="FZ28" i="2"/>
  <c r="GA28" i="2"/>
  <c r="GB28" i="2"/>
  <c r="GC28" i="2"/>
  <c r="GD28" i="2"/>
  <c r="GE28" i="2"/>
  <c r="GF28" i="2"/>
  <c r="GG28" i="2"/>
  <c r="GH28" i="2"/>
  <c r="GI28" i="2"/>
  <c r="GJ28" i="2"/>
  <c r="GK28" i="2"/>
  <c r="GL28" i="2"/>
  <c r="GM28" i="2"/>
  <c r="GN28" i="2"/>
  <c r="GO28" i="2"/>
  <c r="GP28" i="2"/>
  <c r="GQ28" i="2"/>
  <c r="GR28" i="2"/>
  <c r="GS28" i="2"/>
  <c r="GT28" i="2"/>
  <c r="GU28" i="2"/>
  <c r="GV28" i="2"/>
  <c r="GW28" i="2"/>
  <c r="GX28" i="2"/>
  <c r="GY28" i="2"/>
  <c r="GZ28" i="2"/>
  <c r="HA28" i="2"/>
  <c r="HB28" i="2"/>
  <c r="HC28" i="2"/>
  <c r="HD28" i="2"/>
  <c r="HE28" i="2"/>
  <c r="HF28" i="2"/>
  <c r="HG28" i="2"/>
  <c r="HH28" i="2"/>
  <c r="HI28" i="2"/>
  <c r="HJ28" i="2"/>
  <c r="HK28" i="2"/>
  <c r="HL28" i="2"/>
  <c r="HM28" i="2"/>
  <c r="HN28" i="2"/>
  <c r="HO28" i="2"/>
  <c r="HP28" i="2"/>
  <c r="HQ28" i="2"/>
  <c r="HR28" i="2"/>
  <c r="HS28" i="2"/>
  <c r="HT28" i="2"/>
  <c r="HU28" i="2"/>
  <c r="HV28" i="2"/>
  <c r="HW28" i="2"/>
  <c r="HX28" i="2"/>
  <c r="HY28" i="2"/>
  <c r="HZ28" i="2"/>
  <c r="IA28" i="2"/>
  <c r="IB28" i="2"/>
  <c r="IC28" i="2"/>
  <c r="ID28" i="2"/>
  <c r="IE28" i="2"/>
  <c r="IF28" i="2"/>
  <c r="IG28" i="2"/>
  <c r="IH28" i="2"/>
  <c r="II28" i="2"/>
  <c r="IJ28" i="2"/>
  <c r="IK28" i="2"/>
  <c r="IL28" i="2"/>
  <c r="IM28" i="2"/>
  <c r="IN28" i="2"/>
  <c r="IO28" i="2"/>
  <c r="IP28" i="2"/>
  <c r="IQ28" i="2"/>
  <c r="IR28" i="2"/>
  <c r="IS28" i="2"/>
  <c r="IT28" i="2"/>
  <c r="IU28" i="2"/>
  <c r="IV28" i="2"/>
  <c r="IW28" i="2"/>
  <c r="IX28" i="2"/>
  <c r="IY28" i="2"/>
  <c r="IZ28" i="2"/>
  <c r="JA28" i="2"/>
  <c r="JB28" i="2"/>
  <c r="JC28" i="2"/>
  <c r="JD28" i="2"/>
  <c r="JE28" i="2"/>
  <c r="JF28" i="2"/>
  <c r="JG28" i="2"/>
  <c r="JH28" i="2"/>
  <c r="JI28" i="2"/>
  <c r="JJ28" i="2"/>
  <c r="JK28" i="2"/>
  <c r="JL28" i="2"/>
  <c r="JM28" i="2"/>
  <c r="JN28" i="2"/>
  <c r="JO28" i="2"/>
  <c r="JP28" i="2"/>
  <c r="JQ28" i="2"/>
  <c r="JR28" i="2"/>
  <c r="JS28" i="2"/>
  <c r="JT28" i="2"/>
  <c r="JU28" i="2"/>
  <c r="JV28" i="2"/>
  <c r="JW28" i="2"/>
  <c r="JX28" i="2"/>
  <c r="JY28" i="2"/>
  <c r="JZ28" i="2"/>
  <c r="KA28" i="2"/>
  <c r="KB28" i="2"/>
  <c r="KC28" i="2"/>
  <c r="KD28" i="2"/>
  <c r="KE28" i="2"/>
  <c r="KF28" i="2"/>
  <c r="KG28" i="2"/>
  <c r="KH28" i="2"/>
  <c r="KI28" i="2"/>
  <c r="KJ28" i="2"/>
  <c r="KK28" i="2"/>
  <c r="KL28" i="2"/>
  <c r="KM28" i="2"/>
  <c r="KN28" i="2"/>
  <c r="KO28" i="2"/>
  <c r="KP28" i="2"/>
  <c r="KQ28" i="2"/>
  <c r="KR28" i="2"/>
  <c r="KS28" i="2"/>
  <c r="KT28" i="2"/>
  <c r="KU28" i="2"/>
  <c r="KV28" i="2"/>
  <c r="KW28" i="2"/>
  <c r="KX28" i="2"/>
  <c r="KY28" i="2"/>
  <c r="KZ28" i="2"/>
  <c r="LA28" i="2"/>
  <c r="LB28" i="2"/>
  <c r="LC28" i="2"/>
  <c r="LD28" i="2"/>
  <c r="LE28" i="2"/>
  <c r="LF28" i="2"/>
  <c r="LG28" i="2"/>
  <c r="LH28" i="2"/>
  <c r="LI28" i="2"/>
  <c r="LJ28" i="2"/>
  <c r="LK28" i="2"/>
  <c r="LL28" i="2"/>
  <c r="LM28" i="2"/>
  <c r="LN28" i="2"/>
  <c r="LO28" i="2"/>
  <c r="LP28" i="2"/>
  <c r="LQ28" i="2"/>
  <c r="LR28" i="2"/>
  <c r="LS28" i="2"/>
  <c r="LT28" i="2"/>
  <c r="LU28" i="2"/>
  <c r="LV28" i="2"/>
  <c r="LW28" i="2"/>
  <c r="LX28" i="2"/>
  <c r="LY28" i="2"/>
  <c r="LZ28" i="2"/>
  <c r="MA28" i="2"/>
  <c r="MB28" i="2"/>
  <c r="MC28" i="2"/>
  <c r="MD28" i="2"/>
  <c r="ME28" i="2"/>
  <c r="MF28" i="2"/>
  <c r="MG28" i="2"/>
  <c r="MH28" i="2"/>
  <c r="MI28" i="2"/>
  <c r="MJ28" i="2"/>
  <c r="MK28" i="2"/>
  <c r="ML28" i="2"/>
  <c r="MM28" i="2"/>
  <c r="MN28" i="2"/>
  <c r="MO28" i="2"/>
  <c r="MP28" i="2"/>
  <c r="MQ28" i="2"/>
  <c r="MR28" i="2"/>
  <c r="MS28" i="2"/>
  <c r="MT28" i="2"/>
  <c r="MU28" i="2"/>
  <c r="MV28" i="2"/>
  <c r="MW28" i="2"/>
  <c r="MX28" i="2"/>
  <c r="MY28" i="2"/>
  <c r="MZ28" i="2"/>
  <c r="NA28" i="2"/>
  <c r="NB28" i="2"/>
  <c r="NC28" i="2"/>
  <c r="ND28" i="2"/>
  <c r="NE28" i="2"/>
  <c r="NF28" i="2"/>
  <c r="NG28" i="2"/>
  <c r="NH28" i="2"/>
  <c r="NI28" i="2"/>
  <c r="NJ28" i="2"/>
  <c r="NK28" i="2"/>
  <c r="NL28" i="2"/>
  <c r="NM28" i="2"/>
  <c r="NN28" i="2"/>
  <c r="NO28" i="2"/>
  <c r="NP28" i="2"/>
  <c r="NQ28" i="2"/>
  <c r="NR28" i="2"/>
  <c r="NS28" i="2"/>
  <c r="NT28" i="2"/>
  <c r="NU28" i="2"/>
  <c r="NV28" i="2"/>
  <c r="NW28" i="2"/>
  <c r="NX28" i="2"/>
  <c r="NY28" i="2"/>
  <c r="NZ28" i="2"/>
  <c r="OA28" i="2"/>
  <c r="OB28" i="2"/>
  <c r="OC28" i="2"/>
  <c r="OD28" i="2"/>
  <c r="OE28" i="2"/>
  <c r="OF28" i="2"/>
  <c r="OG28" i="2"/>
  <c r="OH28" i="2"/>
  <c r="OI28" i="2"/>
  <c r="OJ28" i="2"/>
  <c r="OK28" i="2"/>
  <c r="OL28" i="2"/>
  <c r="OM28" i="2"/>
  <c r="ON28" i="2"/>
  <c r="OO28" i="2"/>
  <c r="OP28" i="2"/>
  <c r="OQ28" i="2"/>
  <c r="OR28" i="2"/>
  <c r="OS28" i="2"/>
  <c r="OT28" i="2"/>
  <c r="OU28" i="2"/>
  <c r="OV28" i="2"/>
  <c r="OW28" i="2"/>
  <c r="OX28" i="2"/>
  <c r="OY28" i="2"/>
  <c r="OZ28" i="2"/>
  <c r="PA28" i="2"/>
  <c r="PB28" i="2"/>
  <c r="PC28" i="2"/>
  <c r="PD28" i="2"/>
  <c r="PE28" i="2"/>
  <c r="PF28" i="2"/>
  <c r="PG28" i="2"/>
  <c r="PH28" i="2"/>
  <c r="PI28" i="2"/>
  <c r="PJ28" i="2"/>
  <c r="PK28" i="2"/>
  <c r="PL28" i="2"/>
  <c r="PM28" i="2"/>
  <c r="PN28" i="2"/>
  <c r="PO28" i="2"/>
  <c r="PP28" i="2"/>
  <c r="PQ28" i="2"/>
  <c r="PR28" i="2"/>
  <c r="PS28" i="2"/>
  <c r="PT28" i="2"/>
  <c r="PU28" i="2"/>
  <c r="PV28" i="2"/>
  <c r="PW28" i="2"/>
  <c r="PX28" i="2"/>
  <c r="PY28" i="2"/>
  <c r="PZ28" i="2"/>
  <c r="QA28" i="2"/>
  <c r="QB28" i="2"/>
  <c r="QC28" i="2"/>
  <c r="QD28" i="2"/>
  <c r="QE28" i="2"/>
  <c r="QF28" i="2"/>
  <c r="QG28" i="2"/>
  <c r="QH28" i="2"/>
  <c r="QI28" i="2"/>
  <c r="QJ28" i="2"/>
  <c r="QK28" i="2"/>
  <c r="QL28" i="2"/>
  <c r="QM28" i="2"/>
  <c r="QN28" i="2"/>
  <c r="QO28" i="2"/>
  <c r="QP28" i="2"/>
  <c r="QQ28" i="2"/>
  <c r="QR28" i="2"/>
  <c r="QS28" i="2"/>
  <c r="QT28" i="2"/>
  <c r="QU28" i="2"/>
  <c r="QV28" i="2"/>
  <c r="QW28" i="2"/>
  <c r="QX28" i="2"/>
  <c r="QY28" i="2"/>
  <c r="QZ28" i="2"/>
  <c r="RA28" i="2"/>
  <c r="RB28" i="2"/>
  <c r="RC28" i="2"/>
  <c r="RD28" i="2"/>
  <c r="RE28" i="2"/>
  <c r="RF28" i="2"/>
  <c r="RG28" i="2"/>
  <c r="RH28" i="2"/>
  <c r="RI28" i="2"/>
  <c r="RJ28" i="2"/>
  <c r="RK28" i="2"/>
  <c r="RL28" i="2"/>
  <c r="RM28" i="2"/>
  <c r="RN28" i="2"/>
  <c r="RO28" i="2"/>
  <c r="RP28" i="2"/>
  <c r="RQ28" i="2"/>
  <c r="RR28" i="2"/>
  <c r="RS28" i="2"/>
  <c r="RT28" i="2"/>
  <c r="RU28" i="2"/>
  <c r="RV28" i="2"/>
  <c r="RW28" i="2"/>
  <c r="RX28" i="2"/>
  <c r="RY28" i="2"/>
  <c r="RZ28" i="2"/>
  <c r="SA28" i="2"/>
  <c r="SB28" i="2"/>
  <c r="SC28" i="2"/>
  <c r="SD28" i="2"/>
  <c r="SE28" i="2"/>
  <c r="SF28" i="2"/>
  <c r="SG28" i="2"/>
  <c r="SH28" i="2"/>
  <c r="SI28" i="2"/>
  <c r="SJ28" i="2"/>
  <c r="SK28" i="2"/>
  <c r="SL28" i="2"/>
  <c r="SM28" i="2"/>
  <c r="SN28" i="2"/>
  <c r="SO28" i="2"/>
  <c r="SP28" i="2"/>
  <c r="SQ28" i="2"/>
  <c r="SR28" i="2"/>
  <c r="SS28" i="2"/>
  <c r="ST28" i="2"/>
  <c r="SU28" i="2"/>
  <c r="SV28" i="2"/>
  <c r="SW28" i="2"/>
  <c r="SX28" i="2"/>
  <c r="SY28" i="2"/>
  <c r="SZ28" i="2"/>
  <c r="TA28" i="2"/>
  <c r="TB28" i="2"/>
  <c r="TC28" i="2"/>
  <c r="TD28" i="2"/>
  <c r="TE28" i="2"/>
  <c r="TF28" i="2"/>
  <c r="TG28" i="2"/>
  <c r="TH28" i="2"/>
  <c r="TI28" i="2"/>
  <c r="TJ28" i="2"/>
  <c r="TK28" i="2"/>
  <c r="TL28" i="2"/>
  <c r="TM28" i="2"/>
  <c r="TN28" i="2"/>
  <c r="TO28" i="2"/>
  <c r="TP28" i="2"/>
  <c r="TQ28" i="2"/>
  <c r="TR28" i="2"/>
  <c r="TS28" i="2"/>
  <c r="TT28" i="2"/>
  <c r="TU28" i="2"/>
  <c r="TV28" i="2"/>
  <c r="TW28" i="2"/>
  <c r="TX28" i="2"/>
  <c r="TY28" i="2"/>
  <c r="TZ28" i="2"/>
  <c r="UA28" i="2"/>
  <c r="UB28" i="2"/>
  <c r="UC28" i="2"/>
  <c r="UD28" i="2"/>
  <c r="UE28" i="2"/>
  <c r="UF28" i="2"/>
  <c r="UG28" i="2"/>
  <c r="UH28" i="2"/>
  <c r="UI28" i="2"/>
  <c r="UJ28" i="2"/>
  <c r="UK28" i="2"/>
  <c r="UL28" i="2"/>
  <c r="UM28" i="2"/>
  <c r="UN28" i="2"/>
  <c r="UO28" i="2"/>
  <c r="UP28" i="2"/>
  <c r="UQ28" i="2"/>
  <c r="UR28" i="2"/>
  <c r="US28" i="2"/>
  <c r="UT28" i="2"/>
  <c r="UU28" i="2"/>
  <c r="UV28" i="2"/>
  <c r="UW28" i="2"/>
  <c r="UX28" i="2"/>
  <c r="UY28" i="2"/>
  <c r="UZ28" i="2"/>
  <c r="VA28" i="2"/>
  <c r="VB28" i="2"/>
  <c r="VC28" i="2"/>
  <c r="VD28" i="2"/>
  <c r="VE28" i="2"/>
  <c r="VF28" i="2"/>
  <c r="VG28" i="2"/>
  <c r="VH28" i="2"/>
  <c r="VI28" i="2"/>
  <c r="VJ28" i="2"/>
  <c r="VK28" i="2"/>
  <c r="VL28" i="2"/>
  <c r="VM28" i="2"/>
  <c r="VN28" i="2"/>
  <c r="VO28" i="2"/>
  <c r="VP28" i="2"/>
  <c r="VQ28" i="2"/>
  <c r="VR28" i="2"/>
  <c r="VS28" i="2"/>
  <c r="VT28" i="2"/>
  <c r="VU28" i="2"/>
  <c r="VV28" i="2"/>
  <c r="VW28" i="2"/>
  <c r="VX28" i="2"/>
  <c r="VY28" i="2"/>
  <c r="VZ28" i="2"/>
  <c r="WA28" i="2"/>
  <c r="WB28" i="2"/>
  <c r="WC28" i="2"/>
  <c r="WD28" i="2"/>
  <c r="WE28" i="2"/>
  <c r="WF28" i="2"/>
  <c r="WG28" i="2"/>
  <c r="WH28" i="2"/>
  <c r="WI28" i="2"/>
  <c r="WJ28" i="2"/>
  <c r="WK28" i="2"/>
  <c r="WL28" i="2"/>
  <c r="WM28" i="2"/>
  <c r="WN28" i="2"/>
  <c r="WO28" i="2"/>
  <c r="WP28" i="2"/>
  <c r="WQ28" i="2"/>
  <c r="WR28" i="2"/>
  <c r="WS28" i="2"/>
  <c r="WT28" i="2"/>
  <c r="WU28" i="2"/>
  <c r="WV28" i="2"/>
  <c r="WW28" i="2"/>
  <c r="WX28" i="2"/>
  <c r="WY28" i="2"/>
  <c r="WZ28" i="2"/>
  <c r="XA28" i="2"/>
  <c r="XB28" i="2"/>
  <c r="XC28" i="2"/>
  <c r="XD28" i="2"/>
  <c r="XE28" i="2"/>
  <c r="XF28" i="2"/>
  <c r="XG28" i="2"/>
  <c r="XH28" i="2"/>
  <c r="XI28" i="2"/>
  <c r="XJ28" i="2"/>
  <c r="XK28" i="2"/>
  <c r="XL28" i="2"/>
  <c r="XM28" i="2"/>
  <c r="XN28" i="2"/>
  <c r="XO28" i="2"/>
  <c r="XP28" i="2"/>
  <c r="XQ28" i="2"/>
  <c r="XR28" i="2"/>
  <c r="XS28" i="2"/>
  <c r="XT28" i="2"/>
  <c r="XU28" i="2"/>
  <c r="XV28" i="2"/>
  <c r="XW28" i="2"/>
  <c r="XX28" i="2"/>
  <c r="XY28" i="2"/>
  <c r="XZ28" i="2"/>
  <c r="YA28" i="2"/>
  <c r="YB28" i="2"/>
  <c r="YC28" i="2"/>
  <c r="YD28" i="2"/>
  <c r="YE28" i="2"/>
  <c r="YF28" i="2"/>
  <c r="YG28" i="2"/>
  <c r="YH28" i="2"/>
  <c r="YI28" i="2"/>
  <c r="YJ28" i="2"/>
  <c r="YK28" i="2"/>
  <c r="YL28" i="2"/>
  <c r="YM28" i="2"/>
  <c r="YN28" i="2"/>
  <c r="YO28" i="2"/>
  <c r="YP28" i="2"/>
  <c r="YQ28" i="2"/>
  <c r="YR28" i="2"/>
  <c r="YS28" i="2"/>
  <c r="YT28" i="2"/>
  <c r="YU28" i="2"/>
  <c r="YV28" i="2"/>
  <c r="YW28" i="2"/>
  <c r="YX28" i="2"/>
  <c r="YY28" i="2"/>
  <c r="YZ28" i="2"/>
  <c r="ZA28" i="2"/>
  <c r="ZB28" i="2"/>
  <c r="ZC28" i="2"/>
  <c r="ZD28" i="2"/>
  <c r="ZE28" i="2"/>
  <c r="ZF28" i="2"/>
  <c r="ZG28" i="2"/>
  <c r="ZH28" i="2"/>
  <c r="ZI28" i="2"/>
  <c r="ZJ28" i="2"/>
  <c r="ZK28" i="2"/>
  <c r="ZL28" i="2"/>
  <c r="ZM28" i="2"/>
  <c r="ZN28" i="2"/>
  <c r="ZO28" i="2"/>
  <c r="ZP28" i="2"/>
  <c r="ZQ28" i="2"/>
  <c r="ZR28" i="2"/>
  <c r="ZS28" i="2"/>
  <c r="ZT28" i="2"/>
  <c r="ZU28" i="2"/>
  <c r="ZV28" i="2"/>
  <c r="ZW28" i="2"/>
  <c r="ZX28" i="2"/>
  <c r="ZY28" i="2"/>
  <c r="ZZ28" i="2"/>
  <c r="AAA28" i="2"/>
  <c r="AAB28" i="2"/>
  <c r="AAC28" i="2"/>
  <c r="AAD28" i="2"/>
  <c r="AAE28" i="2"/>
  <c r="AAF28" i="2"/>
  <c r="AAG28" i="2"/>
  <c r="AAH28" i="2"/>
  <c r="AAI28" i="2"/>
  <c r="AAJ28" i="2"/>
  <c r="AAK28" i="2"/>
  <c r="AAL28" i="2"/>
  <c r="AAM28" i="2"/>
  <c r="AAN28" i="2"/>
  <c r="AAO28" i="2"/>
  <c r="AAP28" i="2"/>
  <c r="AAQ28" i="2"/>
  <c r="AAR28" i="2"/>
  <c r="AAS28" i="2"/>
  <c r="AAT28" i="2"/>
  <c r="AAU28" i="2"/>
  <c r="AAV28" i="2"/>
  <c r="AAW28" i="2"/>
  <c r="AAX28" i="2"/>
  <c r="AAY28" i="2"/>
  <c r="AAZ28" i="2"/>
  <c r="ABA28" i="2"/>
  <c r="ABB28" i="2"/>
  <c r="ABC28" i="2"/>
  <c r="ABD28" i="2"/>
  <c r="ABE28" i="2"/>
  <c r="ABF28" i="2"/>
  <c r="ABG28" i="2"/>
  <c r="ABH28" i="2"/>
  <c r="ABI28" i="2"/>
  <c r="ABJ28" i="2"/>
  <c r="ABK28" i="2"/>
  <c r="ABL28" i="2"/>
  <c r="ABM28" i="2"/>
  <c r="ABN28" i="2"/>
  <c r="ABO28" i="2"/>
  <c r="ABP28" i="2"/>
  <c r="ABQ28" i="2"/>
  <c r="ABR28" i="2"/>
  <c r="ABS28" i="2"/>
  <c r="ABT28" i="2"/>
  <c r="ABU28" i="2"/>
  <c r="ABV28" i="2"/>
  <c r="ABW28" i="2"/>
  <c r="ABX28" i="2"/>
  <c r="ABY28" i="2"/>
  <c r="ABZ28" i="2"/>
  <c r="ACA28" i="2"/>
  <c r="ACB28" i="2"/>
  <c r="ACC28" i="2"/>
  <c r="ACD28" i="2"/>
  <c r="ACE28" i="2"/>
  <c r="ACF28" i="2"/>
  <c r="ACG28" i="2"/>
  <c r="ACH28" i="2"/>
  <c r="ACI28" i="2"/>
  <c r="ACJ28" i="2"/>
  <c r="ACK28" i="2"/>
  <c r="ACL28" i="2"/>
  <c r="ACM28" i="2"/>
  <c r="ACN28" i="2"/>
  <c r="ACO28" i="2"/>
  <c r="ACP28" i="2"/>
  <c r="ACQ28" i="2"/>
  <c r="ACR28" i="2"/>
  <c r="ACS28" i="2"/>
  <c r="ACT28" i="2"/>
  <c r="ACU28" i="2"/>
  <c r="ACV28" i="2"/>
  <c r="ACW28" i="2"/>
  <c r="ACX28" i="2"/>
  <c r="ACY28" i="2"/>
  <c r="ACZ28" i="2"/>
  <c r="ADA28" i="2"/>
  <c r="ADB28" i="2"/>
  <c r="ADC28" i="2"/>
  <c r="ADD28" i="2"/>
  <c r="ADE28" i="2"/>
  <c r="ADF28" i="2"/>
  <c r="ADG28" i="2"/>
  <c r="ADH28" i="2"/>
  <c r="ADI28" i="2"/>
  <c r="ADJ28" i="2"/>
  <c r="ADK28" i="2"/>
  <c r="ADL28" i="2"/>
  <c r="ADM28" i="2"/>
  <c r="ADN28" i="2"/>
  <c r="ADO28" i="2"/>
  <c r="ADP28" i="2"/>
  <c r="ADQ28" i="2"/>
  <c r="ADR28" i="2"/>
  <c r="ADS28" i="2"/>
  <c r="ADT28" i="2"/>
  <c r="ADU28" i="2"/>
  <c r="ADV28" i="2"/>
  <c r="ADW28" i="2"/>
  <c r="ADX28" i="2"/>
  <c r="ADY28" i="2"/>
  <c r="ADZ28" i="2"/>
  <c r="AEA28" i="2"/>
  <c r="AEB28" i="2"/>
  <c r="AEC28" i="2"/>
  <c r="AED28" i="2"/>
  <c r="AEE28" i="2"/>
  <c r="AEF28" i="2"/>
  <c r="AEG28" i="2"/>
  <c r="AEH28" i="2"/>
  <c r="AEI28" i="2"/>
  <c r="AEJ28" i="2"/>
  <c r="AEK28" i="2"/>
  <c r="AEL28" i="2"/>
  <c r="AEM28" i="2"/>
  <c r="AEN28" i="2"/>
  <c r="AEO28" i="2"/>
  <c r="AEP28" i="2"/>
  <c r="AEQ28" i="2"/>
  <c r="AER28" i="2"/>
  <c r="AES28" i="2"/>
  <c r="AET28" i="2"/>
  <c r="AEU28" i="2"/>
  <c r="AEV28" i="2"/>
  <c r="AEW28" i="2"/>
  <c r="AEX28" i="2"/>
  <c r="AEY28" i="2"/>
  <c r="AEZ28" i="2"/>
  <c r="AFA28" i="2"/>
  <c r="AFB28" i="2"/>
  <c r="AFC28" i="2"/>
  <c r="AFD28" i="2"/>
  <c r="AFE28" i="2"/>
  <c r="AFF28" i="2"/>
  <c r="AFG28" i="2"/>
  <c r="AFH28" i="2"/>
  <c r="AFI28" i="2"/>
  <c r="AFJ28" i="2"/>
  <c r="AFK28" i="2"/>
  <c r="AFL28" i="2"/>
  <c r="AFM28" i="2"/>
  <c r="AFN28" i="2"/>
  <c r="AFO28" i="2"/>
  <c r="AFP28" i="2"/>
  <c r="AFQ28" i="2"/>
  <c r="AFR28" i="2"/>
  <c r="AFS28" i="2"/>
  <c r="AFT28" i="2"/>
  <c r="AFU28" i="2"/>
  <c r="AFV28" i="2"/>
  <c r="AFW28" i="2"/>
  <c r="AFX28" i="2"/>
  <c r="AFY28" i="2"/>
  <c r="AFZ28" i="2"/>
  <c r="AGA28" i="2"/>
  <c r="AGB28" i="2"/>
  <c r="AGC28" i="2"/>
  <c r="AGD28" i="2"/>
  <c r="AGE28" i="2"/>
  <c r="AGF28" i="2"/>
  <c r="AGG28" i="2"/>
  <c r="AGH28" i="2"/>
  <c r="AGI28" i="2"/>
  <c r="AGJ28" i="2"/>
  <c r="AGK28" i="2"/>
  <c r="AGL28" i="2"/>
  <c r="AGM28" i="2"/>
  <c r="AGN28" i="2"/>
  <c r="AGO28" i="2"/>
  <c r="AGP28" i="2"/>
  <c r="AGQ28" i="2"/>
  <c r="AGR28" i="2"/>
  <c r="AGS28" i="2"/>
  <c r="AGT28" i="2"/>
  <c r="AGU28" i="2"/>
  <c r="AGV28" i="2"/>
  <c r="AGW28" i="2"/>
  <c r="AGX28" i="2"/>
  <c r="AGY28" i="2"/>
  <c r="AGZ28" i="2"/>
  <c r="AHA28" i="2"/>
  <c r="AHB28" i="2"/>
  <c r="AHC28" i="2"/>
  <c r="AHD28" i="2"/>
  <c r="AHE28" i="2"/>
  <c r="AHF28" i="2"/>
  <c r="AHG28" i="2"/>
  <c r="AHH28" i="2"/>
  <c r="AHI28" i="2"/>
  <c r="AHJ28" i="2"/>
  <c r="AHK28" i="2"/>
  <c r="AHL28" i="2"/>
  <c r="AHM28" i="2"/>
  <c r="AHN28" i="2"/>
  <c r="AHO28" i="2"/>
  <c r="AHP28" i="2"/>
  <c r="AHQ28" i="2"/>
  <c r="AHR28" i="2"/>
  <c r="AHS28" i="2"/>
  <c r="AHT28" i="2"/>
  <c r="AHU28" i="2"/>
  <c r="AHV28" i="2"/>
  <c r="AHW28" i="2"/>
  <c r="AHX28" i="2"/>
  <c r="AHY28" i="2"/>
  <c r="AHZ28" i="2"/>
  <c r="AIA28" i="2"/>
  <c r="AIB28" i="2"/>
  <c r="AIC28" i="2"/>
  <c r="AID28" i="2"/>
  <c r="AIE28" i="2"/>
  <c r="AIF28" i="2"/>
  <c r="AIG28" i="2"/>
  <c r="AIH28" i="2"/>
  <c r="AII28" i="2"/>
  <c r="AIJ28" i="2"/>
  <c r="AIK28" i="2"/>
  <c r="AIL28" i="2"/>
  <c r="AIM28" i="2"/>
  <c r="AIN28" i="2"/>
  <c r="AIO28" i="2"/>
  <c r="AIP28" i="2"/>
  <c r="AIQ28" i="2"/>
  <c r="AIR28" i="2"/>
  <c r="AIS28" i="2"/>
  <c r="AIT28" i="2"/>
  <c r="AIU28" i="2"/>
  <c r="AIV28" i="2"/>
  <c r="AIW28" i="2"/>
  <c r="AIX28" i="2"/>
  <c r="AIY28" i="2"/>
  <c r="AIZ28" i="2"/>
  <c r="AJA28" i="2"/>
  <c r="AJB28" i="2"/>
  <c r="AJC28" i="2"/>
  <c r="AJD28" i="2"/>
  <c r="AJE28" i="2"/>
  <c r="AJF28" i="2"/>
  <c r="AJG28" i="2"/>
  <c r="AJH28" i="2"/>
  <c r="AJI28" i="2"/>
  <c r="AJJ28" i="2"/>
  <c r="AJK28" i="2"/>
  <c r="AJL28" i="2"/>
  <c r="AJM28" i="2"/>
  <c r="AJN28" i="2"/>
  <c r="AJO28" i="2"/>
  <c r="AJP28" i="2"/>
  <c r="AJQ28" i="2"/>
  <c r="AJR28" i="2"/>
  <c r="AJS28" i="2"/>
  <c r="AJT28" i="2"/>
  <c r="AJU28" i="2"/>
  <c r="AJV28" i="2"/>
  <c r="AJW28" i="2"/>
  <c r="AJX28" i="2"/>
  <c r="AJY28" i="2"/>
  <c r="AJZ28" i="2"/>
  <c r="AKA28" i="2"/>
  <c r="AKB28" i="2"/>
  <c r="AKC28" i="2"/>
  <c r="AKD28" i="2"/>
  <c r="AKE28" i="2"/>
  <c r="AKF28" i="2"/>
  <c r="AKG28" i="2"/>
  <c r="AKH28" i="2"/>
  <c r="AKI28" i="2"/>
  <c r="AKJ28" i="2"/>
  <c r="AKK28" i="2"/>
  <c r="AKL28" i="2"/>
  <c r="AKM28" i="2"/>
  <c r="AKN28" i="2"/>
  <c r="AKO28" i="2"/>
  <c r="AKP28" i="2"/>
  <c r="AKQ28" i="2"/>
  <c r="AKR28" i="2"/>
  <c r="AKS28" i="2"/>
  <c r="AKT28" i="2"/>
  <c r="AKU28" i="2"/>
  <c r="AKV28" i="2"/>
  <c r="AKW28" i="2"/>
  <c r="AKX28" i="2"/>
  <c r="AKY28" i="2"/>
  <c r="AKZ28" i="2"/>
  <c r="ALA28" i="2"/>
  <c r="ALB28" i="2"/>
  <c r="ALC28" i="2"/>
  <c r="ALD28" i="2"/>
  <c r="ALE28" i="2"/>
  <c r="ALF28" i="2"/>
  <c r="ALG28" i="2"/>
  <c r="ALH28" i="2"/>
  <c r="ALI28" i="2"/>
  <c r="ALJ28" i="2"/>
  <c r="ALK28" i="2"/>
  <c r="ALL28" i="2"/>
  <c r="ALM28" i="2"/>
  <c r="ALN28" i="2"/>
  <c r="ALO28" i="2"/>
  <c r="ALP28" i="2"/>
  <c r="ALQ28" i="2"/>
  <c r="ALR28" i="2"/>
  <c r="ALS28" i="2"/>
  <c r="ALT28" i="2"/>
  <c r="ALU28" i="2"/>
  <c r="ALV28" i="2"/>
  <c r="ALW28" i="2"/>
  <c r="ALX28" i="2"/>
  <c r="ALY28" i="2"/>
  <c r="ALZ28" i="2"/>
  <c r="AMA28" i="2"/>
  <c r="AMB28" i="2"/>
  <c r="AMC28" i="2"/>
  <c r="AMD28" i="2"/>
  <c r="AME28" i="2"/>
  <c r="AMF28" i="2"/>
  <c r="AMG28" i="2"/>
  <c r="AMH28" i="2"/>
  <c r="AMI28" i="2"/>
  <c r="AMJ28" i="2"/>
  <c r="AMK28" i="2"/>
  <c r="AML28" i="2"/>
  <c r="AMM28" i="2"/>
  <c r="AMN28" i="2"/>
  <c r="AMO28" i="2"/>
  <c r="AMP28" i="2"/>
  <c r="AMQ28" i="2"/>
  <c r="AMR28" i="2"/>
  <c r="AMS28" i="2"/>
  <c r="AMT28" i="2"/>
  <c r="AMU28" i="2"/>
  <c r="AMV28" i="2"/>
  <c r="AMW28" i="2"/>
  <c r="AMX28" i="2"/>
  <c r="AMY28" i="2"/>
  <c r="AMZ28" i="2"/>
  <c r="ANA28" i="2"/>
  <c r="ANB28" i="2"/>
  <c r="ANC28" i="2"/>
  <c r="AND28" i="2"/>
  <c r="ANE28" i="2"/>
  <c r="ANF28" i="2"/>
  <c r="ANG28" i="2"/>
  <c r="ANH28" i="2"/>
  <c r="ANI28" i="2"/>
  <c r="ANJ28" i="2"/>
  <c r="ANK28" i="2"/>
  <c r="ANL28" i="2"/>
  <c r="ANM28" i="2"/>
  <c r="ANN28" i="2"/>
  <c r="ANO28" i="2"/>
  <c r="ANP28" i="2"/>
  <c r="ANQ28" i="2"/>
  <c r="ANR28" i="2"/>
  <c r="ANS28" i="2"/>
  <c r="ANT28" i="2"/>
  <c r="ANU28" i="2"/>
  <c r="ANV28" i="2"/>
  <c r="ANW28" i="2"/>
  <c r="ANX28" i="2"/>
  <c r="ANY28" i="2"/>
  <c r="ANZ28" i="2"/>
  <c r="AOA28" i="2"/>
  <c r="AOB28" i="2"/>
  <c r="AOC28" i="2"/>
  <c r="AOD28" i="2"/>
  <c r="AOE28" i="2"/>
  <c r="AOF28" i="2"/>
  <c r="AOG28" i="2"/>
  <c r="AOH28" i="2"/>
  <c r="AOI28" i="2"/>
  <c r="AOJ28" i="2"/>
  <c r="AOK28" i="2"/>
  <c r="AOL28" i="2"/>
  <c r="AOM28" i="2"/>
  <c r="AON28" i="2"/>
  <c r="AOO28" i="2"/>
  <c r="AOP28" i="2"/>
  <c r="AOQ28" i="2"/>
  <c r="AOR28" i="2"/>
  <c r="AOS28" i="2"/>
  <c r="AOT28" i="2"/>
  <c r="AOU28" i="2"/>
  <c r="AOV28" i="2"/>
  <c r="AOW28" i="2"/>
  <c r="BX30" i="2"/>
  <c r="BY30" i="2"/>
  <c r="BZ30" i="2"/>
  <c r="CA30" i="2"/>
  <c r="CB30" i="2"/>
  <c r="CC30" i="2"/>
  <c r="CD30" i="2"/>
  <c r="CE30" i="2"/>
  <c r="BX32" i="2"/>
  <c r="BY32" i="2"/>
  <c r="BZ32" i="2"/>
  <c r="CA32" i="2"/>
  <c r="CB32" i="2"/>
  <c r="CC32" i="2"/>
  <c r="CD32" i="2"/>
  <c r="CE32" i="2"/>
  <c r="BX33" i="2"/>
  <c r="BY33" i="2"/>
  <c r="BZ33" i="2"/>
  <c r="CA33" i="2"/>
  <c r="CB33" i="2"/>
  <c r="CC33" i="2"/>
  <c r="CD33" i="2"/>
  <c r="CE33" i="2"/>
  <c r="CH35" i="2"/>
  <c r="BX36" i="2"/>
  <c r="BY36" i="2"/>
  <c r="BZ36" i="2"/>
  <c r="CA36" i="2"/>
  <c r="CB36" i="2"/>
  <c r="CC36" i="2"/>
  <c r="CD36" i="2"/>
  <c r="CE36" i="2"/>
  <c r="CH37" i="2"/>
  <c r="BX38" i="2"/>
  <c r="BY38" i="2"/>
  <c r="BZ38" i="2"/>
  <c r="CA38" i="2"/>
  <c r="CB38" i="2"/>
  <c r="CC38" i="2"/>
  <c r="CD38" i="2"/>
  <c r="CE38" i="2"/>
  <c r="BX39" i="2"/>
  <c r="BY39" i="2"/>
  <c r="BZ39" i="2"/>
  <c r="CA39" i="2"/>
  <c r="CB39" i="2"/>
  <c r="CC39" i="2"/>
  <c r="CD39" i="2"/>
  <c r="CE39" i="2"/>
  <c r="CH39" i="2"/>
  <c r="CH41" i="2"/>
  <c r="BX42" i="2"/>
  <c r="BY42" i="2"/>
  <c r="BZ42" i="2"/>
  <c r="CA42" i="2"/>
  <c r="CB42" i="2"/>
  <c r="CC42" i="2"/>
  <c r="CD42" i="2"/>
  <c r="CE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Brannon, Jameel A.</author>
  </authors>
  <commentList>
    <comment ref="E6" authorId="0" shapeId="0" xr:uid="{1AB051E6-D728-9742-BEF6-8EFCA7040614}">
      <text>
        <r>
          <rPr>
            <b/>
            <sz val="10"/>
            <color rgb="FF000000"/>
            <rFont val="Tahoma"/>
            <family val="2"/>
          </rPr>
          <t>Brannon, Jameel A.:</t>
        </r>
        <r>
          <rPr>
            <sz val="10"/>
            <color rgb="FF000000"/>
            <rFont val="Tahoma"/>
            <family val="2"/>
          </rPr>
          <t xml:space="preserve">
</t>
        </r>
        <r>
          <rPr>
            <sz val="10"/>
            <color rgb="FF000000"/>
            <rFont val="Tahoma"/>
            <family val="2"/>
          </rPr>
          <t xml:space="preserve">~ 60% of content in news feed from groups, FB trying to get you to consume longer sessions and more content by multiplying existing content via reshares
</t>
        </r>
        <r>
          <rPr>
            <sz val="10"/>
            <color rgb="FF000000"/>
            <rFont val="Tahoma"/>
            <family val="2"/>
          </rPr>
          <t xml:space="preserve">
</t>
        </r>
        <r>
          <rPr>
            <sz val="10"/>
            <color rgb="FF000000"/>
            <rFont val="Tahoma"/>
            <family val="2"/>
          </rPr>
          <t xml:space="preserve">
</t>
        </r>
        <r>
          <rPr>
            <sz val="10"/>
            <color rgb="FF000000"/>
            <rFont val="Tahoma"/>
            <family val="2"/>
          </rPr>
          <t xml:space="preserve">Alogirthm takes ppl with mainstream interest and pushes to extreme
</t>
        </r>
        <r>
          <rPr>
            <sz val="10"/>
            <color rgb="FF000000"/>
            <rFont val="Tahoma"/>
            <family val="2"/>
          </rPr>
          <t xml:space="preserve">
</t>
        </r>
        <r>
          <rPr>
            <sz val="10"/>
            <color rgb="FF000000"/>
            <rFont val="Tahoma"/>
            <family val="2"/>
          </rPr>
          <t xml:space="preserve">
</t>
        </r>
        <r>
          <rPr>
            <sz val="10"/>
            <color rgb="FF000000"/>
            <rFont val="Tahoma"/>
            <family val="2"/>
          </rPr>
          <t xml:space="preserve">Should social media companies or companies in general be held accountable for what takes place on their platform OR should the users and their dialogues be held accountable?  ---&gt; Whistleblower blaims FB
</t>
        </r>
        <r>
          <rPr>
            <sz val="10"/>
            <color rgb="FF000000"/>
            <rFont val="Tahoma"/>
            <family val="2"/>
          </rPr>
          <t xml:space="preserve">
</t>
        </r>
        <r>
          <rPr>
            <sz val="10"/>
            <color rgb="FF000000"/>
            <rFont val="Tahoma"/>
            <family val="2"/>
          </rPr>
          <t xml:space="preserve">
</t>
        </r>
        <r>
          <rPr>
            <b/>
            <sz val="10"/>
            <color rgb="FF000000"/>
            <rFont val="Tahoma"/>
            <family val="2"/>
          </rPr>
          <t xml:space="preserve">Escalation issues intercompany?
</t>
        </r>
        <r>
          <rPr>
            <b/>
            <sz val="10"/>
            <color rgb="FF000000"/>
            <rFont val="Tahoma"/>
            <family val="2"/>
          </rPr>
          <t xml:space="preserve">
</t>
        </r>
        <r>
          <rPr>
            <b/>
            <sz val="10"/>
            <color rgb="FF000000"/>
            <rFont val="Tahoma"/>
            <family val="2"/>
          </rPr>
          <t xml:space="preserve">FB is making HATE worse?
</t>
        </r>
        <r>
          <rPr>
            <b/>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E7" authorId="0" shapeId="0" xr:uid="{7FB1030C-C4AC-164D-857B-248BA1D61F51}">
      <text>
        <r>
          <rPr>
            <b/>
            <sz val="10"/>
            <color rgb="FF000000"/>
            <rFont val="Tahoma"/>
            <family val="2"/>
          </rPr>
          <t>Brannon, Jameel A.:</t>
        </r>
        <r>
          <rPr>
            <sz val="10"/>
            <color rgb="FF000000"/>
            <rFont val="Tahoma"/>
            <family val="2"/>
          </rPr>
          <t xml:space="preserve">
</t>
        </r>
        <r>
          <rPr>
            <sz val="10"/>
            <color rgb="FF000000"/>
            <rFont val="Tahoma"/>
            <family val="2"/>
          </rPr>
          <t xml:space="preserve">Article shows that FB acted late to implement internal changes with respect to COVID-19 information.  For example, if posts are ra nked based on likes, dislikes, comments, etc -- and this post is shown, but it's spreading misformation -- then this coul dbe bad for users in terms of decision making.  Internally, the biz ran a study testing a new approach where popular posts were ranked based on "verified" information to try to stop the spread of misinformation with respect to the vaccine.  Vaccine acted late to implement.
</t>
        </r>
        <r>
          <rPr>
            <sz val="10"/>
            <color rgb="FF000000"/>
            <rFont val="Tahoma"/>
            <family val="2"/>
          </rPr>
          <t xml:space="preserve">
</t>
        </r>
        <r>
          <rPr>
            <sz val="10"/>
            <color rgb="FF000000"/>
            <rFont val="Tahoma"/>
            <family val="2"/>
          </rPr>
          <t xml:space="preserve">My Thoughts:
</t>
        </r>
        <r>
          <rPr>
            <sz val="10"/>
            <color rgb="FF000000"/>
            <rFont val="Tahoma"/>
            <family val="2"/>
          </rPr>
          <t xml:space="preserve">Doesn't matter.  If ppl are gonna get the vaccine then they're gonna get it anyway.  If ppl are gonna opt out from the vaccine, then they're gonna do it anyway.  How does this have any impact on the fundamentals of the company in terms of the value it's creating? If we poke fun at a company who may have soem room for internal improvement -- then every company (not just FB) should be held to this standard.  A perosn can use imessage and send spam texts to everyonme in their contact list about the virus, someone may use GMAIL to send spam emails about the virus, twitter?snapchat? tiktok? anyplace you can send messages then there's room for misinformation --- this shouldn't have any impact on the price of the stock </t>
        </r>
      </text>
    </comment>
    <comment ref="E8" authorId="0" shapeId="0" xr:uid="{936047B2-C1A8-9B48-A423-1749CF2D42C5}">
      <text>
        <r>
          <rPr>
            <b/>
            <sz val="10"/>
            <color rgb="FF000000"/>
            <rFont val="Tahoma"/>
            <family val="2"/>
          </rPr>
          <t>Brannon, Jameel A.:</t>
        </r>
        <r>
          <rPr>
            <sz val="10"/>
            <color rgb="FF000000"/>
            <rFont val="Tahoma"/>
            <family val="2"/>
          </rPr>
          <t xml:space="preserve">
</t>
        </r>
        <r>
          <rPr>
            <sz val="10"/>
            <color rgb="FF000000"/>
            <rFont val="Tahoma"/>
            <family val="2"/>
          </rPr>
          <t xml:space="preserve">Last May , IG banned the hashtag #alaqsa as it mistaken it for a terrorist group. 
</t>
        </r>
        <r>
          <rPr>
            <sz val="10"/>
            <color rgb="FF000000"/>
            <rFont val="Tahoma"/>
            <family val="2"/>
          </rPr>
          <t xml:space="preserve">
</t>
        </r>
        <r>
          <rPr>
            <sz val="10"/>
            <color rgb="FF000000"/>
            <rFont val="Tahoma"/>
            <family val="2"/>
          </rPr>
          <t xml:space="preserve">Company failed to implement AI tools that can catch harmful content in different languages.  Company doesn't have and good IQ on locations n the MId East and their politics 
</t>
        </r>
        <r>
          <rPr>
            <sz val="10"/>
            <color rgb="FF000000"/>
            <rFont val="Tahoma"/>
            <family val="2"/>
          </rPr>
          <t xml:space="preserve">
</t>
        </r>
        <r>
          <rPr>
            <sz val="10"/>
            <color rgb="FF000000"/>
            <rFont val="Tahoma"/>
            <family val="2"/>
          </rPr>
          <t xml:space="preserve">
</t>
        </r>
        <r>
          <rPr>
            <sz val="10"/>
            <color rgb="FF000000"/>
            <rFont val="Tahoma"/>
            <family val="2"/>
          </rPr>
          <t xml:space="preserve">My thoughts:
</t>
        </r>
        <r>
          <rPr>
            <sz val="10"/>
            <color rgb="FF000000"/>
            <rFont val="Tahoma"/>
            <family val="2"/>
          </rPr>
          <t xml:space="preserve">FB has work to do on developing the AI necessary to identify what's harmful versus what's not, laying the ground rules for what one can post versus what they can't and when mistakes are made bieng open about it </t>
        </r>
      </text>
    </comment>
    <comment ref="E9" authorId="0" shapeId="0" xr:uid="{792CC9E2-26A2-A645-B1C1-2034F57942FB}">
      <text>
        <r>
          <rPr>
            <b/>
            <sz val="10"/>
            <color rgb="FF000000"/>
            <rFont val="Tahoma"/>
            <family val="2"/>
          </rPr>
          <t>Brannon, Jameel A.:</t>
        </r>
        <r>
          <rPr>
            <sz val="10"/>
            <color rgb="FF000000"/>
            <rFont val="Tahoma"/>
            <family val="2"/>
          </rPr>
          <t xml:space="preserve">
</t>
        </r>
        <r>
          <rPr>
            <sz val="10"/>
            <color rgb="FF000000"/>
            <rFont val="Tahoma"/>
            <family val="2"/>
          </rPr>
          <t xml:space="preserve">Post on FB regarding slave/abuse behavior -- which FB openly condemned. 
</t>
        </r>
        <r>
          <rPr>
            <sz val="10"/>
            <color rgb="FF000000"/>
            <rFont val="Tahoma"/>
            <family val="2"/>
          </rPr>
          <t xml:space="preserve">
</t>
        </r>
        <r>
          <rPr>
            <sz val="10"/>
            <color rgb="FF000000"/>
            <rFont val="Tahoma"/>
            <family val="2"/>
          </rPr>
          <t xml:space="preserve">
</t>
        </r>
        <r>
          <rPr>
            <b/>
            <sz val="10"/>
            <color rgb="FF000000"/>
            <rFont val="Tahoma"/>
            <family val="2"/>
          </rPr>
          <t xml:space="preserve">My Thoughts
</t>
        </r>
        <r>
          <rPr>
            <sz val="10"/>
            <color rgb="FF000000"/>
            <rFont val="Tahoma"/>
            <family val="2"/>
          </rPr>
          <t xml:space="preserve">Is it FB's responsibility to police all the activity on their platform? ....  IDK -- iniital thought is I don't think so -- Fb provides a platofrm for indivualas to communication and connect with friends and family, set up different events, networking, etc....  I agree that this article and the content foun don the site is BAD, but to expect FB to police their entire platoform will turn the Platform into a mini government and then bye bye users ....
</t>
        </r>
        <r>
          <rPr>
            <sz val="10"/>
            <color rgb="FF000000"/>
            <rFont val="Tahoma"/>
            <family val="2"/>
          </rPr>
          <t xml:space="preserve">
</t>
        </r>
        <r>
          <rPr>
            <sz val="10"/>
            <color rgb="FF000000"/>
            <rFont val="Tahoma"/>
            <family val="2"/>
          </rPr>
          <t xml:space="preserve">
</t>
        </r>
        <r>
          <rPr>
            <sz val="10"/>
            <color rgb="FF000000"/>
            <rFont val="Tahoma"/>
            <family val="2"/>
          </rPr>
          <t xml:space="preserve">A company's goal is to maximize profits for shareholders NOT be the police ...  </t>
        </r>
      </text>
    </comment>
    <comment ref="E10" authorId="0" shapeId="0" xr:uid="{924B12AD-7A4C-D24C-B55D-D81508F9DC96}">
      <text>
        <r>
          <rPr>
            <b/>
            <sz val="10"/>
            <color rgb="FF000000"/>
            <rFont val="Tahoma"/>
            <family val="2"/>
          </rPr>
          <t>Brannon, Jameel A.:</t>
        </r>
        <r>
          <rPr>
            <sz val="10"/>
            <color rgb="FF000000"/>
            <rFont val="Tahoma"/>
            <family val="2"/>
          </rPr>
          <t xml:space="preserve">
</t>
        </r>
        <r>
          <rPr>
            <sz val="10"/>
            <color rgb="FF000000"/>
            <rFont val="Tahoma"/>
            <family val="2"/>
          </rPr>
          <t xml:space="preserve">ALGORITHMS ARE NOT PERFECT.
</t>
        </r>
        <r>
          <rPr>
            <sz val="10"/>
            <color rgb="FF000000"/>
            <rFont val="Tahoma"/>
            <family val="2"/>
          </rPr>
          <t xml:space="preserve">
</t>
        </r>
        <r>
          <rPr>
            <sz val="10"/>
            <color rgb="FF000000"/>
            <rFont val="Tahoma"/>
            <family val="2"/>
          </rPr>
          <t xml:space="preserve">An algorithm is a set of rules , and when dealing with tons of data --- the error rate can be HIGH ...
</t>
        </r>
        <r>
          <rPr>
            <sz val="10"/>
            <color rgb="FF000000"/>
            <rFont val="Tahoma"/>
            <family val="2"/>
          </rPr>
          <t xml:space="preserve">
</t>
        </r>
        <r>
          <rPr>
            <sz val="10"/>
            <color rgb="FF000000"/>
            <rFont val="Tahoma"/>
            <family val="2"/>
          </rPr>
          <t xml:space="preserve">Just because FB earns BiILLIONS of dollars per annum, doesn't mean they need to spend ALL profits on trying to fix this @ once!!!!!!!!!!!!!!!!
</t>
        </r>
        <r>
          <rPr>
            <sz val="10"/>
            <color rgb="FF000000"/>
            <rFont val="Tahoma"/>
            <family val="2"/>
          </rPr>
          <t xml:space="preserve">
</t>
        </r>
        <r>
          <rPr>
            <sz val="10"/>
            <color rgb="FF000000"/>
            <rFont val="Tahoma"/>
            <family val="2"/>
          </rPr>
          <t xml:space="preserve">
</t>
        </r>
        <r>
          <rPr>
            <b/>
            <sz val="10"/>
            <color rgb="FF000000"/>
            <rFont val="Tahoma"/>
            <family val="2"/>
          </rPr>
          <t xml:space="preserve">Merit:
</t>
        </r>
        <r>
          <rPr>
            <sz val="10"/>
            <color rgb="FF000000"/>
            <rFont val="Tahoma"/>
            <family val="2"/>
          </rPr>
          <t xml:space="preserve">FB does need to fix things internally -- employees should be happy as possible, not feeling like they're voice isn't heard.   
</t>
        </r>
        <r>
          <rPr>
            <sz val="10"/>
            <color rgb="FF000000"/>
            <rFont val="Tahoma"/>
            <family val="2"/>
          </rPr>
          <t xml:space="preserve">
</t>
        </r>
      </text>
    </comment>
    <comment ref="E11" authorId="0" shapeId="0" xr:uid="{F78DAF90-EEF9-3B4E-AB11-9DCD8B638CC8}">
      <text>
        <r>
          <rPr>
            <b/>
            <sz val="10"/>
            <color rgb="FF000000"/>
            <rFont val="Tahoma"/>
            <family val="2"/>
          </rPr>
          <t>Brannon, Jameel A.:</t>
        </r>
        <r>
          <rPr>
            <sz val="10"/>
            <color rgb="FF000000"/>
            <rFont val="Tahoma"/>
            <family val="2"/>
          </rPr>
          <t xml:space="preserve">
</t>
        </r>
        <r>
          <rPr>
            <sz val="10"/>
            <color rgb="FF000000"/>
            <rFont val="Tahoma"/>
            <family val="2"/>
          </rPr>
          <t xml:space="preserve">FB didn't do enough....
</t>
        </r>
        <r>
          <rPr>
            <sz val="10"/>
            <color rgb="FF000000"/>
            <rFont val="Tahoma"/>
            <family val="2"/>
          </rPr>
          <t>FB needs to hire more people in different languages where they operate</t>
        </r>
      </text>
    </comment>
    <comment ref="E12" authorId="0" shapeId="0" xr:uid="{AE666C58-6C57-264E-A012-88B87898A97A}">
      <text>
        <r>
          <rPr>
            <b/>
            <sz val="10"/>
            <color rgb="FF000000"/>
            <rFont val="Tahoma"/>
            <family val="2"/>
          </rPr>
          <t>Brannon, Jameel A.:</t>
        </r>
        <r>
          <rPr>
            <sz val="10"/>
            <color rgb="FF000000"/>
            <rFont val="Tahoma"/>
            <family val="2"/>
          </rPr>
          <t xml:space="preserve">
</t>
        </r>
        <r>
          <rPr>
            <sz val="10"/>
            <color rgb="FF000000"/>
            <rFont val="Tahoma"/>
            <family val="2"/>
          </rPr>
          <t xml:space="preserve">Same stuff from other articles, nothign new -- company didn't do enough to control hate.
</t>
        </r>
        <r>
          <rPr>
            <sz val="10"/>
            <color rgb="FF000000"/>
            <rFont val="Tahoma"/>
            <family val="2"/>
          </rPr>
          <t xml:space="preserve">
</t>
        </r>
        <r>
          <rPr>
            <sz val="10"/>
            <color rgb="FF000000"/>
            <rFont val="Tahoma"/>
            <family val="2"/>
          </rPr>
          <t xml:space="preserve">
</t>
        </r>
        <r>
          <rPr>
            <sz val="10"/>
            <color rgb="FF000000"/>
            <rFont val="Tahoma"/>
            <family val="2"/>
          </rPr>
          <t xml:space="preserve">Do you punish a company for it's algorithms when they behave "badly" ... ?
</t>
        </r>
        <r>
          <rPr>
            <sz val="10"/>
            <color rgb="FF000000"/>
            <rFont val="Tahoma"/>
            <family val="2"/>
          </rPr>
          <t xml:space="preserve">
</t>
        </r>
        <r>
          <rPr>
            <sz val="10"/>
            <color rgb="FF000000"/>
            <rFont val="Tahoma"/>
            <family val="2"/>
          </rPr>
          <t xml:space="preserve">Algorithms are rules displayed in pieces of code --- this code can be channged, but the bias will then be switched to the one who put forwarth the change... 
</t>
        </r>
        <r>
          <rPr>
            <sz val="10"/>
            <color rgb="FF000000"/>
            <rFont val="Tahoma"/>
            <family val="2"/>
          </rPr>
          <t xml:space="preserve">
</t>
        </r>
        <r>
          <rPr>
            <sz val="10"/>
            <color rgb="FF000000"/>
            <rFont val="Tahoma"/>
            <family val="2"/>
          </rPr>
          <t xml:space="preserve">
</t>
        </r>
        <r>
          <rPr>
            <sz val="10"/>
            <color rgb="FF000000"/>
            <rFont val="Tahoma"/>
            <family val="2"/>
          </rPr>
          <t xml:space="preserve">Gen pop says " change code to x so algorithm behaves in 2.0x fashion ....."
</t>
        </r>
        <r>
          <rPr>
            <sz val="10"/>
            <color rgb="FF000000"/>
            <rFont val="Tahoma"/>
            <family val="2"/>
          </rPr>
          <t xml:space="preserve">Code changes to 2.0x ( biased by gen pop) and then it misbehaves again....  do I blame FB or gen pop?
</t>
        </r>
        <r>
          <rPr>
            <sz val="10"/>
            <color rgb="FF000000"/>
            <rFont val="Tahoma"/>
            <family val="2"/>
          </rPr>
          <t xml:space="preserve">  
</t>
        </r>
        <r>
          <rPr>
            <sz val="10"/>
            <color rgb="FF000000"/>
            <rFont val="Tahoma"/>
            <family val="2"/>
          </rPr>
          <t xml:space="preserve">
</t>
        </r>
      </text>
    </comment>
  </commentList>
</comments>
</file>

<file path=xl/sharedStrings.xml><?xml version="1.0" encoding="utf-8"?>
<sst xmlns="http://schemas.openxmlformats.org/spreadsheetml/2006/main" count="217" uniqueCount="203">
  <si>
    <t>Price</t>
  </si>
  <si>
    <t>Shares</t>
  </si>
  <si>
    <t>MC</t>
  </si>
  <si>
    <t>Cash</t>
  </si>
  <si>
    <t>Debt</t>
  </si>
  <si>
    <t>EV</t>
  </si>
  <si>
    <t>Q119</t>
  </si>
  <si>
    <t>Q219</t>
  </si>
  <si>
    <t>Q319</t>
  </si>
  <si>
    <t>Q419</t>
  </si>
  <si>
    <t>Q120</t>
  </si>
  <si>
    <t>Q220</t>
  </si>
  <si>
    <t>Q320</t>
  </si>
  <si>
    <t>Q420</t>
  </si>
  <si>
    <t>Q121</t>
  </si>
  <si>
    <t>Q221</t>
  </si>
  <si>
    <t>Q321</t>
  </si>
  <si>
    <t>Q421</t>
  </si>
  <si>
    <t xml:space="preserve">Revenue </t>
  </si>
  <si>
    <t>Cost</t>
  </si>
  <si>
    <t>R&amp;D</t>
  </si>
  <si>
    <t>M&amp;S</t>
  </si>
  <si>
    <t>G&amp;A</t>
  </si>
  <si>
    <t>Total costs &amp; expenses</t>
  </si>
  <si>
    <t xml:space="preserve">Operating Income </t>
  </si>
  <si>
    <t xml:space="preserve">Interest &amp; other </t>
  </si>
  <si>
    <t>Income Before Taxes</t>
  </si>
  <si>
    <t>Taxes</t>
  </si>
  <si>
    <t xml:space="preserve">Net Income </t>
  </si>
  <si>
    <t>D. shares</t>
  </si>
  <si>
    <t>DAU WW</t>
  </si>
  <si>
    <t>Maturity</t>
  </si>
  <si>
    <t>Discount</t>
  </si>
  <si>
    <t>NPV</t>
  </si>
  <si>
    <t>Estimate</t>
  </si>
  <si>
    <t>ARPU Per Annum</t>
  </si>
  <si>
    <t>ARPU Per Q</t>
  </si>
  <si>
    <t>Q118</t>
  </si>
  <si>
    <t>Q218</t>
  </si>
  <si>
    <t>Q318</t>
  </si>
  <si>
    <t>Q418</t>
  </si>
  <si>
    <t>Q117</t>
  </si>
  <si>
    <t>Q217</t>
  </si>
  <si>
    <t>Q317</t>
  </si>
  <si>
    <t>Q417</t>
  </si>
  <si>
    <t>Q116</t>
  </si>
  <si>
    <t>Q216</t>
  </si>
  <si>
    <t>Q316</t>
  </si>
  <si>
    <t>Q416</t>
  </si>
  <si>
    <t xml:space="preserve">Operating Margin </t>
  </si>
  <si>
    <t xml:space="preserve">Gross Margin </t>
  </si>
  <si>
    <t>Q115</t>
  </si>
  <si>
    <t>Q215</t>
  </si>
  <si>
    <t>Q315</t>
  </si>
  <si>
    <t>Q415</t>
  </si>
  <si>
    <t>Q114</t>
  </si>
  <si>
    <t>Q214</t>
  </si>
  <si>
    <t>Q314</t>
  </si>
  <si>
    <t>Q414</t>
  </si>
  <si>
    <t>Q113</t>
  </si>
  <si>
    <t>Q213</t>
  </si>
  <si>
    <t>Q313</t>
  </si>
  <si>
    <t>Q413</t>
  </si>
  <si>
    <t>Q112</t>
  </si>
  <si>
    <t>Q212</t>
  </si>
  <si>
    <t>Q312</t>
  </si>
  <si>
    <t>Q412</t>
  </si>
  <si>
    <t>Current</t>
  </si>
  <si>
    <t>Delta</t>
  </si>
  <si>
    <t xml:space="preserve">Cash </t>
  </si>
  <si>
    <t>TL + E</t>
  </si>
  <si>
    <t>Equity</t>
  </si>
  <si>
    <t xml:space="preserve">marketable Securities </t>
  </si>
  <si>
    <t>A/R</t>
  </si>
  <si>
    <t>Prepaid exp</t>
  </si>
  <si>
    <t xml:space="preserve">Total Current Assets </t>
  </si>
  <si>
    <t>Equity investments</t>
  </si>
  <si>
    <t>PP&amp;E</t>
  </si>
  <si>
    <t>Op lease</t>
  </si>
  <si>
    <t>Intangibles</t>
  </si>
  <si>
    <t>Goodwill</t>
  </si>
  <si>
    <t>Other assets</t>
  </si>
  <si>
    <t xml:space="preserve">Total Assets </t>
  </si>
  <si>
    <t>A/P</t>
  </si>
  <si>
    <t xml:space="preserve">Partners payable </t>
  </si>
  <si>
    <t>Accrued expenses</t>
  </si>
  <si>
    <t xml:space="preserve">Deferred revenue </t>
  </si>
  <si>
    <t xml:space="preserve">Toal current liabilities </t>
  </si>
  <si>
    <t>Other liabilities</t>
  </si>
  <si>
    <t>Return on Equity</t>
  </si>
  <si>
    <t xml:space="preserve">Net Cash </t>
  </si>
  <si>
    <t>ROIC</t>
  </si>
  <si>
    <t>CFFO</t>
  </si>
  <si>
    <t>Capex</t>
  </si>
  <si>
    <t xml:space="preserve">Free Cash Flow </t>
  </si>
  <si>
    <t>4Q FCF</t>
  </si>
  <si>
    <t>4Q NI</t>
  </si>
  <si>
    <t xml:space="preserve">Facebook </t>
  </si>
  <si>
    <t xml:space="preserve">Instagram </t>
  </si>
  <si>
    <t xml:space="preserve">Contains </t>
  </si>
  <si>
    <t>Messenger</t>
  </si>
  <si>
    <t>WhatsApp</t>
  </si>
  <si>
    <t>Encrypted messaging</t>
  </si>
  <si>
    <t>Facebook Reality</t>
  </si>
  <si>
    <t>Acquired</t>
  </si>
  <si>
    <t>Feed, Stories, Shops, Groups, Marketplace, News</t>
  </si>
  <si>
    <t>Feed, Stories, Reels, IGTV, Live, Shops, &amp; messenging</t>
  </si>
  <si>
    <t xml:space="preserve">Messaging platform attached to FB </t>
  </si>
  <si>
    <t>4/9/12 Press Release</t>
  </si>
  <si>
    <t>Instagram Acquisition for $1n ( Cash/share combo)</t>
  </si>
  <si>
    <t>Founded</t>
  </si>
  <si>
    <t>4/23/12 Press Release</t>
  </si>
  <si>
    <t>Right to purchase AOL Patent Portfolio from MSFT .. IP</t>
  </si>
  <si>
    <t xml:space="preserve">5/17/12 Press Release </t>
  </si>
  <si>
    <t>IPO, 421,233,615 shares @ $38</t>
  </si>
  <si>
    <t xml:space="preserve">Insight </t>
  </si>
  <si>
    <t>6/25/12 Press Release</t>
  </si>
  <si>
    <t>Sheryl Sandberg COO joined BOD</t>
  </si>
  <si>
    <t>Major PR</t>
  </si>
  <si>
    <t>7/2/14 Press Release</t>
  </si>
  <si>
    <t xml:space="preserve">Live Rail Acquisition .. Advertising tech company </t>
  </si>
  <si>
    <t>5/26/16 Press Release</t>
  </si>
  <si>
    <t>MSFT/FB partnership to build MAREA cable</t>
  </si>
  <si>
    <t>12/2/16 Press Release</t>
  </si>
  <si>
    <t xml:space="preserve">Affordable housing partnership in EPA &amp; Menlo Park </t>
  </si>
  <si>
    <t>4/12/19 Press Release</t>
  </si>
  <si>
    <t xml:space="preserve">Peggy Alford to BOD </t>
  </si>
  <si>
    <t>04</t>
  </si>
  <si>
    <t>Q210</t>
  </si>
  <si>
    <t>Q310</t>
  </si>
  <si>
    <t>Q410</t>
  </si>
  <si>
    <t>Q111</t>
  </si>
  <si>
    <t>Q311</t>
  </si>
  <si>
    <t>Q411</t>
  </si>
  <si>
    <t>Q110</t>
  </si>
  <si>
    <t>Q409</t>
  </si>
  <si>
    <t>Q309</t>
  </si>
  <si>
    <t>Q209</t>
  </si>
  <si>
    <t>10/25/21 Press Release</t>
  </si>
  <si>
    <t xml:space="preserve">Facebook Reality Labs (FRL) -- new segment </t>
  </si>
  <si>
    <t>Family Of Apps  (FoA)</t>
  </si>
  <si>
    <t>FrL</t>
  </si>
  <si>
    <t>Segments</t>
  </si>
  <si>
    <t>Other Services</t>
  </si>
  <si>
    <t>Oculus (R/VR hardware), software, and content</t>
  </si>
  <si>
    <t>Facebook Froze as anti-vaccine comments swarned users</t>
  </si>
  <si>
    <t>x</t>
  </si>
  <si>
    <t>Whistle Blower Video Notes (FB Groups)</t>
  </si>
  <si>
    <t xml:space="preserve">Language gaps weaken screening of hate </t>
  </si>
  <si>
    <t>Apple Threatened FB over Mideast Maid Abuse</t>
  </si>
  <si>
    <t xml:space="preserve">People or Profit </t>
  </si>
  <si>
    <t>Q211</t>
  </si>
  <si>
    <t xml:space="preserve">Divisive User Content in India </t>
  </si>
  <si>
    <t>bad</t>
  </si>
  <si>
    <t>good</t>
  </si>
  <si>
    <t>Insider isurrection</t>
  </si>
  <si>
    <t>Score</t>
  </si>
  <si>
    <t>The Associated Press</t>
  </si>
  <si>
    <t xml:space="preserve">History Will Not Judge Us Kindly </t>
  </si>
  <si>
    <t xml:space="preserve">The Atlantic </t>
  </si>
  <si>
    <t xml:space="preserve">Higher the score the worst </t>
  </si>
  <si>
    <t>https://www.cnet.com/how-to/the-facebook-papers-how-to-read-the-reports/</t>
  </si>
  <si>
    <t>Original Ticker</t>
  </si>
  <si>
    <t>FB</t>
  </si>
  <si>
    <t>New Ticker</t>
  </si>
  <si>
    <t>META</t>
  </si>
  <si>
    <t>Q122</t>
  </si>
  <si>
    <t>Q222</t>
  </si>
  <si>
    <t>Q322</t>
  </si>
  <si>
    <t>Q422</t>
  </si>
  <si>
    <t>ARPU</t>
  </si>
  <si>
    <t>DAP (B)</t>
  </si>
  <si>
    <t>ARPU y/y</t>
  </si>
  <si>
    <t>DAP y/y</t>
  </si>
  <si>
    <t>Revenue y/y</t>
  </si>
  <si>
    <t>Cost % Rev</t>
  </si>
  <si>
    <t>R&amp;D % Rev</t>
  </si>
  <si>
    <t>G&amp;A % Rev</t>
  </si>
  <si>
    <t>M&amp;S % Rev</t>
  </si>
  <si>
    <t>DAU WW y/y</t>
  </si>
  <si>
    <t>DAU % DAP</t>
  </si>
  <si>
    <t xml:space="preserve">Total Value </t>
  </si>
  <si>
    <t>LTD</t>
  </si>
  <si>
    <t>Eps</t>
  </si>
  <si>
    <t>Catalyst</t>
  </si>
  <si>
    <t>Metaverse</t>
  </si>
  <si>
    <t>Cons</t>
  </si>
  <si>
    <t>Upfront costs, no guaranteed adoption</t>
  </si>
  <si>
    <t>Headcount?</t>
  </si>
  <si>
    <t>Expense savings, offset by Metaverse investments</t>
  </si>
  <si>
    <t>Hardware</t>
  </si>
  <si>
    <t>VR price point?</t>
  </si>
  <si>
    <t>Pros</t>
  </si>
  <si>
    <t>Unique communication/interactive platform</t>
  </si>
  <si>
    <t>Reducing excess heads, focusing spending</t>
  </si>
  <si>
    <t>Strong Oculus Brand</t>
  </si>
  <si>
    <t>Instagram</t>
  </si>
  <si>
    <t>Healthy Co with good attraction + addictive</t>
  </si>
  <si>
    <t>Facebook</t>
  </si>
  <si>
    <t>very bad</t>
  </si>
  <si>
    <t>article read</t>
  </si>
  <si>
    <t>11/9/2022 News</t>
  </si>
  <si>
    <t>Layoff ~13% workforce (11k ppl)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</si>
</sst>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font>
      <sz val="10"/>
      <color theme="1"/>
      <name val="ArialMT"/>
      <family val="2"/>
    </font>
    <font>
      <sz val="10"/>
      <color theme="1"/>
      <name val="ArialMT"/>
      <family val="2"/>
    </font>
    <font>
      <b/>
      <sz val="10"/>
      <color theme="1"/>
      <name val="ArialMT"/>
    </font>
    <font>
      <sz val="10"/>
      <color theme="1"/>
      <name val="ArialMT"/>
    </font>
    <font>
      <sz val="10"/>
      <color rgb="FFFF0000"/>
      <name val="ArialMT"/>
      <family val="2"/>
    </font>
    <font>
      <u/>
      <sz val="10"/>
      <color theme="10"/>
      <name val="ArialMT"/>
      <family val="2"/>
    </font>
    <font>
      <sz val="10"/>
      <color rgb="FF000000"/>
      <name val="Tahoma"/>
      <family val="2"/>
    </font>
    <font>
      <b/>
      <sz val="10"/>
      <color rgb="FF000000"/>
      <name val="Tahoma"/>
      <family val="2"/>
    </font>
    <font>
      <sz val="10"/>
      <color rgb="FF000000"/>
      <name val="ArialMT"/>
    </font>
    <font>
      <b/>
      <sz val="10"/>
      <color rgb="FF000000"/>
      <name val="ArialMT"/>
    </font>
    <font>
      <i/>
      <sz val="10"/>
      <color theme="1"/>
      <name val="ArialMT"/>
    </font>
    <font>
      <i/>
      <sz val="10"/>
      <color rgb="FF0432FF"/>
      <name val="ArialMT"/>
    </font>
    <font>
      <b/>
      <i/>
      <sz val="10"/>
      <color rgb="FF0432FF"/>
      <name val="ArialMT"/>
    </font>
    <font>
      <b/>
      <u/>
      <sz val="10"/>
      <color theme="1"/>
      <name val="ArialMT"/>
    </font>
    <font>
      <sz val="10"/>
      <color rgb="FF0432FF"/>
      <name val="ArialMT"/>
    </font>
    <font>
      <u/>
      <sz val="10"/>
      <color theme="1"/>
      <name val="ArialMT"/>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53">
    <xf numFmtId="0" fontId="0" fillId="0" borderId="0" xfId="0"/>
    <xf numFmtId="3" fontId="0" fillId="0" borderId="0" xfId="0" applyNumberFormat="1"/>
    <xf numFmtId="3" fontId="0" fillId="0" borderId="0" xfId="0" applyNumberFormat="1" applyAlignment="1">
      <alignment horizontal="right"/>
    </xf>
    <xf numFmtId="3" fontId="2" fillId="0" borderId="0" xfId="0" applyNumberFormat="1" applyFont="1"/>
    <xf numFmtId="9" fontId="0" fillId="0" borderId="0" xfId="1" applyFont="1"/>
    <xf numFmtId="1" fontId="0" fillId="0" borderId="0" xfId="0" applyNumberFormat="1"/>
    <xf numFmtId="3" fontId="3" fillId="0" borderId="0" xfId="0" applyNumberFormat="1" applyFont="1"/>
    <xf numFmtId="9" fontId="2" fillId="0" borderId="0" xfId="1" applyFont="1"/>
    <xf numFmtId="9" fontId="3" fillId="0" borderId="0" xfId="1" applyFont="1"/>
    <xf numFmtId="4" fontId="3" fillId="0" borderId="0" xfId="0" applyNumberFormat="1" applyFont="1"/>
    <xf numFmtId="9" fontId="0" fillId="0" borderId="0" xfId="0" applyNumberFormat="1"/>
    <xf numFmtId="9" fontId="2" fillId="0" borderId="0" xfId="0" applyNumberFormat="1" applyFont="1"/>
    <xf numFmtId="3" fontId="0" fillId="0" borderId="0" xfId="0" applyNumberFormat="1" applyFont="1"/>
    <xf numFmtId="3" fontId="4" fillId="0" borderId="0" xfId="0" applyNumberFormat="1" applyFont="1"/>
    <xf numFmtId="3" fontId="5" fillId="0" borderId="0" xfId="2" applyNumberFormat="1"/>
    <xf numFmtId="1" fontId="0" fillId="0" borderId="0" xfId="0" applyNumberFormat="1" applyAlignment="1">
      <alignment horizontal="left"/>
    </xf>
    <xf numFmtId="3" fontId="0" fillId="0" borderId="0" xfId="0" quotePrefix="1" applyNumberFormat="1"/>
    <xf numFmtId="14" fontId="5" fillId="0" borderId="0" xfId="2" applyNumberFormat="1"/>
    <xf numFmtId="0" fontId="2" fillId="0" borderId="0" xfId="0" applyFont="1"/>
    <xf numFmtId="0" fontId="5" fillId="0" borderId="0" xfId="2"/>
    <xf numFmtId="0" fontId="3" fillId="0" borderId="0" xfId="0" applyFont="1"/>
    <xf numFmtId="3" fontId="8" fillId="0" borderId="0" xfId="0" applyNumberFormat="1" applyFont="1"/>
    <xf numFmtId="3" fontId="9" fillId="0" borderId="0" xfId="0" applyNumberFormat="1" applyFont="1"/>
    <xf numFmtId="1" fontId="0" fillId="0" borderId="0" xfId="0" applyNumberFormat="1" applyAlignment="1">
      <alignment horizontal="right"/>
    </xf>
    <xf numFmtId="164" fontId="0" fillId="0" borderId="0" xfId="0" applyNumberFormat="1"/>
    <xf numFmtId="164" fontId="3" fillId="0" borderId="0" xfId="0" applyNumberFormat="1" applyFont="1"/>
    <xf numFmtId="164" fontId="2" fillId="0" borderId="0" xfId="0" applyNumberFormat="1" applyFont="1"/>
    <xf numFmtId="164" fontId="8" fillId="0" borderId="0" xfId="0" applyNumberFormat="1" applyFont="1"/>
    <xf numFmtId="4" fontId="3" fillId="0" borderId="0" xfId="1" applyNumberFormat="1" applyFont="1"/>
    <xf numFmtId="3" fontId="3" fillId="0" borderId="0" xfId="1" applyNumberFormat="1" applyFont="1"/>
    <xf numFmtId="4" fontId="10" fillId="0" borderId="0" xfId="0" applyNumberFormat="1" applyFont="1"/>
    <xf numFmtId="4" fontId="10" fillId="0" borderId="0" xfId="1" applyNumberFormat="1" applyFont="1"/>
    <xf numFmtId="9" fontId="10" fillId="2" borderId="0" xfId="0" applyNumberFormat="1" applyFont="1" applyFill="1"/>
    <xf numFmtId="3" fontId="10" fillId="0" borderId="0" xfId="0" applyNumberFormat="1" applyFont="1"/>
    <xf numFmtId="9" fontId="10" fillId="0" borderId="0" xfId="1" applyFont="1"/>
    <xf numFmtId="9" fontId="10" fillId="0" borderId="0" xfId="0" applyNumberFormat="1" applyFont="1"/>
    <xf numFmtId="3" fontId="13" fillId="0" borderId="0" xfId="0" applyNumberFormat="1" applyFont="1"/>
    <xf numFmtId="9" fontId="13" fillId="0" borderId="0" xfId="1" applyFont="1"/>
    <xf numFmtId="9" fontId="3" fillId="2" borderId="0" xfId="1" applyFont="1" applyFill="1"/>
    <xf numFmtId="9" fontId="10" fillId="2" borderId="0" xfId="1" applyFont="1" applyFill="1"/>
    <xf numFmtId="9" fontId="11" fillId="2" borderId="0" xfId="0" applyNumberFormat="1" applyFont="1" applyFill="1"/>
    <xf numFmtId="9" fontId="10" fillId="0" borderId="0" xfId="0" applyNumberFormat="1" applyFont="1" applyFill="1"/>
    <xf numFmtId="9" fontId="12" fillId="0" borderId="0" xfId="0" applyNumberFormat="1" applyFont="1" applyFill="1"/>
    <xf numFmtId="9" fontId="14" fillId="2" borderId="0" xfId="1" applyFont="1" applyFill="1"/>
    <xf numFmtId="3" fontId="15" fillId="0" borderId="0" xfId="0" applyNumberFormat="1" applyFont="1"/>
    <xf numFmtId="9" fontId="11" fillId="2" borderId="0" xfId="1" applyFont="1" applyFill="1"/>
    <xf numFmtId="165" fontId="0" fillId="0" borderId="0" xfId="0" applyNumberFormat="1"/>
    <xf numFmtId="9" fontId="3" fillId="2" borderId="0" xfId="0" applyNumberFormat="1" applyFont="1" applyFill="1"/>
    <xf numFmtId="4" fontId="10" fillId="0" borderId="0" xfId="0" applyNumberFormat="1" applyFont="1" applyFill="1"/>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left"/>
    </xf>
    <xf numFmtId="14" fontId="5" fillId="0" borderId="0" xfId="2" applyNumberFormat="1" applyAlignment="1">
      <alignment horizontal="left"/>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1765300</xdr:colOff>
      <xdr:row>3</xdr:row>
      <xdr:rowOff>114300</xdr:rowOff>
    </xdr:from>
    <xdr:to>
      <xdr:col>3</xdr:col>
      <xdr:colOff>1136650</xdr:colOff>
      <xdr:row>7</xdr:row>
      <xdr:rowOff>125019</xdr:rowOff>
    </xdr:to>
    <xdr:pic>
      <xdr:nvPicPr>
        <xdr:cNvPr id="2" name="Picture 1">
          <a:extLst>
            <a:ext uri="{FF2B5EF4-FFF2-40B4-BE49-F238E27FC236}">
              <a16:creationId xmlns:a16="http://schemas.microsoft.com/office/drawing/2014/main" id="{F82F491B-7FFE-EF42-B870-37A7DC737A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35300" y="609600"/>
          <a:ext cx="1428750" cy="671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56</xdr:col>
      <xdr:colOff>9437</xdr:colOff>
      <xdr:row>0</xdr:row>
      <xdr:rowOff>0</xdr:rowOff>
    </xdr:from>
    <xdr:to>
      <xdr:col>56</xdr:col>
      <xdr:colOff>27214</xdr:colOff>
      <xdr:row>100</xdr:row>
      <xdr:rowOff>108858</xdr:rowOff>
    </xdr:to>
    <xdr:cxnSp macro="">
      <xdr:nvCxnSpPr>
        <xdr:cNvPr id="3" name="Straight Connector 2">
          <a:extLst>
            <a:ext uri="{FF2B5EF4-FFF2-40B4-BE49-F238E27FC236}">
              <a16:creationId xmlns:a16="http://schemas.microsoft.com/office/drawing/2014/main" id="{D361F475-D2DA-4F4D-A4CD-5A88BF591B52}"/>
            </a:ext>
          </a:extLst>
        </xdr:cNvPr>
        <xdr:cNvCxnSpPr/>
      </xdr:nvCxnSpPr>
      <xdr:spPr>
        <a:xfrm>
          <a:off x="28366723" y="0"/>
          <a:ext cx="17777" cy="16437429"/>
        </a:xfrm>
        <a:prstGeom prst="line">
          <a:avLst/>
        </a:prstGeom>
        <a:ln w="190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577166</xdr:colOff>
      <xdr:row>0</xdr:row>
      <xdr:rowOff>0</xdr:rowOff>
    </xdr:from>
    <xdr:to>
      <xdr:col>73</xdr:col>
      <xdr:colOff>13846</xdr:colOff>
      <xdr:row>91</xdr:row>
      <xdr:rowOff>99914</xdr:rowOff>
    </xdr:to>
    <xdr:cxnSp macro="">
      <xdr:nvCxnSpPr>
        <xdr:cNvPr id="4" name="Straight Connector 3">
          <a:extLst>
            <a:ext uri="{FF2B5EF4-FFF2-40B4-BE49-F238E27FC236}">
              <a16:creationId xmlns:a16="http://schemas.microsoft.com/office/drawing/2014/main" id="{FB2455E7-BFA8-174C-9778-DE313280C283}"/>
            </a:ext>
          </a:extLst>
        </xdr:cNvPr>
        <xdr:cNvCxnSpPr/>
      </xdr:nvCxnSpPr>
      <xdr:spPr>
        <a:xfrm>
          <a:off x="34753534" y="0"/>
          <a:ext cx="18207" cy="12967019"/>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21.q4cdn.com/399680738/files/doc_news/Peggy-Alford-Nominated-to-Facebook-Board-of-Directors.pdf" TargetMode="External"/><Relationship Id="rId3" Type="http://schemas.openxmlformats.org/officeDocument/2006/relationships/hyperlink" Target="https://s21.q4cdn.com/399680738/files/doc_news/2012/FB_News_2012_5_17_Financial_Releases.pdf" TargetMode="External"/><Relationship Id="rId7" Type="http://schemas.openxmlformats.org/officeDocument/2006/relationships/hyperlink" Target="https://s21.q4cdn.com/399680738/files/doc_news/Community-Groups-Facebook-And-The-Cities-Of-East-Palo-Alto-And-Menlo-Park-Partner-To-Create-Affordable-Housing-And-Economic-Opportunities.pdf" TargetMode="External"/><Relationship Id="rId2" Type="http://schemas.openxmlformats.org/officeDocument/2006/relationships/hyperlink" Target="https://s21.q4cdn.com/399680738/files/doc_news/2012/FCBK_News_2012_4_23_Financial_Releases.pdf" TargetMode="External"/><Relationship Id="rId1" Type="http://schemas.openxmlformats.org/officeDocument/2006/relationships/hyperlink" Target="https://s21.q4cdn.com/399680738/files/doc_news/2012/FCBK_News_2012_4_9_Financial_Releases.pdf" TargetMode="External"/><Relationship Id="rId6" Type="http://schemas.openxmlformats.org/officeDocument/2006/relationships/hyperlink" Target="https://s21.q4cdn.com/399680738/files/doc_news/Microsoft-and-Facebook-to-build-an-innovative-new-subsea-cable-across-the-Atlantic-Ocean.pdf" TargetMode="External"/><Relationship Id="rId11" Type="http://schemas.openxmlformats.org/officeDocument/2006/relationships/drawing" Target="../drawings/drawing1.xml"/><Relationship Id="rId5" Type="http://schemas.openxmlformats.org/officeDocument/2006/relationships/hyperlink" Target="https://s21.q4cdn.com/399680738/files/doc_news/2014/FB_News_2014_7_2_Financial_Releases.pdf" TargetMode="External"/><Relationship Id="rId10" Type="http://schemas.openxmlformats.org/officeDocument/2006/relationships/hyperlink" Target="https://about.fb.com/news/2022/11/mark-zuckerberg-layoff-message-to-employees/" TargetMode="External"/><Relationship Id="rId4" Type="http://schemas.openxmlformats.org/officeDocument/2006/relationships/hyperlink" Target="https://s21.q4cdn.com/399680738/files/doc_news/2012/FB_News_2012_6_25_Financial_Releases.pdf" TargetMode="External"/><Relationship Id="rId9" Type="http://schemas.openxmlformats.org/officeDocument/2006/relationships/hyperlink" Target="https://s21.q4cdn.com/399680738/files/doc_news/Facebook-Reports-Third-Quarter-2021-Results-2021.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apnews.com/article/the-facebook-papers-maid-abuse-94909f43c725af09522704348e35bd25" TargetMode="External"/><Relationship Id="rId7" Type="http://schemas.openxmlformats.org/officeDocument/2006/relationships/vmlDrawing" Target="../drawings/vmlDrawing1.vml"/><Relationship Id="rId2" Type="http://schemas.openxmlformats.org/officeDocument/2006/relationships/hyperlink" Target="https://apnews.com/article/the-facebook-papers-language-moderation-problems-392cb2d065f81980713f37384d07e61f" TargetMode="External"/><Relationship Id="rId1" Type="http://schemas.openxmlformats.org/officeDocument/2006/relationships/hyperlink" Target="https://apnews.com/article/the-facebook-papers-covid-vaccine-misinformation-c8bbc569be7cc2ca583dadb4236a0613" TargetMode="External"/><Relationship Id="rId6" Type="http://schemas.openxmlformats.org/officeDocument/2006/relationships/hyperlink" Target="https://apnews.com/article/donald-trump-technology-business-social-media-media-07124025bdbeba98a7c7b181562c3c1a" TargetMode="External"/><Relationship Id="rId5" Type="http://schemas.openxmlformats.org/officeDocument/2006/relationships/hyperlink" Target="https://apnews.com/article/coronavirus-pandemic-technology-business-media-religion-9255fdedb5e238bd3ec74781f50d35f4" TargetMode="External"/><Relationship Id="rId4" Type="http://schemas.openxmlformats.org/officeDocument/2006/relationships/hyperlink" Target="https://apnews.com/article/the-facebook-papers-whistleblower-misinfo-trafficking-64f11ccae637cdfb7a89e049c5095d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7B35-FB6B-854D-A3BD-AB958282B86E}">
  <dimension ref="A2:P37"/>
  <sheetViews>
    <sheetView showGridLines="0" topLeftCell="A21" zoomScale="220" zoomScaleNormal="220" workbookViewId="0">
      <selection activeCell="D38" sqref="D38"/>
    </sheetView>
  </sheetViews>
  <sheetFormatPr baseColWidth="10" defaultRowHeight="13"/>
  <cols>
    <col min="1" max="1" width="12" style="1" bestFit="1" customWidth="1"/>
    <col min="2" max="2" width="5.83203125" style="1" bestFit="1" customWidth="1"/>
    <col min="3" max="3" width="27" style="1" customWidth="1"/>
    <col min="4" max="4" width="42.83203125" style="1" customWidth="1"/>
    <col min="5" max="5" width="8" style="1" bestFit="1" customWidth="1"/>
    <col min="6" max="6" width="9.1640625" style="1" bestFit="1" customWidth="1"/>
    <col min="7" max="7" width="6.33203125" style="2" customWidth="1"/>
    <col min="8" max="9" width="10.83203125" style="1"/>
    <col min="10" max="10" width="6.6640625" style="1" bestFit="1" customWidth="1"/>
    <col min="11" max="11" width="9.1640625" style="1" bestFit="1" customWidth="1"/>
    <col min="12" max="12" width="5.83203125" style="1" bestFit="1" customWidth="1"/>
    <col min="13" max="13" width="10.83203125" style="1"/>
    <col min="14" max="14" width="10.6640625" style="1" bestFit="1" customWidth="1"/>
    <col min="15" max="15" width="35.5" style="1" bestFit="1" customWidth="1"/>
    <col min="16" max="16" width="41" style="1" bestFit="1" customWidth="1"/>
    <col min="17" max="16384" width="10.83203125" style="1"/>
  </cols>
  <sheetData>
    <row r="2" spans="1:16">
      <c r="A2" s="1" t="s">
        <v>110</v>
      </c>
      <c r="B2" s="16" t="s">
        <v>127</v>
      </c>
      <c r="C2" s="15"/>
    </row>
    <row r="4" spans="1:16">
      <c r="A4" s="1" t="s">
        <v>162</v>
      </c>
      <c r="B4" s="1" t="s">
        <v>163</v>
      </c>
    </row>
    <row r="5" spans="1:16">
      <c r="A5" s="1" t="s">
        <v>164</v>
      </c>
      <c r="B5" s="1" t="s">
        <v>165</v>
      </c>
      <c r="L5" s="2"/>
    </row>
    <row r="6" spans="1:16">
      <c r="J6" s="1" t="s">
        <v>0</v>
      </c>
      <c r="K6" s="1">
        <v>103.7</v>
      </c>
      <c r="L6" s="2"/>
      <c r="N6" s="36" t="s">
        <v>184</v>
      </c>
      <c r="O6" s="3" t="s">
        <v>192</v>
      </c>
      <c r="P6" s="3" t="s">
        <v>186</v>
      </c>
    </row>
    <row r="7" spans="1:16">
      <c r="J7" s="1" t="s">
        <v>1</v>
      </c>
      <c r="K7" s="1">
        <f>2248.672204+402.87647</f>
        <v>2651.5486740000001</v>
      </c>
      <c r="L7" s="2" t="s">
        <v>168</v>
      </c>
      <c r="N7" s="1" t="s">
        <v>185</v>
      </c>
      <c r="O7" s="1" t="s">
        <v>193</v>
      </c>
      <c r="P7" s="1" t="s">
        <v>187</v>
      </c>
    </row>
    <row r="8" spans="1:16">
      <c r="J8" s="1" t="s">
        <v>2</v>
      </c>
      <c r="K8" s="1">
        <f>+K6*K7</f>
        <v>274965.59749380004</v>
      </c>
      <c r="L8" s="2"/>
      <c r="N8" s="1" t="s">
        <v>188</v>
      </c>
      <c r="O8" s="1" t="s">
        <v>194</v>
      </c>
      <c r="P8" s="1" t="s">
        <v>189</v>
      </c>
    </row>
    <row r="9" spans="1:16">
      <c r="J9" s="1" t="s">
        <v>3</v>
      </c>
      <c r="K9" s="1">
        <f>14308+27468</f>
        <v>41776</v>
      </c>
      <c r="L9" s="2" t="str">
        <f>+L7</f>
        <v>Q322</v>
      </c>
      <c r="N9" s="1" t="s">
        <v>190</v>
      </c>
      <c r="O9" s="1" t="s">
        <v>195</v>
      </c>
      <c r="P9" s="1" t="s">
        <v>191</v>
      </c>
    </row>
    <row r="10" spans="1:16">
      <c r="J10" s="1" t="s">
        <v>4</v>
      </c>
      <c r="K10" s="1">
        <v>9922</v>
      </c>
      <c r="L10" s="2" t="str">
        <f>+L9</f>
        <v>Q322</v>
      </c>
      <c r="N10" s="1" t="s">
        <v>196</v>
      </c>
      <c r="O10" s="1" t="s">
        <v>197</v>
      </c>
    </row>
    <row r="11" spans="1:16">
      <c r="J11" s="1" t="s">
        <v>5</v>
      </c>
      <c r="K11" s="1">
        <f>+K8-K9+K10</f>
        <v>243111.59749380004</v>
      </c>
      <c r="L11" s="2"/>
      <c r="N11" s="1" t="s">
        <v>198</v>
      </c>
    </row>
    <row r="12" spans="1:16">
      <c r="C12" s="1" t="s">
        <v>142</v>
      </c>
      <c r="D12" s="3"/>
    </row>
    <row r="13" spans="1:16">
      <c r="C13" s="3" t="s">
        <v>140</v>
      </c>
      <c r="D13" s="3" t="s">
        <v>99</v>
      </c>
      <c r="E13" s="1" t="s">
        <v>104</v>
      </c>
    </row>
    <row r="14" spans="1:16">
      <c r="C14" s="1" t="s">
        <v>97</v>
      </c>
      <c r="D14" s="1" t="s">
        <v>105</v>
      </c>
    </row>
    <row r="15" spans="1:16">
      <c r="C15" s="1" t="s">
        <v>98</v>
      </c>
      <c r="D15" s="1" t="s">
        <v>106</v>
      </c>
      <c r="E15" s="5">
        <v>2012</v>
      </c>
    </row>
    <row r="16" spans="1:16">
      <c r="C16" s="1" t="s">
        <v>100</v>
      </c>
      <c r="D16" s="1" t="s">
        <v>107</v>
      </c>
      <c r="E16" s="5"/>
    </row>
    <row r="17" spans="3:5">
      <c r="C17" s="1" t="s">
        <v>101</v>
      </c>
      <c r="D17" s="1" t="s">
        <v>102</v>
      </c>
      <c r="E17" s="5">
        <v>2014</v>
      </c>
    </row>
    <row r="18" spans="3:5">
      <c r="C18" s="1" t="s">
        <v>143</v>
      </c>
    </row>
    <row r="20" spans="3:5">
      <c r="C20" s="3" t="s">
        <v>141</v>
      </c>
    </row>
    <row r="21" spans="3:5">
      <c r="C21" s="1" t="s">
        <v>103</v>
      </c>
      <c r="D21" s="1" t="s">
        <v>144</v>
      </c>
    </row>
    <row r="27" spans="3:5">
      <c r="C27" s="3" t="s">
        <v>118</v>
      </c>
      <c r="D27" s="3" t="s">
        <v>115</v>
      </c>
    </row>
    <row r="28" spans="3:5">
      <c r="C28" s="14" t="s">
        <v>108</v>
      </c>
      <c r="D28" s="1" t="s">
        <v>109</v>
      </c>
    </row>
    <row r="29" spans="3:5">
      <c r="C29" s="14" t="s">
        <v>111</v>
      </c>
      <c r="D29" s="1" t="s">
        <v>112</v>
      </c>
    </row>
    <row r="30" spans="3:5">
      <c r="C30" s="14" t="s">
        <v>113</v>
      </c>
      <c r="D30" s="1" t="s">
        <v>114</v>
      </c>
    </row>
    <row r="31" spans="3:5">
      <c r="C31" s="14" t="s">
        <v>116</v>
      </c>
      <c r="D31" s="1" t="s">
        <v>117</v>
      </c>
    </row>
    <row r="32" spans="3:5">
      <c r="C32" s="14" t="s">
        <v>119</v>
      </c>
      <c r="D32" s="1" t="s">
        <v>120</v>
      </c>
    </row>
    <row r="33" spans="3:4">
      <c r="C33" s="14" t="s">
        <v>121</v>
      </c>
      <c r="D33" s="1" t="s">
        <v>122</v>
      </c>
    </row>
    <row r="34" spans="3:4">
      <c r="C34" s="14" t="s">
        <v>123</v>
      </c>
      <c r="D34" s="1" t="s">
        <v>124</v>
      </c>
    </row>
    <row r="35" spans="3:4">
      <c r="C35" s="14" t="s">
        <v>125</v>
      </c>
      <c r="D35" s="1" t="s">
        <v>126</v>
      </c>
    </row>
    <row r="36" spans="3:4">
      <c r="C36" s="17" t="s">
        <v>138</v>
      </c>
      <c r="D36" s="3" t="s">
        <v>139</v>
      </c>
    </row>
    <row r="37" spans="3:4">
      <c r="C37" s="52" t="s">
        <v>201</v>
      </c>
      <c r="D37" s="1" t="s">
        <v>202</v>
      </c>
    </row>
  </sheetData>
  <hyperlinks>
    <hyperlink ref="C28" r:id="rId1" xr:uid="{FDF4375A-3E70-9245-A985-F674B9D81D1D}"/>
    <hyperlink ref="C29" r:id="rId2" xr:uid="{2BDC8530-87BA-094D-8DF2-249213295FD3}"/>
    <hyperlink ref="C30" r:id="rId3" xr:uid="{8905FC11-83C7-C644-8257-92453D765339}"/>
    <hyperlink ref="C31" r:id="rId4" xr:uid="{320A6335-D387-0749-AC38-3D7DD2C7E894}"/>
    <hyperlink ref="C32" r:id="rId5" xr:uid="{72DBDCE6-F201-8444-A93D-8848042FFF66}"/>
    <hyperlink ref="C33" r:id="rId6" xr:uid="{431FF7C6-AC11-B541-B33C-E121E7815479}"/>
    <hyperlink ref="C34" r:id="rId7" xr:uid="{69D35BDA-53E3-894A-874B-DD04E8C3F887}"/>
    <hyperlink ref="C35" r:id="rId8" xr:uid="{6DDA55A3-014B-6A41-8641-C8192A4CFBED}"/>
    <hyperlink ref="C36" r:id="rId9" xr:uid="{0071ACA6-2C14-B949-943E-DEC72A2621A9}"/>
    <hyperlink ref="C37" r:id="rId10" xr:uid="{2F78AD99-6B64-0D46-B40A-DB8CAEB94CC0}"/>
  </hyperlinks>
  <pageMargins left="0.7" right="0.7" top="0.75" bottom="0.75" header="0.3" footer="0.3"/>
  <ignoredErrors>
    <ignoredError sqref="B2" numberStoredAsText="1"/>
  </ignoredErrors>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84DA7-9074-5448-9D07-FEAF2B38FB5B}">
  <dimension ref="B2:AOW80"/>
  <sheetViews>
    <sheetView tabSelected="1" zoomScale="190" zoomScaleNormal="190" workbookViewId="0">
      <pane xSplit="2" ySplit="2" topLeftCell="BQ3" activePane="bottomRight" state="frozen"/>
      <selection pane="topRight" activeCell="B1" sqref="B1"/>
      <selection pane="bottomLeft" activeCell="A3" sqref="A3"/>
      <selection pane="bottomRight" activeCell="AU35" sqref="AU35"/>
    </sheetView>
  </sheetViews>
  <sheetFormatPr baseColWidth="10" defaultRowHeight="13"/>
  <cols>
    <col min="1" max="1" width="4.5" style="1" customWidth="1"/>
    <col min="2" max="2" width="19.6640625" style="1" bestFit="1" customWidth="1"/>
    <col min="3" max="10" width="5.5" style="1" bestFit="1" customWidth="1"/>
    <col min="11" max="11" width="6.5" style="1" bestFit="1" customWidth="1"/>
    <col min="12" max="13" width="5.5" style="1" bestFit="1" customWidth="1"/>
    <col min="14" max="28" width="5.6640625" style="1" customWidth="1"/>
    <col min="29" max="41" width="6.6640625" style="1" customWidth="1"/>
    <col min="42" max="45" width="7.6640625" style="1" customWidth="1"/>
    <col min="46" max="56" width="7.6640625" style="1" bestFit="1" customWidth="1"/>
    <col min="57" max="57" width="6.6640625" style="1" bestFit="1" customWidth="1"/>
    <col min="58" max="61" width="2.33203125" style="1" customWidth="1"/>
    <col min="62" max="65" width="5.6640625" style="1" customWidth="1"/>
    <col min="66" max="70" width="6.6640625" style="1" customWidth="1"/>
    <col min="71" max="72" width="6.6640625" style="1" bestFit="1" customWidth="1"/>
    <col min="73" max="84" width="7.6640625" style="1" bestFit="1" customWidth="1"/>
    <col min="85" max="85" width="10.5" style="1" bestFit="1" customWidth="1"/>
    <col min="86" max="86" width="9.1640625" style="1" bestFit="1" customWidth="1"/>
    <col min="87" max="114" width="7.6640625" style="1" bestFit="1" customWidth="1"/>
    <col min="115" max="343" width="6.6640625" style="1" bestFit="1" customWidth="1"/>
    <col min="344" max="572" width="5.6640625" style="1" bestFit="1" customWidth="1"/>
    <col min="573" max="802" width="4.1640625" style="1" bestFit="1" customWidth="1"/>
    <col min="803" max="1035" width="3.1640625" style="1" bestFit="1" customWidth="1"/>
    <col min="1036" max="1089" width="2.1640625" style="1" bestFit="1" customWidth="1"/>
    <col min="1090" max="16384" width="10.83203125" style="1"/>
  </cols>
  <sheetData>
    <row r="2" spans="2:83" s="23" customFormat="1">
      <c r="B2"/>
      <c r="C2" s="23" t="s">
        <v>137</v>
      </c>
      <c r="D2" s="23" t="s">
        <v>136</v>
      </c>
      <c r="E2" s="23" t="s">
        <v>135</v>
      </c>
      <c r="F2" s="23" t="s">
        <v>134</v>
      </c>
      <c r="G2" s="23" t="s">
        <v>128</v>
      </c>
      <c r="H2" s="23" t="s">
        <v>129</v>
      </c>
      <c r="I2" s="23" t="s">
        <v>130</v>
      </c>
      <c r="J2" s="23" t="s">
        <v>131</v>
      </c>
      <c r="K2" s="23" t="s">
        <v>151</v>
      </c>
      <c r="L2" s="23" t="s">
        <v>132</v>
      </c>
      <c r="M2" s="23" t="s">
        <v>133</v>
      </c>
      <c r="N2" s="23" t="s">
        <v>63</v>
      </c>
      <c r="O2" s="23" t="s">
        <v>64</v>
      </c>
      <c r="P2" s="23" t="s">
        <v>65</v>
      </c>
      <c r="Q2" s="23" t="s">
        <v>66</v>
      </c>
      <c r="R2" s="23" t="s">
        <v>59</v>
      </c>
      <c r="S2" s="23" t="s">
        <v>60</v>
      </c>
      <c r="T2" s="23" t="s">
        <v>61</v>
      </c>
      <c r="U2" s="23" t="s">
        <v>62</v>
      </c>
      <c r="V2" s="23" t="s">
        <v>55</v>
      </c>
      <c r="W2" s="23" t="s">
        <v>56</v>
      </c>
      <c r="X2" s="23" t="s">
        <v>57</v>
      </c>
      <c r="Y2" s="23" t="s">
        <v>58</v>
      </c>
      <c r="Z2" s="23" t="s">
        <v>51</v>
      </c>
      <c r="AA2" s="23" t="s">
        <v>52</v>
      </c>
      <c r="AB2" s="23" t="s">
        <v>53</v>
      </c>
      <c r="AC2" s="23" t="s">
        <v>54</v>
      </c>
      <c r="AD2" s="23" t="s">
        <v>45</v>
      </c>
      <c r="AE2" s="23" t="s">
        <v>46</v>
      </c>
      <c r="AF2" s="23" t="s">
        <v>47</v>
      </c>
      <c r="AG2" s="23" t="s">
        <v>48</v>
      </c>
      <c r="AH2" s="23" t="s">
        <v>41</v>
      </c>
      <c r="AI2" s="23" t="s">
        <v>42</v>
      </c>
      <c r="AJ2" s="23" t="s">
        <v>43</v>
      </c>
      <c r="AK2" s="23" t="s">
        <v>44</v>
      </c>
      <c r="AL2" s="23" t="s">
        <v>37</v>
      </c>
      <c r="AM2" s="23" t="s">
        <v>38</v>
      </c>
      <c r="AN2" s="23" t="s">
        <v>39</v>
      </c>
      <c r="AO2" s="23" t="s">
        <v>40</v>
      </c>
      <c r="AP2" s="23" t="s">
        <v>6</v>
      </c>
      <c r="AQ2" s="23" t="s">
        <v>7</v>
      </c>
      <c r="AR2" s="23" t="s">
        <v>8</v>
      </c>
      <c r="AS2" s="23" t="s">
        <v>9</v>
      </c>
      <c r="AT2" s="23" t="s">
        <v>10</v>
      </c>
      <c r="AU2" s="23" t="s">
        <v>11</v>
      </c>
      <c r="AV2" s="23" t="s">
        <v>12</v>
      </c>
      <c r="AW2" s="23" t="s">
        <v>13</v>
      </c>
      <c r="AX2" s="23" t="s">
        <v>14</v>
      </c>
      <c r="AY2" s="23" t="s">
        <v>15</v>
      </c>
      <c r="AZ2" s="23" t="s">
        <v>16</v>
      </c>
      <c r="BA2" s="23" t="s">
        <v>17</v>
      </c>
      <c r="BB2" s="23" t="s">
        <v>166</v>
      </c>
      <c r="BC2" s="23" t="s">
        <v>167</v>
      </c>
      <c r="BD2" s="23" t="s">
        <v>168</v>
      </c>
      <c r="BE2" s="23" t="s">
        <v>169</v>
      </c>
      <c r="BJ2" s="23">
        <f t="shared" ref="BJ2:BN2" si="0">+BK2-1</f>
        <v>2010</v>
      </c>
      <c r="BK2" s="23">
        <f t="shared" si="0"/>
        <v>2011</v>
      </c>
      <c r="BL2" s="23">
        <f t="shared" si="0"/>
        <v>2012</v>
      </c>
      <c r="BM2" s="23">
        <f t="shared" si="0"/>
        <v>2013</v>
      </c>
      <c r="BN2" s="23">
        <f t="shared" si="0"/>
        <v>2014</v>
      </c>
      <c r="BO2" s="23">
        <f>+BP2-1</f>
        <v>2015</v>
      </c>
      <c r="BP2" s="23">
        <f t="shared" ref="BP2" si="1">+BQ2-1</f>
        <v>2016</v>
      </c>
      <c r="BQ2" s="23">
        <f>+BR2-1</f>
        <v>2017</v>
      </c>
      <c r="BR2" s="23">
        <v>2018</v>
      </c>
      <c r="BS2" s="23">
        <f>+BR2+1</f>
        <v>2019</v>
      </c>
      <c r="BT2" s="23">
        <f t="shared" ref="BT2:CE2" si="2">+BS2+1</f>
        <v>2020</v>
      </c>
      <c r="BU2" s="23">
        <f t="shared" si="2"/>
        <v>2021</v>
      </c>
      <c r="BV2" s="23">
        <f t="shared" si="2"/>
        <v>2022</v>
      </c>
      <c r="BW2" s="23">
        <f t="shared" si="2"/>
        <v>2023</v>
      </c>
      <c r="BX2" s="23">
        <f t="shared" si="2"/>
        <v>2024</v>
      </c>
      <c r="BY2" s="23">
        <f t="shared" si="2"/>
        <v>2025</v>
      </c>
      <c r="BZ2" s="23">
        <f t="shared" si="2"/>
        <v>2026</v>
      </c>
      <c r="CA2" s="23">
        <f t="shared" si="2"/>
        <v>2027</v>
      </c>
      <c r="CB2" s="23">
        <f t="shared" si="2"/>
        <v>2028</v>
      </c>
      <c r="CC2" s="23">
        <f t="shared" si="2"/>
        <v>2029</v>
      </c>
      <c r="CD2" s="23">
        <f t="shared" si="2"/>
        <v>2030</v>
      </c>
      <c r="CE2" s="23">
        <f t="shared" si="2"/>
        <v>2031</v>
      </c>
    </row>
    <row r="3" spans="2:83">
      <c r="B3" s="1" t="s">
        <v>30</v>
      </c>
      <c r="C3" s="1">
        <v>81</v>
      </c>
      <c r="D3" s="1">
        <v>99</v>
      </c>
      <c r="E3" s="1">
        <v>112</v>
      </c>
      <c r="F3" s="1">
        <v>234</v>
      </c>
      <c r="G3" s="1">
        <v>257</v>
      </c>
      <c r="H3" s="1">
        <v>293</v>
      </c>
      <c r="I3" s="1">
        <v>327</v>
      </c>
      <c r="J3" s="1">
        <v>372</v>
      </c>
      <c r="K3" s="1">
        <v>417</v>
      </c>
      <c r="L3" s="1">
        <v>457</v>
      </c>
      <c r="M3" s="1">
        <v>483</v>
      </c>
      <c r="N3" s="1">
        <v>526</v>
      </c>
      <c r="O3" s="1">
        <v>552</v>
      </c>
      <c r="P3" s="1">
        <v>584</v>
      </c>
      <c r="Q3" s="1">
        <v>618</v>
      </c>
      <c r="R3" s="1">
        <v>665</v>
      </c>
      <c r="S3" s="1">
        <v>699</v>
      </c>
      <c r="T3" s="1">
        <v>728</v>
      </c>
      <c r="U3" s="1">
        <v>757</v>
      </c>
      <c r="V3" s="1">
        <v>802</v>
      </c>
      <c r="W3" s="1">
        <v>829</v>
      </c>
      <c r="X3" s="1">
        <v>864</v>
      </c>
      <c r="Y3" s="1">
        <v>890</v>
      </c>
      <c r="Z3" s="1">
        <v>936</v>
      </c>
      <c r="AA3" s="1">
        <v>968</v>
      </c>
      <c r="AB3" s="1">
        <v>1007</v>
      </c>
      <c r="AC3" s="1">
        <v>1038</v>
      </c>
      <c r="AD3" s="1">
        <v>1090</v>
      </c>
      <c r="AE3" s="1">
        <v>1128</v>
      </c>
      <c r="AF3" s="1">
        <v>1179</v>
      </c>
      <c r="AG3" s="1">
        <v>1227</v>
      </c>
      <c r="AH3" s="1">
        <v>1284</v>
      </c>
      <c r="AI3" s="1">
        <v>1325</v>
      </c>
      <c r="AJ3" s="1">
        <v>1368</v>
      </c>
      <c r="AK3" s="1">
        <v>1401</v>
      </c>
      <c r="AL3" s="1">
        <v>1449</v>
      </c>
      <c r="AM3" s="1">
        <v>1471</v>
      </c>
      <c r="AN3" s="1">
        <v>1495</v>
      </c>
      <c r="AO3" s="1">
        <v>1523</v>
      </c>
      <c r="AP3" s="1">
        <v>1562</v>
      </c>
      <c r="AQ3" s="1">
        <v>1587</v>
      </c>
      <c r="AR3" s="1">
        <v>1623</v>
      </c>
      <c r="AS3" s="1">
        <v>1657</v>
      </c>
      <c r="AT3" s="1">
        <v>1734</v>
      </c>
      <c r="AU3" s="1">
        <v>1785</v>
      </c>
      <c r="AV3" s="1">
        <v>1820</v>
      </c>
      <c r="AW3" s="1">
        <v>1845</v>
      </c>
      <c r="AX3" s="1">
        <v>1878</v>
      </c>
      <c r="AY3" s="1">
        <v>1908</v>
      </c>
      <c r="AZ3" s="1">
        <v>1930</v>
      </c>
      <c r="BA3" s="1">
        <v>1929</v>
      </c>
      <c r="BB3" s="1">
        <v>1960</v>
      </c>
      <c r="BC3" s="1">
        <v>1968</v>
      </c>
      <c r="BD3" s="1">
        <v>1984</v>
      </c>
      <c r="BM3" s="1">
        <f>+U3</f>
        <v>757</v>
      </c>
      <c r="BN3" s="1">
        <f>+Y3</f>
        <v>890</v>
      </c>
      <c r="BO3" s="1">
        <f>+AC3</f>
        <v>1038</v>
      </c>
      <c r="BP3" s="1">
        <f>+AG3</f>
        <v>1227</v>
      </c>
      <c r="BQ3" s="1">
        <f>+AK3</f>
        <v>1401</v>
      </c>
      <c r="BR3" s="1">
        <f>+AO3</f>
        <v>1523</v>
      </c>
      <c r="BS3" s="1">
        <f>+AS3</f>
        <v>1657</v>
      </c>
      <c r="BT3" s="1">
        <f>+AW3</f>
        <v>1845</v>
      </c>
      <c r="BU3" s="1">
        <f>+BA3</f>
        <v>1929</v>
      </c>
      <c r="BV3" s="1">
        <f>+BU3*1.02</f>
        <v>1967.58</v>
      </c>
      <c r="BW3" s="1">
        <f>+BV3*1.01</f>
        <v>1987.2557999999999</v>
      </c>
      <c r="BX3" s="1">
        <f t="shared" ref="BX3:CE3" si="3">+BW3*1.01</f>
        <v>2007.1283579999999</v>
      </c>
      <c r="BY3" s="1">
        <f t="shared" si="3"/>
        <v>2027.1996415799999</v>
      </c>
      <c r="BZ3" s="1">
        <f t="shared" si="3"/>
        <v>2047.4716379957999</v>
      </c>
      <c r="CA3" s="1">
        <f t="shared" si="3"/>
        <v>2067.9463543757579</v>
      </c>
      <c r="CB3" s="1">
        <f t="shared" si="3"/>
        <v>2088.6258179195156</v>
      </c>
      <c r="CC3" s="1">
        <f t="shared" si="3"/>
        <v>2109.5120760987106</v>
      </c>
      <c r="CD3" s="1">
        <f t="shared" si="3"/>
        <v>2130.6071968596975</v>
      </c>
      <c r="CE3" s="1">
        <f t="shared" si="3"/>
        <v>2151.9132688282943</v>
      </c>
    </row>
    <row r="4" spans="2:83">
      <c r="B4" s="1" t="s">
        <v>35</v>
      </c>
      <c r="N4" s="1">
        <f>+N18/N3*4</f>
        <v>8.0456273764258555</v>
      </c>
      <c r="O4" s="1">
        <f t="shared" ref="O4:Q4" si="4">+O18/O3*4</f>
        <v>8.579710144927537</v>
      </c>
      <c r="P4" s="1">
        <f t="shared" si="4"/>
        <v>8.6438356164383556</v>
      </c>
      <c r="Q4" s="1">
        <f t="shared" si="4"/>
        <v>10.258899676375405</v>
      </c>
      <c r="R4" s="1">
        <f t="shared" ref="R4:U4" si="5">+R18/R3*4</f>
        <v>8.7699248120300748</v>
      </c>
      <c r="S4" s="1">
        <f t="shared" si="5"/>
        <v>10.374821173104435</v>
      </c>
      <c r="T4" s="1">
        <f t="shared" si="5"/>
        <v>11.076923076923077</v>
      </c>
      <c r="U4" s="1">
        <f t="shared" si="5"/>
        <v>13.659180977542933</v>
      </c>
      <c r="V4" s="1">
        <f t="shared" ref="V4:Y4" si="6">+V18/V3*4</f>
        <v>12.478802992518704</v>
      </c>
      <c r="W4" s="1">
        <f t="shared" si="6"/>
        <v>14.041013268998794</v>
      </c>
      <c r="X4" s="1">
        <f t="shared" si="6"/>
        <v>14.828703703703704</v>
      </c>
      <c r="Y4" s="1">
        <f t="shared" si="6"/>
        <v>17.307865168539326</v>
      </c>
      <c r="Z4" s="1">
        <f t="shared" ref="Z4:AC4" si="7">+Z18/Z3*4</f>
        <v>15.141025641025641</v>
      </c>
      <c r="AA4" s="1">
        <f>+AB18/AA3*4</f>
        <v>18.599173553719009</v>
      </c>
      <c r="AB4" s="1">
        <f>+AA18/AB3*4</f>
        <v>16.055610724925522</v>
      </c>
      <c r="AC4" s="1">
        <f t="shared" si="7"/>
        <v>22.51252408477842</v>
      </c>
      <c r="AD4" s="1">
        <f t="shared" ref="AD4:AE4" si="8">+AD18/AD3*4</f>
        <v>19.750458715596331</v>
      </c>
      <c r="AE4" s="1">
        <f t="shared" si="8"/>
        <v>22.822695035460992</v>
      </c>
      <c r="AF4" s="1">
        <f t="shared" ref="AF4:AG4" si="9">+AF18/AF3*4</f>
        <v>23.786259541984734</v>
      </c>
      <c r="AG4" s="1">
        <f t="shared" si="9"/>
        <v>28.717196414017931</v>
      </c>
      <c r="AH4" s="1">
        <f t="shared" ref="AH4:AI4" si="10">+AH18/AH3*4</f>
        <v>25.021806853582554</v>
      </c>
      <c r="AI4" s="1">
        <f t="shared" si="10"/>
        <v>28.138867924528302</v>
      </c>
      <c r="AJ4" s="1">
        <f t="shared" ref="AJ4:AK4" si="11">+AJ18/AJ3*4</f>
        <v>30.198830409356724</v>
      </c>
      <c r="AK4" s="1">
        <f t="shared" si="11"/>
        <v>37.03640256959315</v>
      </c>
      <c r="AL4" s="1">
        <f t="shared" ref="AL4:AM4" si="12">+AL18/AL3*4</f>
        <v>33.032436162870944</v>
      </c>
      <c r="AM4" s="1">
        <f t="shared" si="12"/>
        <v>35.978246091094491</v>
      </c>
      <c r="AN4" s="1">
        <f t="shared" ref="AN4:AP4" si="13">+AN18/AN3*4</f>
        <v>36.727759197324417</v>
      </c>
      <c r="AO4" s="1">
        <f t="shared" si="13"/>
        <v>44.422849638870652</v>
      </c>
      <c r="AP4" s="1">
        <f t="shared" si="13"/>
        <v>38.609475032010245</v>
      </c>
      <c r="AQ4" s="1">
        <f t="shared" ref="AQ4" si="14">+AQ18/AQ3*4</f>
        <v>42.560806553245115</v>
      </c>
      <c r="AR4" s="1">
        <f t="shared" ref="AR4:AW4" si="15">+AR18/AR3*4</f>
        <v>43.504621072088725</v>
      </c>
      <c r="AS4" s="1">
        <f t="shared" ref="AS4" si="16">+AS18/AS3*4</f>
        <v>50.891973445986721</v>
      </c>
      <c r="AT4" s="1">
        <f t="shared" si="15"/>
        <v>40.915801614763552</v>
      </c>
      <c r="AU4" s="1">
        <f t="shared" si="15"/>
        <v>41.875630252100841</v>
      </c>
      <c r="AV4" s="1">
        <f t="shared" si="15"/>
        <v>47.18681318681319</v>
      </c>
      <c r="AW4" s="1">
        <f t="shared" si="15"/>
        <v>60.858536585365854</v>
      </c>
      <c r="AX4" s="1">
        <f>+AX18/AX3*4</f>
        <v>55.742279020234292</v>
      </c>
      <c r="AY4" s="1">
        <f>+AY18/AY3*4</f>
        <v>60.958071278825997</v>
      </c>
      <c r="AZ4" s="1">
        <f>+AZ18/AZ3*4</f>
        <v>60.124352331606218</v>
      </c>
      <c r="BA4" s="1">
        <f>+BA18/BA3*4</f>
        <v>69.82063245204769</v>
      </c>
      <c r="BB4" s="1">
        <f>+BB18/BB3*4</f>
        <v>56.955102040816328</v>
      </c>
      <c r="BC4" s="1">
        <f t="shared" ref="BC4:BD4" si="17">+BC18/BC3*4</f>
        <v>58.581300813008127</v>
      </c>
      <c r="BD4" s="1">
        <f t="shared" si="17"/>
        <v>55.875</v>
      </c>
      <c r="BM4" s="1">
        <f t="shared" ref="BM4:BR4" si="18">+BM18/BM3</f>
        <v>10.39894319682959</v>
      </c>
      <c r="BN4" s="1">
        <f t="shared" si="18"/>
        <v>14.006741573033707</v>
      </c>
      <c r="BO4" s="1">
        <f t="shared" si="18"/>
        <v>17.271676300578033</v>
      </c>
      <c r="BP4" s="1">
        <f t="shared" si="18"/>
        <v>22.524857375713122</v>
      </c>
      <c r="BQ4" s="1">
        <f t="shared" si="18"/>
        <v>29.017130620985011</v>
      </c>
      <c r="BR4" s="1">
        <f t="shared" si="18"/>
        <v>36.66316480630335</v>
      </c>
      <c r="BS4" s="1">
        <f>+BS18/BS3</f>
        <v>42.665660832830419</v>
      </c>
      <c r="BT4" s="1">
        <f>+AW4</f>
        <v>60.858536585365854</v>
      </c>
      <c r="BU4" s="1">
        <f>+BU18/BU3</f>
        <v>61.134784862623121</v>
      </c>
      <c r="BV4" s="1">
        <f>+BU4*1.05</f>
        <v>64.191524105754283</v>
      </c>
      <c r="BW4" s="1">
        <f t="shared" ref="BW4:CE4" si="19">+BV4*1.05</f>
        <v>67.401100311042001</v>
      </c>
      <c r="BX4" s="1">
        <f t="shared" si="19"/>
        <v>70.771155326594098</v>
      </c>
      <c r="BY4" s="1">
        <f t="shared" si="19"/>
        <v>74.309713092923801</v>
      </c>
      <c r="BZ4" s="1">
        <f t="shared" si="19"/>
        <v>78.025198747569988</v>
      </c>
      <c r="CA4" s="1">
        <f t="shared" si="19"/>
        <v>81.926458684948486</v>
      </c>
      <c r="CB4" s="1">
        <f t="shared" si="19"/>
        <v>86.022781619195911</v>
      </c>
      <c r="CC4" s="1">
        <f t="shared" si="19"/>
        <v>90.323920700155711</v>
      </c>
      <c r="CD4" s="1">
        <f t="shared" si="19"/>
        <v>94.840116735163505</v>
      </c>
      <c r="CE4" s="1">
        <f t="shared" si="19"/>
        <v>99.582122571921687</v>
      </c>
    </row>
    <row r="5" spans="2:83" s="10" customFormat="1">
      <c r="B5" s="10" t="s">
        <v>36</v>
      </c>
      <c r="N5" s="46">
        <f>+N4/4</f>
        <v>2.0114068441064639</v>
      </c>
      <c r="O5" s="46">
        <f t="shared" ref="O5:Q5" si="20">+O4/4</f>
        <v>2.1449275362318843</v>
      </c>
      <c r="P5" s="46">
        <f t="shared" si="20"/>
        <v>2.1609589041095889</v>
      </c>
      <c r="Q5" s="46">
        <f t="shared" si="20"/>
        <v>2.5647249190938513</v>
      </c>
      <c r="R5" s="46">
        <f t="shared" ref="R5:U5" si="21">+R4/4</f>
        <v>2.1924812030075187</v>
      </c>
      <c r="S5" s="46">
        <f t="shared" si="21"/>
        <v>2.5937052932761087</v>
      </c>
      <c r="T5" s="46">
        <f t="shared" si="21"/>
        <v>2.7692307692307692</v>
      </c>
      <c r="U5" s="46">
        <f t="shared" si="21"/>
        <v>3.4147952443857332</v>
      </c>
      <c r="V5" s="46">
        <f t="shared" ref="V5:Y5" si="22">+V4/4</f>
        <v>3.1197007481296759</v>
      </c>
      <c r="W5" s="46">
        <f t="shared" si="22"/>
        <v>3.5102533172496986</v>
      </c>
      <c r="X5" s="46">
        <f t="shared" si="22"/>
        <v>3.707175925925926</v>
      </c>
      <c r="Y5" s="46">
        <f t="shared" si="22"/>
        <v>4.3269662921348315</v>
      </c>
      <c r="Z5" s="46">
        <f t="shared" ref="Z5:AC5" si="23">+Z4/4</f>
        <v>3.7852564102564101</v>
      </c>
      <c r="AA5" s="46">
        <f t="shared" si="23"/>
        <v>4.6497933884297522</v>
      </c>
      <c r="AB5" s="46">
        <f t="shared" si="23"/>
        <v>4.0139026812313805</v>
      </c>
      <c r="AC5" s="46">
        <f t="shared" si="23"/>
        <v>5.628131021194605</v>
      </c>
      <c r="AD5" s="46">
        <f t="shared" ref="AD5" si="24">+AD4/4</f>
        <v>4.9376146788990827</v>
      </c>
      <c r="AE5" s="46">
        <f t="shared" ref="AE5" si="25">+AE4/4</f>
        <v>5.705673758865248</v>
      </c>
      <c r="AF5" s="46">
        <f t="shared" ref="AF5" si="26">+AF4/4</f>
        <v>5.9465648854961835</v>
      </c>
      <c r="AG5" s="46">
        <f t="shared" ref="AG5" si="27">+AG4/4</f>
        <v>7.1792991035044826</v>
      </c>
      <c r="AH5" s="46">
        <f t="shared" ref="AH5" si="28">+AH4/4</f>
        <v>6.2554517133956384</v>
      </c>
      <c r="AI5" s="46">
        <f t="shared" ref="AI5" si="29">+AI4/4</f>
        <v>7.0347169811320756</v>
      </c>
      <c r="AJ5" s="46">
        <f t="shared" ref="AJ5" si="30">+AJ4/4</f>
        <v>7.5497076023391809</v>
      </c>
      <c r="AK5" s="46">
        <f t="shared" ref="AK5" si="31">+AK4/4</f>
        <v>9.2591006423982876</v>
      </c>
      <c r="AL5" s="46">
        <f t="shared" ref="AL5" si="32">+AL4/4</f>
        <v>8.258109040717736</v>
      </c>
      <c r="AM5" s="46">
        <f t="shared" ref="AM5" si="33">+AM4/4</f>
        <v>8.9945615227736226</v>
      </c>
      <c r="AN5" s="46">
        <f t="shared" ref="AN5:AP5" si="34">+AN4/4</f>
        <v>9.1819397993311043</v>
      </c>
      <c r="AO5" s="46">
        <f t="shared" si="34"/>
        <v>11.105712409717663</v>
      </c>
      <c r="AP5" s="46">
        <f t="shared" si="34"/>
        <v>9.6523687580025612</v>
      </c>
      <c r="AQ5" s="46">
        <f>+AQ4/4</f>
        <v>10.640201638311279</v>
      </c>
      <c r="AR5" s="46">
        <f>+AR4/4</f>
        <v>10.876155268022181</v>
      </c>
      <c r="AS5" s="46">
        <f>+AS4/4</f>
        <v>12.72299336149668</v>
      </c>
      <c r="AT5" s="46">
        <f>+AT4/4</f>
        <v>10.228950403690888</v>
      </c>
      <c r="AU5" s="46">
        <f t="shared" ref="AU5:AW5" si="35">+AU4/4</f>
        <v>10.46890756302521</v>
      </c>
      <c r="AV5" s="46">
        <f t="shared" si="35"/>
        <v>11.796703296703297</v>
      </c>
      <c r="AW5" s="46">
        <f t="shared" si="35"/>
        <v>15.214634146341464</v>
      </c>
      <c r="AX5" s="46">
        <f t="shared" ref="AX5" si="36">+AX4/4</f>
        <v>13.935569755058573</v>
      </c>
      <c r="AY5" s="46">
        <f t="shared" ref="AY5" si="37">+AY4/4</f>
        <v>15.239517819706499</v>
      </c>
      <c r="AZ5" s="46">
        <f>+AZ4/4</f>
        <v>15.031088082901555</v>
      </c>
      <c r="BA5" s="46">
        <f>+BA4/4</f>
        <v>17.455158113011922</v>
      </c>
      <c r="BB5" s="46">
        <f t="shared" ref="BB5:BD5" si="38">+BB4/4</f>
        <v>14.238775510204082</v>
      </c>
      <c r="BC5" s="46">
        <f t="shared" si="38"/>
        <v>14.645325203252032</v>
      </c>
      <c r="BD5" s="46">
        <f t="shared" si="38"/>
        <v>13.96875</v>
      </c>
      <c r="BN5" s="10">
        <f t="shared" ref="BN5:BS5" si="39">+BN4/BM4-1</f>
        <v>0.34693894445966933</v>
      </c>
      <c r="BO5" s="10">
        <f t="shared" si="39"/>
        <v>0.23309737746786863</v>
      </c>
      <c r="BP5" s="10">
        <f t="shared" si="39"/>
        <v>0.30415004216812935</v>
      </c>
      <c r="BQ5" s="10">
        <f t="shared" si="39"/>
        <v>0.28822705231741108</v>
      </c>
      <c r="BR5" s="10">
        <f t="shared" si="39"/>
        <v>0.263500698438762</v>
      </c>
      <c r="BS5" s="10">
        <f t="shared" si="39"/>
        <v>0.16372007321896787</v>
      </c>
      <c r="BT5" s="10">
        <f t="shared" ref="BT5:BU5" si="40">+BT4/BS4-1</f>
        <v>0.42640557763343878</v>
      </c>
      <c r="BU5" s="10">
        <f t="shared" si="40"/>
        <v>4.5391869860322842E-3</v>
      </c>
      <c r="BV5" s="10">
        <f t="shared" ref="BV5" si="41">+BV4/BU4-1</f>
        <v>5.0000000000000044E-2</v>
      </c>
      <c r="BW5" s="10">
        <f t="shared" ref="BW5" si="42">+BW4/BV4-1</f>
        <v>5.0000000000000044E-2</v>
      </c>
      <c r="BX5" s="10">
        <f t="shared" ref="BX5" si="43">+BX4/BW4-1</f>
        <v>5.0000000000000044E-2</v>
      </c>
      <c r="BY5" s="10">
        <f t="shared" ref="BY5" si="44">+BY4/BX4-1</f>
        <v>5.0000000000000044E-2</v>
      </c>
      <c r="BZ5" s="10">
        <f t="shared" ref="BZ5" si="45">+BZ4/BY4-1</f>
        <v>5.0000000000000044E-2</v>
      </c>
      <c r="CA5" s="10">
        <f t="shared" ref="CA5" si="46">+CA4/BZ4-1</f>
        <v>5.0000000000000044E-2</v>
      </c>
      <c r="CB5" s="10">
        <f t="shared" ref="CB5" si="47">+CB4/CA4-1</f>
        <v>5.0000000000000044E-2</v>
      </c>
      <c r="CC5" s="10">
        <f t="shared" ref="CC5" si="48">+CC4/CB4-1</f>
        <v>5.0000000000000044E-2</v>
      </c>
      <c r="CD5" s="10">
        <f t="shared" ref="CD5" si="49">+CD4/CC4-1</f>
        <v>5.0000000000000044E-2</v>
      </c>
      <c r="CE5" s="10">
        <f t="shared" ref="CE5" si="50">+CE4/CD4-1</f>
        <v>5.0000000000000044E-2</v>
      </c>
    </row>
    <row r="6" spans="2:83" s="3" customFormat="1">
      <c r="B6" s="3" t="s">
        <v>179</v>
      </c>
      <c r="K6" s="7">
        <f t="shared" ref="K6" si="51">+K3/G3-1</f>
        <v>0.62256809338521402</v>
      </c>
      <c r="L6" s="7">
        <f t="shared" ref="L6" si="52">+L3/H3-1</f>
        <v>0.55972696245733777</v>
      </c>
      <c r="M6" s="7">
        <f t="shared" ref="M6" si="53">+M3/I3-1</f>
        <v>0.47706422018348627</v>
      </c>
      <c r="N6" s="7">
        <f t="shared" ref="N6" si="54">+N3/J3-1</f>
        <v>0.41397849462365599</v>
      </c>
      <c r="O6" s="7">
        <f t="shared" ref="O6" si="55">+O3/K3-1</f>
        <v>0.32374100719424459</v>
      </c>
      <c r="P6" s="7">
        <f t="shared" ref="P6" si="56">+P3/L3-1</f>
        <v>0.27789934354485779</v>
      </c>
      <c r="Q6" s="7">
        <f t="shared" ref="Q6" si="57">+Q3/M3-1</f>
        <v>0.27950310559006208</v>
      </c>
      <c r="R6" s="7">
        <f t="shared" ref="R6" si="58">+R3/N3-1</f>
        <v>0.26425855513307983</v>
      </c>
      <c r="S6" s="7">
        <f t="shared" ref="S6:S7" si="59">+S3/O3-1</f>
        <v>0.26630434782608692</v>
      </c>
      <c r="T6" s="7">
        <f t="shared" ref="T6:T7" si="60">+T3/P3-1</f>
        <v>0.24657534246575352</v>
      </c>
      <c r="U6" s="7">
        <f t="shared" ref="U6:U7" si="61">+U3/Q3-1</f>
        <v>0.22491909385113273</v>
      </c>
      <c r="V6" s="7">
        <f t="shared" ref="V6:V7" si="62">+V3/R3-1</f>
        <v>0.20601503759398487</v>
      </c>
      <c r="W6" s="7">
        <f t="shared" ref="W6:W7" si="63">+W3/S3-1</f>
        <v>0.18597997138769662</v>
      </c>
      <c r="X6" s="7">
        <f t="shared" ref="X6:X7" si="64">+X3/T3-1</f>
        <v>0.18681318681318682</v>
      </c>
      <c r="Y6" s="7">
        <f t="shared" ref="Y6:Y7" si="65">+Y3/U3-1</f>
        <v>0.17569352708058128</v>
      </c>
      <c r="Z6" s="7">
        <f t="shared" ref="Z6:Z7" si="66">+Z3/V3-1</f>
        <v>0.16708229426433907</v>
      </c>
      <c r="AA6" s="7">
        <f t="shared" ref="AA6:AA7" si="67">+AA3/W3-1</f>
        <v>0.16767189384800973</v>
      </c>
      <c r="AB6" s="7">
        <f t="shared" ref="AB6:AB7" si="68">+AB3/X3-1</f>
        <v>0.1655092592592593</v>
      </c>
      <c r="AC6" s="7">
        <f t="shared" ref="AC6:AC7" si="69">+AC3/Y3-1</f>
        <v>0.16629213483146077</v>
      </c>
      <c r="AD6" s="7">
        <f t="shared" ref="AD6:AD7" si="70">+AD3/Z3-1</f>
        <v>0.16452991452991461</v>
      </c>
      <c r="AE6" s="7">
        <f t="shared" ref="AE6:AE7" si="71">+AE3/AA3-1</f>
        <v>0.165289256198347</v>
      </c>
      <c r="AF6" s="7">
        <f t="shared" ref="AF6:AF7" si="72">+AF3/AB3-1</f>
        <v>0.17080436941410126</v>
      </c>
      <c r="AG6" s="7">
        <f t="shared" ref="AG6:AG7" si="73">+AG3/AC3-1</f>
        <v>0.18208092485549132</v>
      </c>
      <c r="AH6" s="7">
        <f t="shared" ref="AH6:AH7" si="74">+AH3/AD3-1</f>
        <v>0.17798165137614674</v>
      </c>
      <c r="AI6" s="7">
        <f t="shared" ref="AI6:AI7" si="75">+AI3/AE3-1</f>
        <v>0.17464539007092195</v>
      </c>
      <c r="AJ6" s="7">
        <f t="shared" ref="AJ6:AJ7" si="76">+AJ3/AF3-1</f>
        <v>0.16030534351145032</v>
      </c>
      <c r="AK6" s="7">
        <f t="shared" ref="AK6:AK7" si="77">+AK3/AG3-1</f>
        <v>0.14180929095354533</v>
      </c>
      <c r="AL6" s="7">
        <f t="shared" ref="AL6:AL7" si="78">+AL3/AH3-1</f>
        <v>0.12850467289719636</v>
      </c>
      <c r="AM6" s="7">
        <f t="shared" ref="AM6:AM7" si="79">+AM3/AI3-1</f>
        <v>0.11018867924528308</v>
      </c>
      <c r="AN6" s="7">
        <f t="shared" ref="AN6:AN7" si="80">+AN3/AJ3-1</f>
        <v>9.2836257309941494E-2</v>
      </c>
      <c r="AO6" s="7">
        <f t="shared" ref="AO6:AO7" si="81">+AO3/AK3-1</f>
        <v>8.7080656673804491E-2</v>
      </c>
      <c r="AP6" s="7">
        <f t="shared" ref="AP6:AP7" si="82">+AP3/AL3-1</f>
        <v>7.7984817115251959E-2</v>
      </c>
      <c r="AQ6" s="7">
        <f t="shared" ref="AQ6:AQ7" si="83">+AQ3/AM3-1</f>
        <v>7.8857919782460817E-2</v>
      </c>
      <c r="AR6" s="7">
        <f t="shared" ref="AR6:AR7" si="84">+AR3/AN3-1</f>
        <v>8.5618729096989865E-2</v>
      </c>
      <c r="AS6" s="7">
        <f t="shared" ref="AS6:AS7" si="85">+AS3/AO3-1</f>
        <v>8.7984241628365156E-2</v>
      </c>
      <c r="AT6" s="7">
        <f t="shared" ref="AT6:AX6" si="86">+AT3/AP3-1</f>
        <v>0.11011523687580027</v>
      </c>
      <c r="AU6" s="7">
        <f t="shared" si="86"/>
        <v>0.12476370510396984</v>
      </c>
      <c r="AV6" s="7">
        <f t="shared" si="86"/>
        <v>0.1213801601971658</v>
      </c>
      <c r="AW6" s="7">
        <f t="shared" si="86"/>
        <v>0.11345805672902842</v>
      </c>
      <c r="AX6" s="7">
        <f t="shared" si="86"/>
        <v>8.3044982698961878E-2</v>
      </c>
      <c r="AY6" s="7">
        <f t="shared" ref="AY6:BB7" si="87">+AY3/AU3-1</f>
        <v>6.8907563025210061E-2</v>
      </c>
      <c r="AZ6" s="7">
        <f t="shared" si="87"/>
        <v>6.0439560439560447E-2</v>
      </c>
      <c r="BA6" s="7">
        <f t="shared" si="87"/>
        <v>4.5528455284552738E-2</v>
      </c>
      <c r="BB6" s="7">
        <f t="shared" si="87"/>
        <v>4.3663471778487839E-2</v>
      </c>
      <c r="BC6" s="7">
        <f t="shared" ref="BC6:BC7" si="88">+BC3/AY3-1</f>
        <v>3.1446540880503138E-2</v>
      </c>
      <c r="BD6" s="7">
        <f t="shared" ref="BD6:BD7" si="89">+BD3/AZ3-1</f>
        <v>2.797927461139893E-2</v>
      </c>
    </row>
    <row r="7" spans="2:83">
      <c r="K7" s="7"/>
      <c r="L7" s="7"/>
      <c r="M7" s="7"/>
      <c r="N7" s="7"/>
      <c r="O7" s="7"/>
      <c r="P7" s="7"/>
      <c r="Q7" s="7"/>
      <c r="R7" s="7">
        <f>+R4/N4-1</f>
        <v>9.0023736088804096E-2</v>
      </c>
      <c r="S7" s="7">
        <f t="shared" si="59"/>
        <v>0.20922746781115875</v>
      </c>
      <c r="T7" s="7">
        <f t="shared" si="60"/>
        <v>0.28148238449347796</v>
      </c>
      <c r="U7" s="7">
        <f t="shared" si="61"/>
        <v>0.33144697856806493</v>
      </c>
      <c r="V7" s="7">
        <f t="shared" si="62"/>
        <v>0.42290877743911826</v>
      </c>
      <c r="W7" s="7">
        <f t="shared" si="63"/>
        <v>0.35337400372726946</v>
      </c>
      <c r="X7" s="7">
        <f t="shared" si="64"/>
        <v>0.33870241769547338</v>
      </c>
      <c r="Y7" s="7">
        <f t="shared" si="65"/>
        <v>0.26712320431182501</v>
      </c>
      <c r="Z7" s="7">
        <f t="shared" si="66"/>
        <v>0.2133395847424624</v>
      </c>
      <c r="AA7" s="7">
        <f t="shared" si="67"/>
        <v>0.32463186220215268</v>
      </c>
      <c r="AB7" s="7">
        <f t="shared" si="68"/>
        <v>8.2738656442058245E-2</v>
      </c>
      <c r="AC7" s="7">
        <f t="shared" si="69"/>
        <v>0.30071062291955286</v>
      </c>
      <c r="AD7" s="7">
        <f t="shared" si="70"/>
        <v>0.30443334446783554</v>
      </c>
      <c r="AE7" s="7">
        <f t="shared" si="71"/>
        <v>0.22708113720985557</v>
      </c>
      <c r="AF7" s="7">
        <f t="shared" si="72"/>
        <v>0.48149204346725782</v>
      </c>
      <c r="AG7" s="7">
        <f t="shared" si="73"/>
        <v>0.27560980305334692</v>
      </c>
      <c r="AH7" s="7">
        <f t="shared" si="74"/>
        <v>0.26689750419941394</v>
      </c>
      <c r="AI7" s="7">
        <f t="shared" si="75"/>
        <v>0.23293361633265719</v>
      </c>
      <c r="AJ7" s="7">
        <f t="shared" si="76"/>
        <v>0.26959139397488152</v>
      </c>
      <c r="AK7" s="7">
        <f t="shared" si="77"/>
        <v>0.28969423183365861</v>
      </c>
      <c r="AL7" s="7">
        <f t="shared" si="78"/>
        <v>0.32014591736573372</v>
      </c>
      <c r="AM7" s="7">
        <f t="shared" si="79"/>
        <v>0.27859607527894537</v>
      </c>
      <c r="AN7" s="7">
        <f t="shared" si="80"/>
        <v>0.21619806792069629</v>
      </c>
      <c r="AO7" s="7">
        <f t="shared" si="81"/>
        <v>0.19943748735849876</v>
      </c>
      <c r="AP7" s="7">
        <f t="shared" si="82"/>
        <v>0.16883522733960477</v>
      </c>
      <c r="AQ7" s="7">
        <f t="shared" si="83"/>
        <v>0.18295945959911508</v>
      </c>
      <c r="AR7" s="7">
        <f t="shared" si="84"/>
        <v>0.18451607238968171</v>
      </c>
      <c r="AS7" s="7">
        <f t="shared" si="85"/>
        <v>0.14562604289697556</v>
      </c>
      <c r="AT7" s="7">
        <f t="shared" ref="AT7:AW7" si="90">+AT4/AP4-1</f>
        <v>5.9734730421513893E-2</v>
      </c>
      <c r="AU7" s="7">
        <f t="shared" si="90"/>
        <v>-1.6098762138990308E-2</v>
      </c>
      <c r="AV7" s="7">
        <f t="shared" si="90"/>
        <v>8.4639103248892678E-2</v>
      </c>
      <c r="AW7" s="7">
        <f t="shared" si="90"/>
        <v>0.19583762358826506</v>
      </c>
      <c r="AX7" s="7">
        <f>+AX4/AT4-1</f>
        <v>0.36236556098954531</v>
      </c>
      <c r="AY7" s="7">
        <f t="shared" si="87"/>
        <v>0.45569322567432446</v>
      </c>
      <c r="AZ7" s="7">
        <f t="shared" si="87"/>
        <v>0.27417700563022018</v>
      </c>
      <c r="BA7" s="7">
        <f t="shared" si="87"/>
        <v>0.1472611135516011</v>
      </c>
      <c r="BB7" s="7">
        <f t="shared" si="87"/>
        <v>2.1757686300228007E-2</v>
      </c>
      <c r="BC7" s="7">
        <f t="shared" si="88"/>
        <v>-3.8990250445201546E-2</v>
      </c>
      <c r="BD7" s="7">
        <f t="shared" si="89"/>
        <v>-7.0676059979317474E-2</v>
      </c>
    </row>
    <row r="8" spans="2:83" s="9" customFormat="1">
      <c r="B8" s="9" t="s">
        <v>171</v>
      </c>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v>2.36</v>
      </c>
      <c r="AU8" s="28">
        <v>2.4700000000000002</v>
      </c>
      <c r="AV8" s="28">
        <v>2.54</v>
      </c>
      <c r="AW8" s="28">
        <v>2.6</v>
      </c>
      <c r="AX8" s="28">
        <v>2.72</v>
      </c>
      <c r="AY8" s="28">
        <v>2.76</v>
      </c>
      <c r="AZ8" s="28">
        <v>2.81</v>
      </c>
      <c r="BA8" s="28">
        <v>2.82</v>
      </c>
      <c r="BB8" s="28">
        <v>2.87</v>
      </c>
      <c r="BC8" s="28">
        <v>2.88</v>
      </c>
      <c r="BD8" s="28">
        <v>2.93</v>
      </c>
      <c r="BE8" s="9">
        <f>+BA8*(1+BE9)</f>
        <v>2.9327999999999999</v>
      </c>
      <c r="BT8" s="9">
        <f>+AW8</f>
        <v>2.6</v>
      </c>
      <c r="BU8" s="9">
        <f>+BA8</f>
        <v>2.82</v>
      </c>
      <c r="BV8" s="9">
        <f>+BE8</f>
        <v>2.9327999999999999</v>
      </c>
      <c r="BW8" s="9">
        <f>+BV8*(1+BW9)</f>
        <v>3.0207839999999999</v>
      </c>
      <c r="BX8" s="9">
        <f t="shared" ref="BX8:CE8" si="91">+BW8*(1+BX9)</f>
        <v>3.1114075200000002</v>
      </c>
      <c r="BY8" s="9">
        <f t="shared" si="91"/>
        <v>3.2047497456000005</v>
      </c>
      <c r="BZ8" s="9">
        <f t="shared" si="91"/>
        <v>3.3008922379680006</v>
      </c>
      <c r="CA8" s="9">
        <f t="shared" si="91"/>
        <v>3.3999190051070407</v>
      </c>
      <c r="CB8" s="9">
        <f t="shared" si="91"/>
        <v>3.5019165752602519</v>
      </c>
      <c r="CC8" s="9">
        <f t="shared" si="91"/>
        <v>3.6069740725180597</v>
      </c>
      <c r="CD8" s="9">
        <f t="shared" si="91"/>
        <v>3.7151832946936016</v>
      </c>
      <c r="CE8" s="9">
        <f t="shared" si="91"/>
        <v>3.8266387935344097</v>
      </c>
    </row>
    <row r="9" spans="2:83" s="30" customFormat="1">
      <c r="B9" s="30" t="s">
        <v>173</v>
      </c>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2">
        <f t="shared" ref="AX9:BD9" si="92">+AX8/AT8-1</f>
        <v>0.15254237288135597</v>
      </c>
      <c r="AY9" s="32">
        <f t="shared" si="92"/>
        <v>0.11740890688259098</v>
      </c>
      <c r="AZ9" s="32">
        <f t="shared" si="92"/>
        <v>0.10629921259842523</v>
      </c>
      <c r="BA9" s="32">
        <f t="shared" si="92"/>
        <v>8.4615384615384537E-2</v>
      </c>
      <c r="BB9" s="32">
        <f t="shared" si="92"/>
        <v>5.5147058823529438E-2</v>
      </c>
      <c r="BC9" s="32">
        <f t="shared" si="92"/>
        <v>4.3478260869565188E-2</v>
      </c>
      <c r="BD9" s="32">
        <f t="shared" si="92"/>
        <v>4.2704626334519658E-2</v>
      </c>
      <c r="BE9" s="40">
        <v>0.04</v>
      </c>
      <c r="BT9" s="48"/>
      <c r="BU9" s="32">
        <f t="shared" ref="BU9" si="93">+BU8/BT8-1</f>
        <v>8.4615384615384537E-2</v>
      </c>
      <c r="BV9" s="40">
        <f>+BV8/BU8-1</f>
        <v>4.0000000000000036E-2</v>
      </c>
      <c r="BW9" s="40">
        <v>0.03</v>
      </c>
      <c r="BX9" s="40">
        <v>0.03</v>
      </c>
      <c r="BY9" s="40">
        <v>0.03</v>
      </c>
      <c r="BZ9" s="40">
        <v>0.03</v>
      </c>
      <c r="CA9" s="40">
        <v>0.03</v>
      </c>
      <c r="CB9" s="40">
        <v>0.03</v>
      </c>
      <c r="CC9" s="40">
        <v>0.03</v>
      </c>
      <c r="CD9" s="40">
        <v>0.03</v>
      </c>
      <c r="CE9" s="40">
        <v>0.03</v>
      </c>
    </row>
    <row r="10" spans="2:83" s="6" customFormat="1">
      <c r="B10" s="6" t="s">
        <v>170</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f t="shared" ref="AT10:BB10" si="94">+AT18/AT8</f>
        <v>7515.6779661016953</v>
      </c>
      <c r="AU10" s="29">
        <f t="shared" si="94"/>
        <v>7565.5870445344126</v>
      </c>
      <c r="AV10" s="29">
        <f t="shared" si="94"/>
        <v>8452.7559055118109</v>
      </c>
      <c r="AW10" s="29">
        <f t="shared" si="94"/>
        <v>10796.538461538461</v>
      </c>
      <c r="AX10" s="29">
        <f t="shared" si="94"/>
        <v>9621.6911764705874</v>
      </c>
      <c r="AY10" s="29">
        <f t="shared" si="94"/>
        <v>10535.144927536232</v>
      </c>
      <c r="AZ10" s="29">
        <f t="shared" si="94"/>
        <v>10323.843416370106</v>
      </c>
      <c r="BA10" s="29">
        <f t="shared" si="94"/>
        <v>11940.070921985816</v>
      </c>
      <c r="BB10" s="29">
        <f t="shared" si="94"/>
        <v>9724.0418118466896</v>
      </c>
      <c r="BC10" s="29">
        <f t="shared" ref="BC10:BD10" si="95">+BC18/BC8</f>
        <v>10007.638888888889</v>
      </c>
      <c r="BD10" s="29">
        <f t="shared" si="95"/>
        <v>9458.7030716723548</v>
      </c>
      <c r="BE10" s="6">
        <f>+BA10*(1+BE11)</f>
        <v>10984.865248226952</v>
      </c>
      <c r="BT10" s="29">
        <f t="shared" ref="BT10:BV10" si="96">+BT18/BT8</f>
        <v>33063.461538461539</v>
      </c>
      <c r="BU10" s="29">
        <f t="shared" si="96"/>
        <v>41818.794326241135</v>
      </c>
      <c r="BV10" s="29">
        <f t="shared" si="96"/>
        <v>39777.827605019098</v>
      </c>
      <c r="BW10" s="6">
        <f>+BV10*(1+BW11)</f>
        <v>40175.605881069292</v>
      </c>
      <c r="BX10" s="6">
        <f t="shared" ref="BX10:CE10" si="97">+BW10*(1+BX11)</f>
        <v>40577.361939879986</v>
      </c>
      <c r="BY10" s="6">
        <f t="shared" si="97"/>
        <v>40983.135559278788</v>
      </c>
      <c r="BZ10" s="6">
        <f t="shared" si="97"/>
        <v>41392.966914871577</v>
      </c>
      <c r="CA10" s="6">
        <f t="shared" si="97"/>
        <v>41806.896584020295</v>
      </c>
      <c r="CB10" s="6">
        <f t="shared" si="97"/>
        <v>42224.965549860499</v>
      </c>
      <c r="CC10" s="6">
        <f t="shared" si="97"/>
        <v>42647.215205359105</v>
      </c>
      <c r="CD10" s="6">
        <f t="shared" si="97"/>
        <v>43073.687357412695</v>
      </c>
      <c r="CE10" s="6">
        <f t="shared" si="97"/>
        <v>43504.42423098682</v>
      </c>
    </row>
    <row r="11" spans="2:83" s="33" customFormat="1">
      <c r="B11" s="33" t="s">
        <v>172</v>
      </c>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5"/>
      <c r="AX11" s="32">
        <f t="shared" ref="AX11:BC11" si="98">+AX10/AT10-1</f>
        <v>0.28021599912446216</v>
      </c>
      <c r="AY11" s="32">
        <f t="shared" si="98"/>
        <v>0.39250858730745941</v>
      </c>
      <c r="AZ11" s="32">
        <f t="shared" si="98"/>
        <v>0.22135828027853144</v>
      </c>
      <c r="BA11" s="32">
        <f t="shared" si="98"/>
        <v>0.10591658284931516</v>
      </c>
      <c r="BB11" s="32">
        <f t="shared" si="98"/>
        <v>1.0637489137709677E-2</v>
      </c>
      <c r="BC11" s="32">
        <f t="shared" si="98"/>
        <v>-5.0071075649711694E-2</v>
      </c>
      <c r="BD11" s="32">
        <f>+BD10/AZ10-1</f>
        <v>-8.3800219531219633E-2</v>
      </c>
      <c r="BE11" s="40">
        <v>-0.08</v>
      </c>
      <c r="BU11" s="32">
        <f t="shared" ref="BU11:BV11" si="99">+BU10/BT10-1</f>
        <v>0.26480387655705173</v>
      </c>
      <c r="BV11" s="40">
        <f t="shared" si="99"/>
        <v>-4.8805011098594475E-2</v>
      </c>
      <c r="BW11" s="40">
        <v>0.01</v>
      </c>
      <c r="BX11" s="40">
        <v>0.01</v>
      </c>
      <c r="BY11" s="40">
        <v>0.01</v>
      </c>
      <c r="BZ11" s="40">
        <v>0.01</v>
      </c>
      <c r="CA11" s="40">
        <v>0.01</v>
      </c>
      <c r="CB11" s="40">
        <v>0.01</v>
      </c>
      <c r="CC11" s="40">
        <v>0.01</v>
      </c>
      <c r="CD11" s="40">
        <v>0.01</v>
      </c>
      <c r="CE11" s="40">
        <v>0.01</v>
      </c>
    </row>
    <row r="12" spans="2:83" s="33" customFormat="1">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5"/>
      <c r="AX12" s="41"/>
      <c r="AY12" s="41"/>
      <c r="AZ12" s="41"/>
      <c r="BA12" s="41"/>
      <c r="BB12" s="41"/>
      <c r="BC12" s="41"/>
      <c r="BD12" s="41"/>
      <c r="BE12" s="42"/>
    </row>
    <row r="13" spans="2:83" s="33" customFormat="1">
      <c r="B13" s="33" t="s">
        <v>180</v>
      </c>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f>+AT3/(AT8*1000)</f>
        <v>0.73474576271186443</v>
      </c>
      <c r="AU13" s="34">
        <f t="shared" ref="AU13:BD13" si="100">+AU3/(AU8*1000)</f>
        <v>0.72267206477732793</v>
      </c>
      <c r="AV13" s="34">
        <f t="shared" si="100"/>
        <v>0.71653543307086609</v>
      </c>
      <c r="AW13" s="34">
        <f t="shared" si="100"/>
        <v>0.70961538461538465</v>
      </c>
      <c r="AX13" s="34">
        <f t="shared" si="100"/>
        <v>0.69044117647058822</v>
      </c>
      <c r="AY13" s="34">
        <f t="shared" si="100"/>
        <v>0.69130434782608696</v>
      </c>
      <c r="AZ13" s="34">
        <f t="shared" si="100"/>
        <v>0.68683274021352314</v>
      </c>
      <c r="BA13" s="34">
        <f t="shared" si="100"/>
        <v>0.68404255319148932</v>
      </c>
      <c r="BB13" s="34">
        <f t="shared" si="100"/>
        <v>0.68292682926829273</v>
      </c>
      <c r="BC13" s="34">
        <f t="shared" si="100"/>
        <v>0.68333333333333335</v>
      </c>
      <c r="BD13" s="34">
        <f t="shared" si="100"/>
        <v>0.67713310580204777</v>
      </c>
      <c r="BE13" s="42"/>
      <c r="BT13" s="34">
        <f t="shared" ref="BT13:CE13" si="101">+BT3/(BT8*1000)</f>
        <v>0.70961538461538465</v>
      </c>
      <c r="BU13" s="34">
        <f t="shared" si="101"/>
        <v>0.68404255319148932</v>
      </c>
      <c r="BV13" s="34">
        <f t="shared" si="101"/>
        <v>0.67088788870703764</v>
      </c>
      <c r="BW13" s="34">
        <f>+BW3/(BW8*1000)</f>
        <v>0.65786093941175527</v>
      </c>
      <c r="BX13" s="34">
        <f>+BX3/(BX8*1000)</f>
        <v>0.64508694058822602</v>
      </c>
      <c r="BY13" s="34">
        <f>+BY3/(BY8*1000)</f>
        <v>0.6325609805768041</v>
      </c>
      <c r="BZ13" s="34">
        <f t="shared" si="101"/>
        <v>0.62027824308987589</v>
      </c>
      <c r="CA13" s="34">
        <f t="shared" si="101"/>
        <v>0.60823400535997529</v>
      </c>
      <c r="CB13" s="34">
        <f t="shared" si="101"/>
        <v>0.59642363632385931</v>
      </c>
      <c r="CC13" s="34">
        <f t="shared" si="101"/>
        <v>0.58484259484184264</v>
      </c>
      <c r="CD13" s="34">
        <f t="shared" si="101"/>
        <v>0.57348642795170968</v>
      </c>
      <c r="CE13" s="34">
        <f t="shared" si="101"/>
        <v>0.56235076915653082</v>
      </c>
    </row>
    <row r="14" spans="2:83" s="33" customFormat="1">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5"/>
      <c r="AX14" s="41"/>
      <c r="AY14" s="41"/>
      <c r="AZ14" s="41"/>
      <c r="BA14" s="41"/>
      <c r="BB14" s="41"/>
      <c r="BC14" s="41"/>
      <c r="BD14" s="41"/>
      <c r="BE14" s="42"/>
    </row>
    <row r="15" spans="2:83" s="33" customFormat="1">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5"/>
      <c r="AX15" s="41"/>
      <c r="AY15" s="41"/>
      <c r="AZ15" s="41"/>
      <c r="BA15" s="41"/>
      <c r="BB15" s="41"/>
      <c r="BC15" s="41"/>
      <c r="BD15" s="41"/>
      <c r="BE15" s="42"/>
    </row>
    <row r="16" spans="2:83" s="33" customFormat="1">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5"/>
      <c r="AX16" s="41"/>
      <c r="AY16" s="41"/>
      <c r="AZ16" s="41"/>
      <c r="BA16" s="41"/>
      <c r="BB16" s="41"/>
      <c r="BC16" s="41"/>
      <c r="BD16" s="41"/>
      <c r="BE16" s="42"/>
    </row>
    <row r="18" spans="2:1089" s="3" customFormat="1">
      <c r="B18" s="3" t="s">
        <v>18</v>
      </c>
      <c r="N18" s="3">
        <v>1058</v>
      </c>
      <c r="O18" s="3">
        <v>1184</v>
      </c>
      <c r="P18" s="3">
        <v>1262</v>
      </c>
      <c r="Q18" s="3">
        <f>+BL18-SUM(N18:P18)</f>
        <v>1585</v>
      </c>
      <c r="R18" s="3">
        <v>1458</v>
      </c>
      <c r="S18" s="3">
        <v>1813</v>
      </c>
      <c r="T18" s="3">
        <v>2016</v>
      </c>
      <c r="U18" s="3">
        <f>+BM18-SUM(R18:T18)</f>
        <v>2585</v>
      </c>
      <c r="V18" s="3">
        <v>2502</v>
      </c>
      <c r="W18" s="3">
        <v>2910</v>
      </c>
      <c r="X18" s="3">
        <v>3203</v>
      </c>
      <c r="Y18" s="3">
        <f>+BN18-SUM(V18:X18)</f>
        <v>3851</v>
      </c>
      <c r="Z18" s="3">
        <v>3543</v>
      </c>
      <c r="AA18" s="3">
        <v>4042</v>
      </c>
      <c r="AB18" s="3">
        <v>4501</v>
      </c>
      <c r="AC18" s="3">
        <f>+BO18-SUM(Z18:AB18)</f>
        <v>5842</v>
      </c>
      <c r="AD18" s="3">
        <v>5382</v>
      </c>
      <c r="AE18" s="3">
        <v>6436</v>
      </c>
      <c r="AF18" s="3">
        <v>7011</v>
      </c>
      <c r="AG18" s="3">
        <f t="shared" ref="AG18:AG25" si="102">+BP18-SUM(AD18:AF18)</f>
        <v>8809</v>
      </c>
      <c r="AH18" s="3">
        <v>8032</v>
      </c>
      <c r="AI18" s="3">
        <v>9321</v>
      </c>
      <c r="AJ18" s="3">
        <v>10328</v>
      </c>
      <c r="AK18" s="3">
        <f t="shared" ref="AK18:AK25" si="103">+BQ18-SUM(AH18:AJ18)</f>
        <v>12972</v>
      </c>
      <c r="AL18" s="3">
        <v>11966</v>
      </c>
      <c r="AM18" s="3">
        <v>13231</v>
      </c>
      <c r="AN18" s="3">
        <v>13727</v>
      </c>
      <c r="AO18" s="3">
        <f t="shared" ref="AO18:AO25" si="104">+BR18-SUM(AL18:AN18)</f>
        <v>16914</v>
      </c>
      <c r="AP18" s="3">
        <v>15077</v>
      </c>
      <c r="AQ18" s="3">
        <v>16886</v>
      </c>
      <c r="AR18" s="3">
        <v>17652</v>
      </c>
      <c r="AS18" s="3">
        <f t="shared" ref="AS18:AS25" si="105">+BS18-SUM(AP18:AR18)</f>
        <v>21082</v>
      </c>
      <c r="AT18" s="3">
        <v>17737</v>
      </c>
      <c r="AU18" s="3">
        <v>18687</v>
      </c>
      <c r="AV18" s="3">
        <v>21470</v>
      </c>
      <c r="AW18" s="3">
        <f t="shared" ref="AW18:AW25" si="106">+BT18-SUM(AT18:AV18)</f>
        <v>28071</v>
      </c>
      <c r="AX18" s="3">
        <v>26171</v>
      </c>
      <c r="AY18" s="3">
        <v>29077</v>
      </c>
      <c r="AZ18" s="3">
        <v>29010</v>
      </c>
      <c r="BA18" s="22">
        <f>+BU18-SUM(AX18:AZ18)</f>
        <v>33671</v>
      </c>
      <c r="BB18" s="3">
        <v>27908</v>
      </c>
      <c r="BC18" s="3">
        <v>28822</v>
      </c>
      <c r="BD18" s="3">
        <v>27714</v>
      </c>
      <c r="BE18" s="3">
        <f>+BE8*BE10</f>
        <v>32216.412800000002</v>
      </c>
      <c r="BJ18" s="3">
        <v>1974</v>
      </c>
      <c r="BK18" s="3">
        <v>3711</v>
      </c>
      <c r="BL18" s="3">
        <v>5089</v>
      </c>
      <c r="BM18" s="3">
        <v>7872</v>
      </c>
      <c r="BN18" s="3">
        <v>12466</v>
      </c>
      <c r="BO18" s="3">
        <v>17928</v>
      </c>
      <c r="BP18" s="3">
        <v>27638</v>
      </c>
      <c r="BQ18" s="3">
        <v>40653</v>
      </c>
      <c r="BR18" s="3">
        <v>55838</v>
      </c>
      <c r="BS18" s="3">
        <v>70697</v>
      </c>
      <c r="BT18" s="3">
        <v>85965</v>
      </c>
      <c r="BU18" s="3">
        <v>117929</v>
      </c>
      <c r="BV18" s="3">
        <f>SUM(BB18:BE18)</f>
        <v>116660.41280000001</v>
      </c>
      <c r="BW18" s="3">
        <f>+BW8*BW10</f>
        <v>121361.82743584002</v>
      </c>
      <c r="BX18" s="3">
        <f t="shared" ref="BX18:CE18" si="107">+BX8*BX10</f>
        <v>126252.70908150438</v>
      </c>
      <c r="BY18" s="3">
        <f t="shared" si="107"/>
        <v>131340.69325748904</v>
      </c>
      <c r="BZ18" s="3">
        <f t="shared" si="107"/>
        <v>136633.72319576584</v>
      </c>
      <c r="CA18" s="3">
        <f t="shared" si="107"/>
        <v>142140.06224055521</v>
      </c>
      <c r="CB18" s="3">
        <f t="shared" si="107"/>
        <v>147868.3067488496</v>
      </c>
      <c r="CC18" s="3">
        <f t="shared" si="107"/>
        <v>153827.39951082825</v>
      </c>
      <c r="CD18" s="3">
        <f t="shared" si="107"/>
        <v>160026.64371111462</v>
      </c>
      <c r="CE18" s="3">
        <f t="shared" si="107"/>
        <v>166475.71745267254</v>
      </c>
    </row>
    <row r="19" spans="2:1089">
      <c r="B19" s="1" t="s">
        <v>19</v>
      </c>
      <c r="Z19" s="1">
        <v>654</v>
      </c>
      <c r="AA19" s="1">
        <v>668</v>
      </c>
      <c r="AB19" s="1">
        <v>720</v>
      </c>
      <c r="AC19" s="3">
        <f t="shared" ref="AC19:AC28" si="108">+BO19-SUM(Z19:AA19)</f>
        <v>1545</v>
      </c>
      <c r="AD19" s="1">
        <v>838</v>
      </c>
      <c r="AE19" s="1">
        <v>917</v>
      </c>
      <c r="AF19" s="1">
        <v>987</v>
      </c>
      <c r="AG19" s="6">
        <f t="shared" si="102"/>
        <v>1047</v>
      </c>
      <c r="AH19" s="1">
        <v>1159</v>
      </c>
      <c r="AI19" s="1">
        <v>1237</v>
      </c>
      <c r="AJ19" s="1">
        <v>1448</v>
      </c>
      <c r="AK19" s="6">
        <f t="shared" si="103"/>
        <v>1610</v>
      </c>
      <c r="AL19" s="1">
        <v>1927</v>
      </c>
      <c r="AM19" s="1">
        <v>2214</v>
      </c>
      <c r="AN19" s="1">
        <v>2418</v>
      </c>
      <c r="AO19" s="6">
        <f t="shared" si="104"/>
        <v>2796</v>
      </c>
      <c r="AP19" s="1">
        <v>2816</v>
      </c>
      <c r="AQ19" s="1">
        <v>3307</v>
      </c>
      <c r="AR19" s="1">
        <v>3155</v>
      </c>
      <c r="AS19" s="6">
        <f t="shared" si="105"/>
        <v>3492</v>
      </c>
      <c r="AT19" s="1">
        <v>3459</v>
      </c>
      <c r="AU19" s="1">
        <v>3829</v>
      </c>
      <c r="AV19" s="1">
        <v>4194</v>
      </c>
      <c r="AW19" s="6">
        <f t="shared" si="106"/>
        <v>5210</v>
      </c>
      <c r="AX19" s="1">
        <v>5131</v>
      </c>
      <c r="AY19" s="1">
        <v>5399</v>
      </c>
      <c r="AZ19" s="1">
        <v>5771</v>
      </c>
      <c r="BA19" s="21">
        <f t="shared" ref="BA19:BA30" si="109">+BU19-SUM(AX19:AZ19)</f>
        <v>6348</v>
      </c>
      <c r="BB19" s="1">
        <v>6005</v>
      </c>
      <c r="BC19" s="1">
        <v>5192</v>
      </c>
      <c r="BD19" s="1">
        <v>5716</v>
      </c>
      <c r="BE19" s="1">
        <f>+BE$18*(BA19/BA$18)</f>
        <v>6073.7664000000004</v>
      </c>
      <c r="BJ19" s="6">
        <v>493</v>
      </c>
      <c r="BK19" s="6">
        <v>860</v>
      </c>
      <c r="BL19" s="6">
        <v>1364</v>
      </c>
      <c r="BM19" s="6">
        <v>1875</v>
      </c>
      <c r="BN19" s="6">
        <v>2153</v>
      </c>
      <c r="BO19" s="6">
        <v>2867</v>
      </c>
      <c r="BP19" s="6">
        <v>3789</v>
      </c>
      <c r="BQ19" s="6">
        <v>5454</v>
      </c>
      <c r="BR19" s="6">
        <v>9355</v>
      </c>
      <c r="BS19" s="6">
        <v>12770</v>
      </c>
      <c r="BT19" s="6">
        <v>16692</v>
      </c>
      <c r="BU19" s="6">
        <v>22649</v>
      </c>
      <c r="BV19" s="6">
        <f t="shared" ref="BV19:BV30" si="110">SUM(BB19:BE19)</f>
        <v>22986.7664</v>
      </c>
      <c r="BW19" s="1">
        <f>+BW$18*BW36</f>
        <v>29126.838584601606</v>
      </c>
      <c r="BX19" s="1">
        <f t="shared" ref="BX19:CE19" ca="1" si="111">+BX$18*BX36</f>
        <v>30300.650179561053</v>
      </c>
      <c r="BY19" s="1">
        <f t="shared" ca="1" si="111"/>
        <v>31521.766381797366</v>
      </c>
      <c r="BZ19" s="1">
        <f t="shared" ca="1" si="111"/>
        <v>32792.0935669838</v>
      </c>
      <c r="CA19" s="1">
        <f t="shared" ca="1" si="111"/>
        <v>34113.614937733248</v>
      </c>
      <c r="CB19" s="1">
        <f t="shared" ca="1" si="111"/>
        <v>35488.393619723902</v>
      </c>
      <c r="CC19" s="1">
        <f t="shared" ca="1" si="111"/>
        <v>36918.57588259878</v>
      </c>
      <c r="CD19" s="1">
        <f t="shared" ca="1" si="111"/>
        <v>38406.39449066751</v>
      </c>
      <c r="CE19" s="1">
        <f t="shared" ca="1" si="111"/>
        <v>39954.172188641409</v>
      </c>
    </row>
    <row r="20" spans="2:1089">
      <c r="B20" s="1" t="s">
        <v>20</v>
      </c>
      <c r="Z20" s="1">
        <v>1062</v>
      </c>
      <c r="AA20" s="1">
        <v>1170</v>
      </c>
      <c r="AB20" s="1">
        <v>1271</v>
      </c>
      <c r="AC20" s="3">
        <f t="shared" si="108"/>
        <v>2584</v>
      </c>
      <c r="AD20" s="1">
        <v>1343</v>
      </c>
      <c r="AE20" s="1">
        <v>1463</v>
      </c>
      <c r="AF20" s="1">
        <v>1539</v>
      </c>
      <c r="AG20" s="6">
        <f t="shared" si="102"/>
        <v>1574</v>
      </c>
      <c r="AH20" s="1">
        <v>1834</v>
      </c>
      <c r="AI20" s="1">
        <v>1919</v>
      </c>
      <c r="AJ20" s="1">
        <v>2052</v>
      </c>
      <c r="AK20" s="6">
        <f t="shared" si="103"/>
        <v>1949</v>
      </c>
      <c r="AL20" s="1">
        <v>2238</v>
      </c>
      <c r="AM20" s="1">
        <v>2523</v>
      </c>
      <c r="AN20" s="1">
        <v>2657</v>
      </c>
      <c r="AO20" s="6">
        <f t="shared" si="104"/>
        <v>2855</v>
      </c>
      <c r="AP20" s="1">
        <v>2860</v>
      </c>
      <c r="AQ20" s="1">
        <v>3315</v>
      </c>
      <c r="AR20" s="1">
        <v>3548</v>
      </c>
      <c r="AS20" s="6">
        <f t="shared" si="105"/>
        <v>3877</v>
      </c>
      <c r="AT20" s="1">
        <v>4015</v>
      </c>
      <c r="AU20" s="1">
        <v>4462</v>
      </c>
      <c r="AV20" s="1">
        <v>4763</v>
      </c>
      <c r="AW20" s="6">
        <f t="shared" si="106"/>
        <v>5207</v>
      </c>
      <c r="AX20" s="1">
        <v>5197</v>
      </c>
      <c r="AY20" s="1">
        <v>6096</v>
      </c>
      <c r="AZ20" s="1">
        <v>6316</v>
      </c>
      <c r="BA20" s="21">
        <f t="shared" si="109"/>
        <v>7046</v>
      </c>
      <c r="BB20" s="1">
        <v>7707</v>
      </c>
      <c r="BC20" s="1">
        <v>8690</v>
      </c>
      <c r="BD20" s="1">
        <v>9170</v>
      </c>
      <c r="BE20" s="1">
        <f>+BE18*BE37</f>
        <v>10631.416224000001</v>
      </c>
      <c r="BJ20" s="6">
        <v>144</v>
      </c>
      <c r="BK20" s="6">
        <v>388</v>
      </c>
      <c r="BL20" s="6">
        <v>1399</v>
      </c>
      <c r="BM20" s="6">
        <v>1415</v>
      </c>
      <c r="BN20" s="6">
        <v>2666</v>
      </c>
      <c r="BO20" s="6">
        <v>4816</v>
      </c>
      <c r="BP20" s="6">
        <v>5919</v>
      </c>
      <c r="BQ20" s="6">
        <v>7754</v>
      </c>
      <c r="BR20" s="6">
        <v>10273</v>
      </c>
      <c r="BS20" s="6">
        <v>13600</v>
      </c>
      <c r="BT20" s="6">
        <v>18447</v>
      </c>
      <c r="BU20" s="6">
        <v>24655</v>
      </c>
      <c r="BV20" s="6">
        <f t="shared" si="110"/>
        <v>36198.416224000001</v>
      </c>
      <c r="BW20" s="1">
        <f t="shared" ref="BW20:CE22" si="112">+BW$18*BW37</f>
        <v>41263.021328185612</v>
      </c>
      <c r="BX20" s="1">
        <f t="shared" si="112"/>
        <v>42925.921087711489</v>
      </c>
      <c r="BY20" s="1">
        <f t="shared" si="112"/>
        <v>44655.835707546277</v>
      </c>
      <c r="BZ20" s="1">
        <f t="shared" si="112"/>
        <v>46455.465886560385</v>
      </c>
      <c r="CA20" s="1">
        <f t="shared" si="112"/>
        <v>48327.621161788775</v>
      </c>
      <c r="CB20" s="1">
        <f t="shared" si="112"/>
        <v>50275.224294608866</v>
      </c>
      <c r="CC20" s="1">
        <f t="shared" si="112"/>
        <v>52301.315833681612</v>
      </c>
      <c r="CD20" s="1">
        <f t="shared" si="112"/>
        <v>54409.058861778976</v>
      </c>
      <c r="CE20" s="1">
        <f t="shared" si="112"/>
        <v>56601.74393390867</v>
      </c>
    </row>
    <row r="21" spans="2:1089">
      <c r="B21" s="1" t="s">
        <v>21</v>
      </c>
      <c r="Z21" s="1">
        <v>620</v>
      </c>
      <c r="AA21" s="1">
        <v>626</v>
      </c>
      <c r="AB21" s="1">
        <v>706</v>
      </c>
      <c r="AC21" s="3">
        <f t="shared" si="108"/>
        <v>1479</v>
      </c>
      <c r="AD21" s="1">
        <v>826</v>
      </c>
      <c r="AE21" s="1">
        <v>899</v>
      </c>
      <c r="AF21" s="1">
        <v>925</v>
      </c>
      <c r="AG21" s="6">
        <f t="shared" si="102"/>
        <v>1122</v>
      </c>
      <c r="AH21" s="1">
        <v>1057</v>
      </c>
      <c r="AI21" s="1">
        <v>1124</v>
      </c>
      <c r="AJ21" s="1">
        <v>1170</v>
      </c>
      <c r="AK21" s="6">
        <f t="shared" si="103"/>
        <v>1374</v>
      </c>
      <c r="AL21" s="1">
        <v>1595</v>
      </c>
      <c r="AM21" s="1">
        <v>1855</v>
      </c>
      <c r="AN21" s="1">
        <v>1928</v>
      </c>
      <c r="AO21" s="6">
        <f t="shared" si="104"/>
        <v>2468</v>
      </c>
      <c r="AP21" s="1">
        <v>2020</v>
      </c>
      <c r="AQ21" s="1">
        <v>2414</v>
      </c>
      <c r="AR21" s="1">
        <v>2416</v>
      </c>
      <c r="AS21" s="6">
        <f t="shared" si="105"/>
        <v>3026</v>
      </c>
      <c r="AT21" s="1">
        <v>2787</v>
      </c>
      <c r="AU21" s="1">
        <v>2840</v>
      </c>
      <c r="AV21" s="1">
        <v>2683</v>
      </c>
      <c r="AW21" s="6">
        <f t="shared" si="106"/>
        <v>3281</v>
      </c>
      <c r="AX21" s="1">
        <v>2843</v>
      </c>
      <c r="AY21" s="1">
        <v>3259</v>
      </c>
      <c r="AZ21" s="1">
        <v>3554</v>
      </c>
      <c r="BA21" s="21">
        <f t="shared" si="109"/>
        <v>4387</v>
      </c>
      <c r="BB21" s="1">
        <v>3312</v>
      </c>
      <c r="BC21" s="1">
        <v>3595</v>
      </c>
      <c r="BD21" s="1">
        <v>3780</v>
      </c>
      <c r="BE21" s="1">
        <f>+BE$18*(BA21/BA$18)</f>
        <v>4197.481600000001</v>
      </c>
      <c r="BJ21" s="6">
        <v>167</v>
      </c>
      <c r="BK21" s="6">
        <v>393</v>
      </c>
      <c r="BL21" s="6">
        <v>896</v>
      </c>
      <c r="BM21" s="6">
        <v>997</v>
      </c>
      <c r="BN21" s="6">
        <v>1680</v>
      </c>
      <c r="BO21" s="6">
        <v>2725</v>
      </c>
      <c r="BP21" s="6">
        <v>3772</v>
      </c>
      <c r="BQ21" s="6">
        <v>4725</v>
      </c>
      <c r="BR21" s="6">
        <v>7846</v>
      </c>
      <c r="BS21" s="6">
        <v>9876</v>
      </c>
      <c r="BT21" s="6">
        <v>11591</v>
      </c>
      <c r="BU21" s="6">
        <v>14043</v>
      </c>
      <c r="BV21" s="6">
        <f t="shared" si="110"/>
        <v>14884.481600000001</v>
      </c>
      <c r="BW21" s="1">
        <f t="shared" si="112"/>
        <v>18204.274115376003</v>
      </c>
      <c r="BX21" s="1">
        <f t="shared" ca="1" si="112"/>
        <v>18937.906362225654</v>
      </c>
      <c r="BY21" s="1">
        <f t="shared" ca="1" si="112"/>
        <v>19701.103988623356</v>
      </c>
      <c r="BZ21" s="1">
        <f t="shared" ca="1" si="112"/>
        <v>20495.058479364874</v>
      </c>
      <c r="CA21" s="1">
        <f t="shared" ca="1" si="112"/>
        <v>21321.00933608328</v>
      </c>
      <c r="CB21" s="1">
        <f t="shared" ca="1" si="112"/>
        <v>22180.24601232744</v>
      </c>
      <c r="CC21" s="1">
        <f t="shared" ca="1" si="112"/>
        <v>23074.109926624238</v>
      </c>
      <c r="CD21" s="1">
        <f t="shared" ca="1" si="112"/>
        <v>24003.996556667193</v>
      </c>
      <c r="CE21" s="1">
        <f t="shared" ca="1" si="112"/>
        <v>24971.357617900881</v>
      </c>
    </row>
    <row r="22" spans="2:1089">
      <c r="B22" s="1" t="s">
        <v>22</v>
      </c>
      <c r="Z22" s="1">
        <v>274</v>
      </c>
      <c r="AA22" s="1">
        <v>305</v>
      </c>
      <c r="AB22" s="1">
        <v>345</v>
      </c>
      <c r="AC22" s="3">
        <f t="shared" si="108"/>
        <v>716</v>
      </c>
      <c r="AD22" s="1">
        <v>366</v>
      </c>
      <c r="AE22" s="1">
        <v>412</v>
      </c>
      <c r="AF22" s="1">
        <v>438</v>
      </c>
      <c r="AG22" s="6">
        <f t="shared" si="102"/>
        <v>515</v>
      </c>
      <c r="AH22" s="1">
        <v>655</v>
      </c>
      <c r="AI22" s="1">
        <v>640</v>
      </c>
      <c r="AJ22" s="1">
        <v>536</v>
      </c>
      <c r="AK22" s="6">
        <f t="shared" si="103"/>
        <v>686</v>
      </c>
      <c r="AL22" s="1">
        <v>757</v>
      </c>
      <c r="AM22" s="1">
        <v>776</v>
      </c>
      <c r="AN22" s="1">
        <v>943</v>
      </c>
      <c r="AO22" s="6">
        <f t="shared" si="104"/>
        <v>975</v>
      </c>
      <c r="AP22" s="1">
        <v>4064</v>
      </c>
      <c r="AQ22" s="1">
        <v>3224</v>
      </c>
      <c r="AR22" s="1">
        <v>1348</v>
      </c>
      <c r="AS22" s="6">
        <f t="shared" si="105"/>
        <v>1829</v>
      </c>
      <c r="AT22" s="1">
        <v>1583</v>
      </c>
      <c r="AU22" s="1">
        <v>1593</v>
      </c>
      <c r="AV22" s="1">
        <v>1790</v>
      </c>
      <c r="AW22" s="6">
        <f t="shared" si="106"/>
        <v>1598</v>
      </c>
      <c r="AX22" s="1">
        <v>1622</v>
      </c>
      <c r="AY22" s="1">
        <v>1956</v>
      </c>
      <c r="AZ22" s="1">
        <v>2946</v>
      </c>
      <c r="BA22" s="21">
        <f t="shared" si="109"/>
        <v>3305</v>
      </c>
      <c r="BB22" s="1">
        <v>2360</v>
      </c>
      <c r="BC22" s="1">
        <v>2987</v>
      </c>
      <c r="BD22" s="1">
        <v>3384</v>
      </c>
      <c r="BE22" s="1">
        <f>+BE$18*(BA22/BA$18)</f>
        <v>3162.2240000000002</v>
      </c>
      <c r="BJ22" s="6">
        <v>138</v>
      </c>
      <c r="BK22" s="6">
        <v>314</v>
      </c>
      <c r="BL22" s="6">
        <v>892</v>
      </c>
      <c r="BM22" s="6">
        <v>781</v>
      </c>
      <c r="BN22" s="6">
        <v>973</v>
      </c>
      <c r="BO22" s="6">
        <v>1295</v>
      </c>
      <c r="BP22" s="6">
        <v>1731</v>
      </c>
      <c r="BQ22" s="6">
        <v>2517</v>
      </c>
      <c r="BR22" s="6">
        <v>3451</v>
      </c>
      <c r="BS22" s="6">
        <v>10465</v>
      </c>
      <c r="BT22" s="6">
        <v>6564</v>
      </c>
      <c r="BU22" s="6">
        <v>9829</v>
      </c>
      <c r="BV22" s="6">
        <f t="shared" si="110"/>
        <v>11893.224</v>
      </c>
      <c r="BW22" s="1">
        <f t="shared" si="112"/>
        <v>3640.8548230752008</v>
      </c>
      <c r="BX22" s="1">
        <f t="shared" ca="1" si="112"/>
        <v>3787.5812724451316</v>
      </c>
      <c r="BY22" s="1">
        <f t="shared" ca="1" si="112"/>
        <v>3940.2207977246708</v>
      </c>
      <c r="BZ22" s="1">
        <f t="shared" ca="1" si="112"/>
        <v>4099.011695872975</v>
      </c>
      <c r="CA22" s="1">
        <f t="shared" ca="1" si="112"/>
        <v>4264.201867216656</v>
      </c>
      <c r="CB22" s="1">
        <f t="shared" ca="1" si="112"/>
        <v>4436.0492024654877</v>
      </c>
      <c r="CC22" s="1">
        <f t="shared" ca="1" si="112"/>
        <v>4614.8219853248474</v>
      </c>
      <c r="CD22" s="1">
        <f t="shared" ca="1" si="112"/>
        <v>4800.7993113334387</v>
      </c>
      <c r="CE22" s="1">
        <f t="shared" ca="1" si="112"/>
        <v>4994.2715235801761</v>
      </c>
    </row>
    <row r="23" spans="2:1089">
      <c r="B23" s="1" t="s">
        <v>23</v>
      </c>
      <c r="Z23" s="1">
        <f t="shared" ref="Z23" si="113">+SUM(Z19:Z22)</f>
        <v>2610</v>
      </c>
      <c r="AA23" s="1">
        <f>+SUM(AA19:AA22)</f>
        <v>2769</v>
      </c>
      <c r="AB23" s="1">
        <f>+SUM(AB19:AB22)</f>
        <v>3042</v>
      </c>
      <c r="AC23" s="3">
        <f t="shared" si="108"/>
        <v>6324</v>
      </c>
      <c r="AD23" s="1">
        <f t="shared" ref="AD23:AY23" si="114">+SUM(AD19:AD22)</f>
        <v>3373</v>
      </c>
      <c r="AE23" s="1">
        <f t="shared" si="114"/>
        <v>3691</v>
      </c>
      <c r="AF23" s="1">
        <f t="shared" si="114"/>
        <v>3889</v>
      </c>
      <c r="AG23" s="3">
        <f t="shared" si="102"/>
        <v>4258</v>
      </c>
      <c r="AH23" s="1">
        <f t="shared" si="114"/>
        <v>4705</v>
      </c>
      <c r="AI23" s="1">
        <f t="shared" si="114"/>
        <v>4920</v>
      </c>
      <c r="AJ23" s="1">
        <f t="shared" si="114"/>
        <v>5206</v>
      </c>
      <c r="AK23" s="6">
        <f t="shared" si="103"/>
        <v>5619</v>
      </c>
      <c r="AL23" s="1">
        <f t="shared" si="114"/>
        <v>6517</v>
      </c>
      <c r="AM23" s="1">
        <f t="shared" si="114"/>
        <v>7368</v>
      </c>
      <c r="AN23" s="1">
        <f t="shared" si="114"/>
        <v>7946</v>
      </c>
      <c r="AO23" s="6">
        <f t="shared" si="104"/>
        <v>9094</v>
      </c>
      <c r="AP23" s="1">
        <f t="shared" si="114"/>
        <v>11760</v>
      </c>
      <c r="AQ23" s="1">
        <f t="shared" si="114"/>
        <v>12260</v>
      </c>
      <c r="AR23" s="1">
        <f t="shared" si="114"/>
        <v>10467</v>
      </c>
      <c r="AS23" s="6">
        <f t="shared" si="105"/>
        <v>12224</v>
      </c>
      <c r="AT23" s="1">
        <f t="shared" si="114"/>
        <v>11844</v>
      </c>
      <c r="AU23" s="1">
        <f t="shared" si="114"/>
        <v>12724</v>
      </c>
      <c r="AV23" s="1">
        <f t="shared" si="114"/>
        <v>13430</v>
      </c>
      <c r="AW23" s="6">
        <f t="shared" si="106"/>
        <v>15296</v>
      </c>
      <c r="AX23" s="1">
        <f t="shared" si="114"/>
        <v>14793</v>
      </c>
      <c r="AY23" s="1">
        <f t="shared" si="114"/>
        <v>16710</v>
      </c>
      <c r="AZ23" s="1">
        <f t="shared" ref="AZ23" si="115">+SUM(AZ19:AZ22)</f>
        <v>18587</v>
      </c>
      <c r="BA23" s="21">
        <f t="shared" si="109"/>
        <v>21086</v>
      </c>
      <c r="BB23" s="1">
        <f t="shared" ref="BB23" si="116">+SUM(BB19:BB22)</f>
        <v>19384</v>
      </c>
      <c r="BC23" s="1">
        <f t="shared" ref="BC23:BD23" si="117">+SUM(BC19:BC22)</f>
        <v>20464</v>
      </c>
      <c r="BD23" s="1">
        <f t="shared" si="117"/>
        <v>22050</v>
      </c>
      <c r="BE23" s="1">
        <f t="shared" ref="BE23" si="118">+SUM(BE19:BE22)</f>
        <v>24064.888224000002</v>
      </c>
      <c r="BJ23" s="6">
        <f t="shared" ref="BJ23:BU23" si="119">+SUM(BJ19:BJ22)</f>
        <v>942</v>
      </c>
      <c r="BK23" s="6">
        <f t="shared" si="119"/>
        <v>1955</v>
      </c>
      <c r="BL23" s="6">
        <f t="shared" si="119"/>
        <v>4551</v>
      </c>
      <c r="BM23" s="6">
        <f t="shared" si="119"/>
        <v>5068</v>
      </c>
      <c r="BN23" s="6">
        <f t="shared" si="119"/>
        <v>7472</v>
      </c>
      <c r="BO23" s="6">
        <f t="shared" si="119"/>
        <v>11703</v>
      </c>
      <c r="BP23" s="6">
        <f t="shared" si="119"/>
        <v>15211</v>
      </c>
      <c r="BQ23" s="6">
        <f t="shared" si="119"/>
        <v>20450</v>
      </c>
      <c r="BR23" s="6">
        <f t="shared" si="119"/>
        <v>30925</v>
      </c>
      <c r="BS23" s="6">
        <f t="shared" si="119"/>
        <v>46711</v>
      </c>
      <c r="BT23" s="6">
        <f t="shared" si="119"/>
        <v>53294</v>
      </c>
      <c r="BU23" s="6">
        <f t="shared" si="119"/>
        <v>71176</v>
      </c>
      <c r="BV23" s="6">
        <f t="shared" si="110"/>
        <v>85962.888223999995</v>
      </c>
      <c r="BW23" s="1">
        <f>+SUM(BW19:BW22)</f>
        <v>92234.98885123842</v>
      </c>
      <c r="BX23" s="1">
        <f t="shared" ref="BX23:CE23" ca="1" si="120">+SUM(BX19:BX22)</f>
        <v>95952.058901943325</v>
      </c>
      <c r="BY23" s="1">
        <f t="shared" ca="1" si="120"/>
        <v>99818.926875691686</v>
      </c>
      <c r="BZ23" s="1">
        <f t="shared" ca="1" si="120"/>
        <v>103841.62962878203</v>
      </c>
      <c r="CA23" s="1">
        <f t="shared" ca="1" si="120"/>
        <v>108026.44730282197</v>
      </c>
      <c r="CB23" s="1">
        <f t="shared" ca="1" si="120"/>
        <v>112379.91312912569</v>
      </c>
      <c r="CC23" s="1">
        <f t="shared" ca="1" si="120"/>
        <v>116908.82362822948</v>
      </c>
      <c r="CD23" s="1">
        <f t="shared" ca="1" si="120"/>
        <v>121620.24922044712</v>
      </c>
      <c r="CE23" s="1">
        <f t="shared" ca="1" si="120"/>
        <v>126521.54526403114</v>
      </c>
    </row>
    <row r="24" spans="2:1089" s="3" customFormat="1">
      <c r="B24" s="3" t="s">
        <v>24</v>
      </c>
      <c r="Z24" s="3">
        <f t="shared" ref="Z24" si="121">+Z18-Z23</f>
        <v>933</v>
      </c>
      <c r="AA24" s="3">
        <f>+AA18-AA23</f>
        <v>1273</v>
      </c>
      <c r="AB24" s="3">
        <f>+AB18-AB23</f>
        <v>1459</v>
      </c>
      <c r="AC24" s="3">
        <f t="shared" si="108"/>
        <v>4019</v>
      </c>
      <c r="AD24" s="3">
        <f t="shared" ref="AD24:AY24" si="122">+AD18-AD23</f>
        <v>2009</v>
      </c>
      <c r="AE24" s="3">
        <f t="shared" si="122"/>
        <v>2745</v>
      </c>
      <c r="AF24" s="3">
        <f t="shared" si="122"/>
        <v>3122</v>
      </c>
      <c r="AG24" s="3">
        <f t="shared" si="102"/>
        <v>4551</v>
      </c>
      <c r="AH24" s="3">
        <f t="shared" si="122"/>
        <v>3327</v>
      </c>
      <c r="AI24" s="3">
        <f t="shared" si="122"/>
        <v>4401</v>
      </c>
      <c r="AJ24" s="3">
        <f t="shared" si="122"/>
        <v>5122</v>
      </c>
      <c r="AK24" s="3">
        <f t="shared" si="103"/>
        <v>7353</v>
      </c>
      <c r="AL24" s="3">
        <f t="shared" si="122"/>
        <v>5449</v>
      </c>
      <c r="AM24" s="3">
        <f t="shared" si="122"/>
        <v>5863</v>
      </c>
      <c r="AN24" s="3">
        <f t="shared" si="122"/>
        <v>5781</v>
      </c>
      <c r="AO24" s="3">
        <f t="shared" si="104"/>
        <v>7820</v>
      </c>
      <c r="AP24" s="3">
        <f t="shared" si="122"/>
        <v>3317</v>
      </c>
      <c r="AQ24" s="3">
        <f t="shared" si="122"/>
        <v>4626</v>
      </c>
      <c r="AR24" s="3">
        <f t="shared" si="122"/>
        <v>7185</v>
      </c>
      <c r="AS24" s="3">
        <f t="shared" si="105"/>
        <v>8858</v>
      </c>
      <c r="AT24" s="3">
        <f t="shared" si="122"/>
        <v>5893</v>
      </c>
      <c r="AU24" s="3">
        <f t="shared" si="122"/>
        <v>5963</v>
      </c>
      <c r="AV24" s="3">
        <f t="shared" si="122"/>
        <v>8040</v>
      </c>
      <c r="AW24" s="3">
        <f t="shared" si="106"/>
        <v>12775</v>
      </c>
      <c r="AX24" s="3">
        <f t="shared" si="122"/>
        <v>11378</v>
      </c>
      <c r="AY24" s="3">
        <f t="shared" si="122"/>
        <v>12367</v>
      </c>
      <c r="AZ24" s="3">
        <f t="shared" ref="AZ24" si="123">+AZ18-AZ23</f>
        <v>10423</v>
      </c>
      <c r="BA24" s="22">
        <f t="shared" si="109"/>
        <v>12585</v>
      </c>
      <c r="BB24" s="3">
        <f t="shared" ref="BB24" si="124">+BB18-BB23</f>
        <v>8524</v>
      </c>
      <c r="BC24" s="3">
        <f t="shared" ref="BC24:BD24" si="125">+BC18-BC23</f>
        <v>8358</v>
      </c>
      <c r="BD24" s="3">
        <f t="shared" si="125"/>
        <v>5664</v>
      </c>
      <c r="BE24" s="3">
        <f t="shared" ref="BE24" si="126">+BE18-BE23</f>
        <v>8151.5245759999998</v>
      </c>
      <c r="BJ24" s="3">
        <f t="shared" ref="BJ24:BU24" si="127">+BJ18-BJ23</f>
        <v>1032</v>
      </c>
      <c r="BK24" s="3">
        <f t="shared" si="127"/>
        <v>1756</v>
      </c>
      <c r="BL24" s="3">
        <f t="shared" si="127"/>
        <v>538</v>
      </c>
      <c r="BM24" s="3">
        <f t="shared" si="127"/>
        <v>2804</v>
      </c>
      <c r="BN24" s="3">
        <f t="shared" si="127"/>
        <v>4994</v>
      </c>
      <c r="BO24" s="3">
        <f t="shared" si="127"/>
        <v>6225</v>
      </c>
      <c r="BP24" s="3">
        <f t="shared" si="127"/>
        <v>12427</v>
      </c>
      <c r="BQ24" s="3">
        <f t="shared" si="127"/>
        <v>20203</v>
      </c>
      <c r="BR24" s="3">
        <f t="shared" si="127"/>
        <v>24913</v>
      </c>
      <c r="BS24" s="3">
        <f t="shared" si="127"/>
        <v>23986</v>
      </c>
      <c r="BT24" s="3">
        <f t="shared" si="127"/>
        <v>32671</v>
      </c>
      <c r="BU24" s="3">
        <f t="shared" si="127"/>
        <v>46753</v>
      </c>
      <c r="BV24" s="3">
        <f t="shared" si="110"/>
        <v>30697.524576</v>
      </c>
      <c r="BW24" s="3">
        <f t="shared" ref="BW24:CE24" si="128">BW18-BW23</f>
        <v>29126.838584601603</v>
      </c>
      <c r="BX24" s="3">
        <f t="shared" ca="1" si="128"/>
        <v>30300.650179561053</v>
      </c>
      <c r="BY24" s="3">
        <f t="shared" ca="1" si="128"/>
        <v>31521.766381797352</v>
      </c>
      <c r="BZ24" s="3">
        <f t="shared" ca="1" si="128"/>
        <v>32792.093566983807</v>
      </c>
      <c r="CA24" s="3">
        <f t="shared" ca="1" si="128"/>
        <v>34113.614937733248</v>
      </c>
      <c r="CB24" s="3">
        <f t="shared" ca="1" si="128"/>
        <v>35488.393619723909</v>
      </c>
      <c r="CC24" s="3">
        <f t="shared" ca="1" si="128"/>
        <v>36918.575882598772</v>
      </c>
      <c r="CD24" s="3">
        <f t="shared" ca="1" si="128"/>
        <v>38406.394490667502</v>
      </c>
      <c r="CE24" s="3">
        <f t="shared" ca="1" si="128"/>
        <v>39954.172188641402</v>
      </c>
    </row>
    <row r="25" spans="2:1089">
      <c r="B25" s="1" t="s">
        <v>25</v>
      </c>
      <c r="Z25" s="1">
        <v>420</v>
      </c>
      <c r="AA25" s="6">
        <v>0</v>
      </c>
      <c r="AB25" s="1">
        <v>-27</v>
      </c>
      <c r="AC25" s="6">
        <f t="shared" si="108"/>
        <v>-451</v>
      </c>
      <c r="AD25" s="6">
        <v>56</v>
      </c>
      <c r="AE25" s="6">
        <v>20</v>
      </c>
      <c r="AF25" s="6">
        <v>47</v>
      </c>
      <c r="AG25" s="6">
        <f t="shared" si="102"/>
        <v>-32</v>
      </c>
      <c r="AH25" s="6">
        <v>81</v>
      </c>
      <c r="AI25" s="1">
        <v>87</v>
      </c>
      <c r="AJ25" s="1">
        <v>114</v>
      </c>
      <c r="AK25" s="6">
        <f t="shared" si="103"/>
        <v>109</v>
      </c>
      <c r="AL25" s="1">
        <v>161</v>
      </c>
      <c r="AM25" s="1">
        <v>5</v>
      </c>
      <c r="AN25" s="1">
        <v>131</v>
      </c>
      <c r="AO25" s="6">
        <f t="shared" si="104"/>
        <v>151</v>
      </c>
      <c r="AP25" s="1">
        <v>165</v>
      </c>
      <c r="AQ25" s="1">
        <v>206</v>
      </c>
      <c r="AR25" s="1">
        <v>144</v>
      </c>
      <c r="AS25" s="6">
        <f t="shared" si="105"/>
        <v>311</v>
      </c>
      <c r="AT25" s="1">
        <v>-32</v>
      </c>
      <c r="AU25" s="1">
        <v>168</v>
      </c>
      <c r="AV25" s="1">
        <v>93</v>
      </c>
      <c r="AW25" s="6">
        <f t="shared" si="106"/>
        <v>280</v>
      </c>
      <c r="AX25" s="1">
        <v>125</v>
      </c>
      <c r="AY25" s="1">
        <v>146</v>
      </c>
      <c r="AZ25" s="1">
        <v>142</v>
      </c>
      <c r="BA25" s="21">
        <f t="shared" si="109"/>
        <v>118</v>
      </c>
      <c r="BB25" s="1">
        <v>384</v>
      </c>
      <c r="BC25" s="1">
        <v>-172</v>
      </c>
      <c r="BD25" s="1">
        <v>-88</v>
      </c>
      <c r="BE25" s="1">
        <f>+BE24*(BD25/BD24)</f>
        <v>-126.64798070056497</v>
      </c>
      <c r="BJ25" s="6">
        <f>+-22+-2</f>
        <v>-24</v>
      </c>
      <c r="BK25" s="6">
        <f>+-42+-19</f>
        <v>-61</v>
      </c>
      <c r="BL25" s="6">
        <v>-44</v>
      </c>
      <c r="BM25" s="6">
        <v>-50</v>
      </c>
      <c r="BN25" s="6">
        <v>-84</v>
      </c>
      <c r="BO25" s="6">
        <v>-31</v>
      </c>
      <c r="BP25" s="6">
        <v>91</v>
      </c>
      <c r="BQ25" s="6">
        <v>391</v>
      </c>
      <c r="BR25" s="6">
        <v>448</v>
      </c>
      <c r="BS25" s="6">
        <v>826</v>
      </c>
      <c r="BT25" s="6">
        <v>509</v>
      </c>
      <c r="BU25" s="6">
        <v>531</v>
      </c>
      <c r="BV25" s="6">
        <f t="shared" si="110"/>
        <v>-2.6479807005649718</v>
      </c>
      <c r="BW25" s="6">
        <f t="shared" ref="BW25:CE25" si="129">+BV42*$CH$32</f>
        <v>567.26203127033898</v>
      </c>
      <c r="BX25" s="6">
        <f t="shared" si="129"/>
        <v>807.87472762685445</v>
      </c>
      <c r="BY25" s="6">
        <f t="shared" ca="1" si="129"/>
        <v>1059.9485706578637</v>
      </c>
      <c r="BZ25" s="6">
        <f t="shared" ca="1" si="129"/>
        <v>1323.9597420364398</v>
      </c>
      <c r="CA25" s="6">
        <f t="shared" ca="1" si="129"/>
        <v>1600.4037294100892</v>
      </c>
      <c r="CB25" s="6">
        <f t="shared" ca="1" si="129"/>
        <v>1889.7961053702847</v>
      </c>
      <c r="CC25" s="6">
        <f t="shared" ca="1" si="129"/>
        <v>2192.6733378220756</v>
      </c>
      <c r="CD25" s="6">
        <f t="shared" ca="1" si="129"/>
        <v>2509.5936330192631</v>
      </c>
      <c r="CE25" s="6">
        <f t="shared" ca="1" si="129"/>
        <v>2841.1378125816227</v>
      </c>
    </row>
    <row r="26" spans="2:1089">
      <c r="B26" s="1" t="s">
        <v>26</v>
      </c>
      <c r="Z26" s="1">
        <f>+Z24-Z25</f>
        <v>513</v>
      </c>
      <c r="AA26" s="3">
        <f>SUM(AA24:AA25)</f>
        <v>1273</v>
      </c>
      <c r="AB26" s="1">
        <f>SUM(AB24:AB25)</f>
        <v>1432</v>
      </c>
      <c r="AC26" s="3">
        <f t="shared" si="108"/>
        <v>4408</v>
      </c>
      <c r="AD26" s="3">
        <f>SUM(AD24:AD25)</f>
        <v>2065</v>
      </c>
      <c r="AE26" s="3">
        <f t="shared" ref="AE26:AZ26" si="130">SUM(AE24:AE25)</f>
        <v>2765</v>
      </c>
      <c r="AF26" s="1">
        <f t="shared" si="130"/>
        <v>3169</v>
      </c>
      <c r="AG26" s="1">
        <f t="shared" si="130"/>
        <v>4519</v>
      </c>
      <c r="AH26" s="1">
        <f t="shared" si="130"/>
        <v>3408</v>
      </c>
      <c r="AI26" s="1">
        <f t="shared" si="130"/>
        <v>4488</v>
      </c>
      <c r="AJ26" s="1">
        <f t="shared" si="130"/>
        <v>5236</v>
      </c>
      <c r="AK26" s="1">
        <f t="shared" si="130"/>
        <v>7462</v>
      </c>
      <c r="AL26" s="1">
        <f t="shared" si="130"/>
        <v>5610</v>
      </c>
      <c r="AM26" s="1">
        <f t="shared" si="130"/>
        <v>5868</v>
      </c>
      <c r="AN26" s="1">
        <f t="shared" si="130"/>
        <v>5912</v>
      </c>
      <c r="AO26" s="1">
        <f t="shared" si="130"/>
        <v>7971</v>
      </c>
      <c r="AP26" s="1">
        <f t="shared" si="130"/>
        <v>3482</v>
      </c>
      <c r="AQ26" s="1">
        <f t="shared" si="130"/>
        <v>4832</v>
      </c>
      <c r="AR26" s="1">
        <f t="shared" si="130"/>
        <v>7329</v>
      </c>
      <c r="AS26" s="1">
        <f t="shared" si="130"/>
        <v>9169</v>
      </c>
      <c r="AT26" s="1">
        <f t="shared" si="130"/>
        <v>5861</v>
      </c>
      <c r="AU26" s="1">
        <f t="shared" si="130"/>
        <v>6131</v>
      </c>
      <c r="AV26" s="1">
        <f t="shared" si="130"/>
        <v>8133</v>
      </c>
      <c r="AW26" s="1">
        <f t="shared" si="130"/>
        <v>13055</v>
      </c>
      <c r="AX26" s="1">
        <f t="shared" si="130"/>
        <v>11503</v>
      </c>
      <c r="AY26" s="1">
        <f t="shared" si="130"/>
        <v>12513</v>
      </c>
      <c r="AZ26" s="1">
        <f t="shared" si="130"/>
        <v>10565</v>
      </c>
      <c r="BA26" s="21">
        <f t="shared" si="109"/>
        <v>12703</v>
      </c>
      <c r="BB26" s="1">
        <f t="shared" ref="BB26" si="131">SUM(BB24:BB25)</f>
        <v>8908</v>
      </c>
      <c r="BC26" s="1">
        <f t="shared" ref="BC26:BE26" si="132">SUM(BC24:BC25)</f>
        <v>8186</v>
      </c>
      <c r="BD26" s="1">
        <f t="shared" si="132"/>
        <v>5576</v>
      </c>
      <c r="BE26" s="1">
        <f t="shared" si="132"/>
        <v>8024.8765952994345</v>
      </c>
      <c r="BJ26" s="6">
        <f t="shared" ref="BJ26:BT26" si="133">+BJ24+BJ25</f>
        <v>1008</v>
      </c>
      <c r="BK26" s="6">
        <f t="shared" si="133"/>
        <v>1695</v>
      </c>
      <c r="BL26" s="6">
        <f t="shared" si="133"/>
        <v>494</v>
      </c>
      <c r="BM26" s="6">
        <f t="shared" si="133"/>
        <v>2754</v>
      </c>
      <c r="BN26" s="6">
        <f t="shared" si="133"/>
        <v>4910</v>
      </c>
      <c r="BO26" s="6">
        <f t="shared" si="133"/>
        <v>6194</v>
      </c>
      <c r="BP26" s="6">
        <f t="shared" si="133"/>
        <v>12518</v>
      </c>
      <c r="BQ26" s="6">
        <f t="shared" si="133"/>
        <v>20594</v>
      </c>
      <c r="BR26" s="6">
        <f t="shared" si="133"/>
        <v>25361</v>
      </c>
      <c r="BS26" s="6">
        <f t="shared" si="133"/>
        <v>24812</v>
      </c>
      <c r="BT26" s="6">
        <f t="shared" si="133"/>
        <v>33180</v>
      </c>
      <c r="BU26" s="6">
        <f t="shared" ref="BU26" si="134">+BU24+BU25</f>
        <v>47284</v>
      </c>
      <c r="BV26" s="6">
        <f t="shared" si="110"/>
        <v>30694.876595299436</v>
      </c>
      <c r="BW26" s="1">
        <f t="shared" ref="BW26:CE26" si="135">+BW24+BW25</f>
        <v>29694.100615871943</v>
      </c>
      <c r="BX26" s="1">
        <f t="shared" ca="1" si="135"/>
        <v>31108.524907187908</v>
      </c>
      <c r="BY26" s="1">
        <f t="shared" ca="1" si="135"/>
        <v>32581.714952455215</v>
      </c>
      <c r="BZ26" s="1">
        <f t="shared" ca="1" si="135"/>
        <v>34116.053309020244</v>
      </c>
      <c r="CA26" s="1">
        <f t="shared" ca="1" si="135"/>
        <v>35714.01866714334</v>
      </c>
      <c r="CB26" s="1">
        <f t="shared" ca="1" si="135"/>
        <v>37378.189725094191</v>
      </c>
      <c r="CC26" s="1">
        <f t="shared" ca="1" si="135"/>
        <v>39111.249220420847</v>
      </c>
      <c r="CD26" s="1">
        <f t="shared" ca="1" si="135"/>
        <v>40915.988123686766</v>
      </c>
      <c r="CE26" s="1">
        <f t="shared" ca="1" si="135"/>
        <v>42795.310001223028</v>
      </c>
    </row>
    <row r="27" spans="2:1089">
      <c r="B27" s="1" t="s">
        <v>27</v>
      </c>
      <c r="Z27" s="1">
        <v>328</v>
      </c>
      <c r="AA27" s="6">
        <v>554</v>
      </c>
      <c r="AB27" s="6">
        <v>536</v>
      </c>
      <c r="AC27" s="6">
        <f t="shared" si="108"/>
        <v>1624</v>
      </c>
      <c r="AD27" s="6">
        <v>555</v>
      </c>
      <c r="AE27" s="6">
        <v>711</v>
      </c>
      <c r="AF27" s="6">
        <v>790</v>
      </c>
      <c r="AG27" s="6">
        <f>+BP27-SUM(AD27:AF27)</f>
        <v>245</v>
      </c>
      <c r="AH27" s="1">
        <v>344</v>
      </c>
      <c r="AI27" s="1">
        <v>594</v>
      </c>
      <c r="AJ27" s="1">
        <v>529</v>
      </c>
      <c r="AK27" s="6">
        <f>+BQ27-SUM(AH27:AJ27)</f>
        <v>3193</v>
      </c>
      <c r="AL27" s="1">
        <v>622</v>
      </c>
      <c r="AM27" s="1">
        <v>762</v>
      </c>
      <c r="AN27" s="1">
        <v>775</v>
      </c>
      <c r="AO27" s="6">
        <f>+BR27-SUM(AL27:AN27)</f>
        <v>1090</v>
      </c>
      <c r="AP27" s="1">
        <v>1053</v>
      </c>
      <c r="AQ27" s="1">
        <v>2216</v>
      </c>
      <c r="AR27" s="1">
        <v>1238</v>
      </c>
      <c r="AS27" s="6">
        <f>+BS27-SUM(AP27:AR27)</f>
        <v>1820</v>
      </c>
      <c r="AT27" s="1">
        <v>959</v>
      </c>
      <c r="AU27" s="1">
        <v>953</v>
      </c>
      <c r="AV27" s="1">
        <v>287</v>
      </c>
      <c r="AW27" s="6">
        <f>+BT27-SUM(AT27:AV27)</f>
        <v>1835</v>
      </c>
      <c r="AX27" s="1">
        <v>2006</v>
      </c>
      <c r="AY27" s="1">
        <v>2119</v>
      </c>
      <c r="AZ27" s="1">
        <v>1371</v>
      </c>
      <c r="BA27" s="21">
        <f t="shared" si="109"/>
        <v>2418</v>
      </c>
      <c r="BB27" s="1">
        <v>1443</v>
      </c>
      <c r="BC27" s="1">
        <v>1499</v>
      </c>
      <c r="BD27" s="1">
        <v>1181</v>
      </c>
      <c r="BE27" s="1">
        <f>+BE26*(BD27/BD26)</f>
        <v>1699.6734682655365</v>
      </c>
      <c r="BJ27" s="6">
        <v>402</v>
      </c>
      <c r="BK27" s="6">
        <v>695</v>
      </c>
      <c r="BL27" s="6">
        <v>441</v>
      </c>
      <c r="BM27" s="6">
        <v>1254</v>
      </c>
      <c r="BN27" s="6">
        <v>1970</v>
      </c>
      <c r="BO27" s="6">
        <v>2506</v>
      </c>
      <c r="BP27" s="6">
        <v>2301</v>
      </c>
      <c r="BQ27" s="6">
        <v>4660</v>
      </c>
      <c r="BR27" s="6">
        <v>3249</v>
      </c>
      <c r="BS27" s="6">
        <v>6327</v>
      </c>
      <c r="BT27" s="6">
        <v>4034</v>
      </c>
      <c r="BU27" s="6">
        <v>7914</v>
      </c>
      <c r="BV27" s="6">
        <f t="shared" si="110"/>
        <v>5822.6734682655369</v>
      </c>
      <c r="BW27" s="1">
        <f t="shared" ref="BW27:CE27" si="136">+BW26*(BV27/BV26)</f>
        <v>5632.8309802204058</v>
      </c>
      <c r="BX27" s="1">
        <f t="shared" ca="1" si="136"/>
        <v>5901.1406040869815</v>
      </c>
      <c r="BY27" s="1">
        <f t="shared" ca="1" si="136"/>
        <v>6180.597814597626</v>
      </c>
      <c r="BZ27" s="1">
        <f t="shared" ca="1" si="136"/>
        <v>6471.6545716553001</v>
      </c>
      <c r="CA27" s="1">
        <f t="shared" ca="1" si="136"/>
        <v>6774.7810711238026</v>
      </c>
      <c r="CB27" s="1">
        <f t="shared" ca="1" si="136"/>
        <v>7090.4664799151087</v>
      </c>
      <c r="CC27" s="1">
        <f t="shared" ca="1" si="136"/>
        <v>7419.2197007021086</v>
      </c>
      <c r="CD27" s="1">
        <f t="shared" ca="1" si="136"/>
        <v>7761.5701674507627</v>
      </c>
      <c r="CE27" s="1">
        <f t="shared" ca="1" si="136"/>
        <v>8118.0686730136458</v>
      </c>
    </row>
    <row r="28" spans="2:1089" s="3" customFormat="1">
      <c r="B28" s="3" t="s">
        <v>28</v>
      </c>
      <c r="Z28" s="3">
        <f>+Z26-Z27</f>
        <v>185</v>
      </c>
      <c r="AA28" s="3">
        <f>+AA26-AA27</f>
        <v>719</v>
      </c>
      <c r="AB28" s="3">
        <f>+AB26-AB27</f>
        <v>896</v>
      </c>
      <c r="AC28" s="3">
        <f t="shared" si="108"/>
        <v>2784</v>
      </c>
      <c r="AD28" s="3">
        <f>+AD26-AD27</f>
        <v>1510</v>
      </c>
      <c r="AE28" s="3">
        <f>+AE26-AE27</f>
        <v>2054</v>
      </c>
      <c r="AF28" s="3">
        <f>+AF26-AF27</f>
        <v>2379</v>
      </c>
      <c r="AG28" s="3">
        <f>+BP28-SUM(AD28:AF28)</f>
        <v>4274</v>
      </c>
      <c r="AH28" s="3">
        <f>+AH26-AH27</f>
        <v>3064</v>
      </c>
      <c r="AI28" s="3">
        <f>+AI26-AI27</f>
        <v>3894</v>
      </c>
      <c r="AJ28" s="3">
        <f>+AJ26-AJ27</f>
        <v>4707</v>
      </c>
      <c r="AK28" s="3">
        <f>+BQ28-SUM(AH28:AJ28)</f>
        <v>4269</v>
      </c>
      <c r="AL28" s="3">
        <f>+AL26-AL27</f>
        <v>4988</v>
      </c>
      <c r="AM28" s="3">
        <f>+AM26-AM27</f>
        <v>5106</v>
      </c>
      <c r="AN28" s="3">
        <f>+AN26-AN27</f>
        <v>5137</v>
      </c>
      <c r="AO28" s="3">
        <f>+BR28-SUM(AL28:AN28)</f>
        <v>6881</v>
      </c>
      <c r="AP28" s="3">
        <f>+AP26-AP27</f>
        <v>2429</v>
      </c>
      <c r="AQ28" s="3">
        <f>+AQ26-AQ27</f>
        <v>2616</v>
      </c>
      <c r="AR28" s="3">
        <f>+AR26-AR27</f>
        <v>6091</v>
      </c>
      <c r="AS28" s="3">
        <f>+BS28-SUM(AP28:AR28)</f>
        <v>7349</v>
      </c>
      <c r="AT28" s="3">
        <f>+AT26-AT27</f>
        <v>4902</v>
      </c>
      <c r="AU28" s="3">
        <f>+AU26-AU27</f>
        <v>5178</v>
      </c>
      <c r="AV28" s="3">
        <f>+AV26-AV27</f>
        <v>7846</v>
      </c>
      <c r="AW28" s="3">
        <f>+BT28-SUM(AT28:AV28)</f>
        <v>11220</v>
      </c>
      <c r="AX28" s="3">
        <f>+AX26-AX27</f>
        <v>9497</v>
      </c>
      <c r="AY28" s="3">
        <f>+AY26-AY27</f>
        <v>10394</v>
      </c>
      <c r="AZ28" s="3">
        <f>+AZ26-AZ27</f>
        <v>9194</v>
      </c>
      <c r="BA28" s="22">
        <f t="shared" si="109"/>
        <v>10285</v>
      </c>
      <c r="BB28" s="3">
        <f>+BB26-BB27</f>
        <v>7465</v>
      </c>
      <c r="BC28" s="3">
        <f>+BC26-BC27</f>
        <v>6687</v>
      </c>
      <c r="BD28" s="3">
        <f>+BD26-BD27</f>
        <v>4395</v>
      </c>
      <c r="BE28" s="3">
        <f>+BE26-BE27</f>
        <v>6325.2031270338975</v>
      </c>
      <c r="BJ28" s="3">
        <f>+BJ26-BJ27-234</f>
        <v>372</v>
      </c>
      <c r="BK28" s="3">
        <f>+BK26-BK27-332</f>
        <v>668</v>
      </c>
      <c r="BL28" s="3">
        <f t="shared" ref="BL28:BT28" si="137">+BL26-BL27</f>
        <v>53</v>
      </c>
      <c r="BM28" s="3">
        <f t="shared" si="137"/>
        <v>1500</v>
      </c>
      <c r="BN28" s="3">
        <f t="shared" si="137"/>
        <v>2940</v>
      </c>
      <c r="BO28" s="3">
        <f t="shared" si="137"/>
        <v>3688</v>
      </c>
      <c r="BP28" s="3">
        <f t="shared" si="137"/>
        <v>10217</v>
      </c>
      <c r="BQ28" s="3">
        <f t="shared" si="137"/>
        <v>15934</v>
      </c>
      <c r="BR28" s="3">
        <f t="shared" si="137"/>
        <v>22112</v>
      </c>
      <c r="BS28" s="3">
        <f t="shared" si="137"/>
        <v>18485</v>
      </c>
      <c r="BT28" s="3">
        <f t="shared" si="137"/>
        <v>29146</v>
      </c>
      <c r="BU28" s="3">
        <f t="shared" ref="BU28" si="138">+BU26-BU27</f>
        <v>39370</v>
      </c>
      <c r="BV28" s="3">
        <f t="shared" si="110"/>
        <v>24872.203127033899</v>
      </c>
      <c r="BW28" s="3">
        <f t="shared" ref="BW28:CE28" si="139">+BW26-BW27</f>
        <v>24061.269635651537</v>
      </c>
      <c r="BX28" s="3">
        <f t="shared" ca="1" si="139"/>
        <v>25207.384303100927</v>
      </c>
      <c r="BY28" s="3">
        <f t="shared" ca="1" si="139"/>
        <v>26401.117137857589</v>
      </c>
      <c r="BZ28" s="3">
        <f t="shared" ca="1" si="139"/>
        <v>27644.398737364943</v>
      </c>
      <c r="CA28" s="3">
        <f t="shared" ca="1" si="139"/>
        <v>28939.237596019539</v>
      </c>
      <c r="CB28" s="3">
        <f t="shared" ca="1" si="139"/>
        <v>30287.723245179084</v>
      </c>
      <c r="CC28" s="3">
        <f t="shared" ca="1" si="139"/>
        <v>31692.029519718737</v>
      </c>
      <c r="CD28" s="3">
        <f t="shared" ca="1" si="139"/>
        <v>33154.417956236</v>
      </c>
      <c r="CE28" s="3">
        <f t="shared" ca="1" si="139"/>
        <v>34677.241328209384</v>
      </c>
      <c r="CF28" s="3">
        <f t="shared" ref="CF28:EQ28" ca="1" si="140">+CE28*(1+$CH$33)</f>
        <v>34330.468914927289</v>
      </c>
      <c r="CG28" s="3">
        <f t="shared" ca="1" si="140"/>
        <v>33987.164225778019</v>
      </c>
      <c r="CH28" s="3">
        <f t="shared" ca="1" si="140"/>
        <v>33647.29258352024</v>
      </c>
      <c r="CI28" s="3">
        <f t="shared" ca="1" si="140"/>
        <v>33310.819657685039</v>
      </c>
      <c r="CJ28" s="3">
        <f t="shared" ca="1" si="140"/>
        <v>32977.711461108185</v>
      </c>
      <c r="CK28" s="3">
        <f t="shared" ca="1" si="140"/>
        <v>32647.934346497103</v>
      </c>
      <c r="CL28" s="3">
        <f t="shared" ca="1" si="140"/>
        <v>32321.45500303213</v>
      </c>
      <c r="CM28" s="3">
        <f t="shared" ca="1" si="140"/>
        <v>31998.240453001807</v>
      </c>
      <c r="CN28" s="3">
        <f t="shared" ca="1" si="140"/>
        <v>31678.258048471787</v>
      </c>
      <c r="CO28" s="3">
        <f t="shared" ca="1" si="140"/>
        <v>31361.475467987068</v>
      </c>
      <c r="CP28" s="3">
        <f t="shared" ca="1" si="140"/>
        <v>31047.860713307196</v>
      </c>
      <c r="CQ28" s="3">
        <f t="shared" ca="1" si="140"/>
        <v>30737.382106174126</v>
      </c>
      <c r="CR28" s="3">
        <f t="shared" ca="1" si="140"/>
        <v>30430.008285112384</v>
      </c>
      <c r="CS28" s="3">
        <f t="shared" ca="1" si="140"/>
        <v>30125.708202261259</v>
      </c>
      <c r="CT28" s="3">
        <f t="shared" ca="1" si="140"/>
        <v>29824.451120238646</v>
      </c>
      <c r="CU28" s="3">
        <f t="shared" ca="1" si="140"/>
        <v>29526.20660903626</v>
      </c>
      <c r="CV28" s="3">
        <f t="shared" ca="1" si="140"/>
        <v>29230.944542945897</v>
      </c>
      <c r="CW28" s="3">
        <f t="shared" ca="1" si="140"/>
        <v>28938.635097516439</v>
      </c>
      <c r="CX28" s="3">
        <f t="shared" ca="1" si="140"/>
        <v>28649.248746541274</v>
      </c>
      <c r="CY28" s="3">
        <f t="shared" ca="1" si="140"/>
        <v>28362.756259075861</v>
      </c>
      <c r="CZ28" s="3">
        <f t="shared" ca="1" si="140"/>
        <v>28079.128696485102</v>
      </c>
      <c r="DA28" s="3">
        <f t="shared" ca="1" si="140"/>
        <v>27798.337409520253</v>
      </c>
      <c r="DB28" s="3">
        <f t="shared" ca="1" si="140"/>
        <v>27520.354035425051</v>
      </c>
      <c r="DC28" s="3">
        <f t="shared" ca="1" si="140"/>
        <v>27245.1504950708</v>
      </c>
      <c r="DD28" s="3">
        <f t="shared" ca="1" si="140"/>
        <v>26972.69899012009</v>
      </c>
      <c r="DE28" s="3">
        <f t="shared" ca="1" si="140"/>
        <v>26702.972000218888</v>
      </c>
      <c r="DF28" s="3">
        <f t="shared" ca="1" si="140"/>
        <v>26435.942280216699</v>
      </c>
      <c r="DG28" s="3">
        <f t="shared" ca="1" si="140"/>
        <v>26171.582857414531</v>
      </c>
      <c r="DH28" s="3">
        <f t="shared" ca="1" si="140"/>
        <v>25909.867028840385</v>
      </c>
      <c r="DI28" s="3">
        <f t="shared" ca="1" si="140"/>
        <v>25650.768358551981</v>
      </c>
      <c r="DJ28" s="3">
        <f t="shared" ca="1" si="140"/>
        <v>25394.260674966459</v>
      </c>
      <c r="DK28" s="3">
        <f t="shared" ca="1" si="140"/>
        <v>25140.318068216795</v>
      </c>
      <c r="DL28" s="3">
        <f t="shared" ca="1" si="140"/>
        <v>24888.914887534625</v>
      </c>
      <c r="DM28" s="3">
        <f t="shared" ca="1" si="140"/>
        <v>24640.025738659278</v>
      </c>
      <c r="DN28" s="3">
        <f t="shared" ca="1" si="140"/>
        <v>24393.625481272684</v>
      </c>
      <c r="DO28" s="3">
        <f t="shared" ca="1" si="140"/>
        <v>24149.689226459956</v>
      </c>
      <c r="DP28" s="3">
        <f t="shared" ca="1" si="140"/>
        <v>23908.192334195355</v>
      </c>
      <c r="DQ28" s="3">
        <f t="shared" ca="1" si="140"/>
        <v>23669.110410853402</v>
      </c>
      <c r="DR28" s="3">
        <f t="shared" ca="1" si="140"/>
        <v>23432.419306744869</v>
      </c>
      <c r="DS28" s="3">
        <f t="shared" ca="1" si="140"/>
        <v>23198.09511367742</v>
      </c>
      <c r="DT28" s="3">
        <f t="shared" ca="1" si="140"/>
        <v>22966.114162540645</v>
      </c>
      <c r="DU28" s="3">
        <f t="shared" ca="1" si="140"/>
        <v>22736.45302091524</v>
      </c>
      <c r="DV28" s="3">
        <f t="shared" ca="1" si="140"/>
        <v>22509.088490706086</v>
      </c>
      <c r="DW28" s="3">
        <f t="shared" ca="1" si="140"/>
        <v>22283.997605799024</v>
      </c>
      <c r="DX28" s="3">
        <f t="shared" ca="1" si="140"/>
        <v>22061.157629741036</v>
      </c>
      <c r="DY28" s="3">
        <f t="shared" ca="1" si="140"/>
        <v>21840.546053443624</v>
      </c>
      <c r="DZ28" s="3">
        <f t="shared" ca="1" si="140"/>
        <v>21622.140592909189</v>
      </c>
      <c r="EA28" s="3">
        <f t="shared" ca="1" si="140"/>
        <v>21405.919186980096</v>
      </c>
      <c r="EB28" s="3">
        <f t="shared" ca="1" si="140"/>
        <v>21191.859995110295</v>
      </c>
      <c r="EC28" s="3">
        <f t="shared" ca="1" si="140"/>
        <v>20979.941395159192</v>
      </c>
      <c r="ED28" s="3">
        <f t="shared" ca="1" si="140"/>
        <v>20770.141981207602</v>
      </c>
      <c r="EE28" s="3">
        <f t="shared" ca="1" si="140"/>
        <v>20562.440561395524</v>
      </c>
      <c r="EF28" s="3">
        <f t="shared" ca="1" si="140"/>
        <v>20356.816155781569</v>
      </c>
      <c r="EG28" s="3">
        <f t="shared" ca="1" si="140"/>
        <v>20153.247994223755</v>
      </c>
      <c r="EH28" s="3">
        <f t="shared" ca="1" si="140"/>
        <v>19951.715514281517</v>
      </c>
      <c r="EI28" s="3">
        <f t="shared" ca="1" si="140"/>
        <v>19752.198359138703</v>
      </c>
      <c r="EJ28" s="3">
        <f t="shared" ca="1" si="140"/>
        <v>19554.676375547315</v>
      </c>
      <c r="EK28" s="3">
        <f t="shared" ca="1" si="140"/>
        <v>19359.129611791843</v>
      </c>
      <c r="EL28" s="3">
        <f t="shared" ca="1" si="140"/>
        <v>19165.538315673923</v>
      </c>
      <c r="EM28" s="3">
        <f t="shared" ca="1" si="140"/>
        <v>18973.882932517183</v>
      </c>
      <c r="EN28" s="3">
        <f t="shared" ca="1" si="140"/>
        <v>18784.144103192011</v>
      </c>
      <c r="EO28" s="3">
        <f t="shared" ca="1" si="140"/>
        <v>18596.302662160091</v>
      </c>
      <c r="EP28" s="3">
        <f t="shared" ca="1" si="140"/>
        <v>18410.33963553849</v>
      </c>
      <c r="EQ28" s="3">
        <f t="shared" ca="1" si="140"/>
        <v>18226.236239183105</v>
      </c>
      <c r="ER28" s="3">
        <f t="shared" ref="ER28:HC28" ca="1" si="141">+EQ28*(1+$CH$33)</f>
        <v>18043.973876791275</v>
      </c>
      <c r="ES28" s="3">
        <f t="shared" ca="1" si="141"/>
        <v>17863.534138023362</v>
      </c>
      <c r="ET28" s="3">
        <f t="shared" ca="1" si="141"/>
        <v>17684.898796643127</v>
      </c>
      <c r="EU28" s="3">
        <f t="shared" ca="1" si="141"/>
        <v>17508.049808676697</v>
      </c>
      <c r="EV28" s="3">
        <f t="shared" ca="1" si="141"/>
        <v>17332.969310589928</v>
      </c>
      <c r="EW28" s="3">
        <f t="shared" ca="1" si="141"/>
        <v>17159.639617484027</v>
      </c>
      <c r="EX28" s="3">
        <f t="shared" ca="1" si="141"/>
        <v>16988.043221309184</v>
      </c>
      <c r="EY28" s="3">
        <f t="shared" ca="1" si="141"/>
        <v>16818.162789096092</v>
      </c>
      <c r="EZ28" s="3">
        <f t="shared" ca="1" si="141"/>
        <v>16649.981161205131</v>
      </c>
      <c r="FA28" s="3">
        <f t="shared" ca="1" si="141"/>
        <v>16483.481349593079</v>
      </c>
      <c r="FB28" s="3">
        <f t="shared" ca="1" si="141"/>
        <v>16318.646536097149</v>
      </c>
      <c r="FC28" s="3">
        <f t="shared" ca="1" si="141"/>
        <v>16155.460070736177</v>
      </c>
      <c r="FD28" s="3">
        <f t="shared" ca="1" si="141"/>
        <v>15993.905470028814</v>
      </c>
      <c r="FE28" s="3">
        <f t="shared" ca="1" si="141"/>
        <v>15833.966415328527</v>
      </c>
      <c r="FF28" s="3">
        <f t="shared" ca="1" si="141"/>
        <v>15675.626751175241</v>
      </c>
      <c r="FG28" s="3">
        <f t="shared" ca="1" si="141"/>
        <v>15518.870483663488</v>
      </c>
      <c r="FH28" s="3">
        <f t="shared" ca="1" si="141"/>
        <v>15363.681778826853</v>
      </c>
      <c r="FI28" s="3">
        <f t="shared" ca="1" si="141"/>
        <v>15210.044961038584</v>
      </c>
      <c r="FJ28" s="3">
        <f t="shared" ca="1" si="141"/>
        <v>15057.944511428199</v>
      </c>
      <c r="FK28" s="3">
        <f t="shared" ca="1" si="141"/>
        <v>14907.365066313916</v>
      </c>
      <c r="FL28" s="3">
        <f t="shared" ca="1" si="141"/>
        <v>14758.291415650776</v>
      </c>
      <c r="FM28" s="3">
        <f t="shared" ca="1" si="141"/>
        <v>14610.708501494268</v>
      </c>
      <c r="FN28" s="3">
        <f t="shared" ca="1" si="141"/>
        <v>14464.601416479325</v>
      </c>
      <c r="FO28" s="3">
        <f t="shared" ca="1" si="141"/>
        <v>14319.955402314532</v>
      </c>
      <c r="FP28" s="3">
        <f t="shared" ca="1" si="141"/>
        <v>14176.755848291386</v>
      </c>
      <c r="FQ28" s="3">
        <f t="shared" ca="1" si="141"/>
        <v>14034.988289808472</v>
      </c>
      <c r="FR28" s="3">
        <f t="shared" ca="1" si="141"/>
        <v>13894.638406910388</v>
      </c>
      <c r="FS28" s="3">
        <f t="shared" ca="1" si="141"/>
        <v>13755.692022841284</v>
      </c>
      <c r="FT28" s="3">
        <f t="shared" ca="1" si="141"/>
        <v>13618.13510261287</v>
      </c>
      <c r="FU28" s="3">
        <f t="shared" ca="1" si="141"/>
        <v>13481.953751586741</v>
      </c>
      <c r="FV28" s="3">
        <f t="shared" ca="1" si="141"/>
        <v>13347.134214070873</v>
      </c>
      <c r="FW28" s="3">
        <f t="shared" ca="1" si="141"/>
        <v>13213.662871930164</v>
      </c>
      <c r="FX28" s="3">
        <f t="shared" ca="1" si="141"/>
        <v>13081.526243210863</v>
      </c>
      <c r="FY28" s="3">
        <f t="shared" ca="1" si="141"/>
        <v>12950.710980778755</v>
      </c>
      <c r="FZ28" s="3">
        <f t="shared" ca="1" si="141"/>
        <v>12821.203870970967</v>
      </c>
      <c r="GA28" s="3">
        <f t="shared" ca="1" si="141"/>
        <v>12692.991832261258</v>
      </c>
      <c r="GB28" s="3">
        <f t="shared" ca="1" si="141"/>
        <v>12566.061913938645</v>
      </c>
      <c r="GC28" s="3">
        <f t="shared" ca="1" si="141"/>
        <v>12440.40129479926</v>
      </c>
      <c r="GD28" s="3">
        <f t="shared" ca="1" si="141"/>
        <v>12315.997281851267</v>
      </c>
      <c r="GE28" s="3">
        <f t="shared" ca="1" si="141"/>
        <v>12192.837309032755</v>
      </c>
      <c r="GF28" s="3">
        <f t="shared" ca="1" si="141"/>
        <v>12070.908935942427</v>
      </c>
      <c r="GG28" s="3">
        <f t="shared" ca="1" si="141"/>
        <v>11950.199846583002</v>
      </c>
      <c r="GH28" s="3">
        <f t="shared" ca="1" si="141"/>
        <v>11830.697848117172</v>
      </c>
      <c r="GI28" s="3">
        <f t="shared" ca="1" si="141"/>
        <v>11712.390869635999</v>
      </c>
      <c r="GJ28" s="3">
        <f t="shared" ca="1" si="141"/>
        <v>11595.26696093964</v>
      </c>
      <c r="GK28" s="3">
        <f t="shared" ca="1" si="141"/>
        <v>11479.314291330244</v>
      </c>
      <c r="GL28" s="3">
        <f t="shared" ca="1" si="141"/>
        <v>11364.521148416941</v>
      </c>
      <c r="GM28" s="3">
        <f t="shared" ca="1" si="141"/>
        <v>11250.875936932773</v>
      </c>
      <c r="GN28" s="3">
        <f t="shared" ca="1" si="141"/>
        <v>11138.367177563445</v>
      </c>
      <c r="GO28" s="3">
        <f t="shared" ca="1" si="141"/>
        <v>11026.98350578781</v>
      </c>
      <c r="GP28" s="3">
        <f t="shared" ca="1" si="141"/>
        <v>10916.713670729932</v>
      </c>
      <c r="GQ28" s="3">
        <f t="shared" ca="1" si="141"/>
        <v>10807.546534022633</v>
      </c>
      <c r="GR28" s="3">
        <f t="shared" ca="1" si="141"/>
        <v>10699.471068682406</v>
      </c>
      <c r="GS28" s="3">
        <f t="shared" ca="1" si="141"/>
        <v>10592.476357995582</v>
      </c>
      <c r="GT28" s="3">
        <f t="shared" ca="1" si="141"/>
        <v>10486.551594415625</v>
      </c>
      <c r="GU28" s="3">
        <f t="shared" ca="1" si="141"/>
        <v>10381.686078471468</v>
      </c>
      <c r="GV28" s="3">
        <f t="shared" ca="1" si="141"/>
        <v>10277.869217686753</v>
      </c>
      <c r="GW28" s="3">
        <f t="shared" ca="1" si="141"/>
        <v>10175.090525509886</v>
      </c>
      <c r="GX28" s="3">
        <f t="shared" ca="1" si="141"/>
        <v>10073.339620254786</v>
      </c>
      <c r="GY28" s="3">
        <f t="shared" ca="1" si="141"/>
        <v>9972.6062240522388</v>
      </c>
      <c r="GZ28" s="3">
        <f t="shared" ca="1" si="141"/>
        <v>9872.8801618117159</v>
      </c>
      <c r="HA28" s="3">
        <f t="shared" ca="1" si="141"/>
        <v>9774.1513601935985</v>
      </c>
      <c r="HB28" s="3">
        <f t="shared" ca="1" si="141"/>
        <v>9676.4098465916632</v>
      </c>
      <c r="HC28" s="3">
        <f t="shared" ca="1" si="141"/>
        <v>9579.6457481257457</v>
      </c>
      <c r="HD28" s="3">
        <f t="shared" ref="HD28:JO28" ca="1" si="142">+HC28*(1+$CH$33)</f>
        <v>9483.8492906444881</v>
      </c>
      <c r="HE28" s="3">
        <f t="shared" ca="1" si="142"/>
        <v>9389.010797738043</v>
      </c>
      <c r="HF28" s="3">
        <f t="shared" ca="1" si="142"/>
        <v>9295.1206897606626</v>
      </c>
      <c r="HG28" s="3">
        <f t="shared" ca="1" si="142"/>
        <v>9202.1694828630552</v>
      </c>
      <c r="HH28" s="3">
        <f t="shared" ca="1" si="142"/>
        <v>9110.1477880344246</v>
      </c>
      <c r="HI28" s="3">
        <f t="shared" ca="1" si="142"/>
        <v>9019.0463101540809</v>
      </c>
      <c r="HJ28" s="3">
        <f t="shared" ca="1" si="142"/>
        <v>8928.8558470525404</v>
      </c>
      <c r="HK28" s="3">
        <f t="shared" ca="1" si="142"/>
        <v>8839.567288582015</v>
      </c>
      <c r="HL28" s="3">
        <f t="shared" ca="1" si="142"/>
        <v>8751.1716156961938</v>
      </c>
      <c r="HM28" s="3">
        <f t="shared" ca="1" si="142"/>
        <v>8663.6598995392324</v>
      </c>
      <c r="HN28" s="3">
        <f t="shared" ca="1" si="142"/>
        <v>8577.0233005438404</v>
      </c>
      <c r="HO28" s="3">
        <f t="shared" ca="1" si="142"/>
        <v>8491.2530675384023</v>
      </c>
      <c r="HP28" s="3">
        <f t="shared" ca="1" si="142"/>
        <v>8406.3405368630174</v>
      </c>
      <c r="HQ28" s="3">
        <f t="shared" ca="1" si="142"/>
        <v>8322.2771314943875</v>
      </c>
      <c r="HR28" s="3">
        <f t="shared" ca="1" si="142"/>
        <v>8239.0543601794434</v>
      </c>
      <c r="HS28" s="3">
        <f t="shared" ca="1" si="142"/>
        <v>8156.6638165776485</v>
      </c>
      <c r="HT28" s="3">
        <f t="shared" ca="1" si="142"/>
        <v>8075.0971784118719</v>
      </c>
      <c r="HU28" s="3">
        <f t="shared" ca="1" si="142"/>
        <v>7994.3462066277534</v>
      </c>
      <c r="HV28" s="3">
        <f t="shared" ca="1" si="142"/>
        <v>7914.4027445614756</v>
      </c>
      <c r="HW28" s="3">
        <f t="shared" ca="1" si="142"/>
        <v>7835.2587171158611</v>
      </c>
      <c r="HX28" s="3">
        <f t="shared" ca="1" si="142"/>
        <v>7756.9061299447021</v>
      </c>
      <c r="HY28" s="3">
        <f t="shared" ca="1" si="142"/>
        <v>7679.3370686452554</v>
      </c>
      <c r="HZ28" s="3">
        <f t="shared" ca="1" si="142"/>
        <v>7602.543697958803</v>
      </c>
      <c r="IA28" s="3">
        <f t="shared" ca="1" si="142"/>
        <v>7526.5182609792146</v>
      </c>
      <c r="IB28" s="3">
        <f t="shared" ca="1" si="142"/>
        <v>7451.2530783694219</v>
      </c>
      <c r="IC28" s="3">
        <f t="shared" ca="1" si="142"/>
        <v>7376.7405475857277</v>
      </c>
      <c r="ID28" s="3">
        <f t="shared" ca="1" si="142"/>
        <v>7302.9731421098704</v>
      </c>
      <c r="IE28" s="3">
        <f t="shared" ca="1" si="142"/>
        <v>7229.943410688772</v>
      </c>
      <c r="IF28" s="3">
        <f t="shared" ca="1" si="142"/>
        <v>7157.6439765818841</v>
      </c>
      <c r="IG28" s="3">
        <f t="shared" ca="1" si="142"/>
        <v>7086.0675368160655</v>
      </c>
      <c r="IH28" s="3">
        <f t="shared" ca="1" si="142"/>
        <v>7015.2068614479049</v>
      </c>
      <c r="II28" s="3">
        <f t="shared" ca="1" si="142"/>
        <v>6945.0547928334254</v>
      </c>
      <c r="IJ28" s="3">
        <f t="shared" ca="1" si="142"/>
        <v>6875.604244905091</v>
      </c>
      <c r="IK28" s="3">
        <f t="shared" ca="1" si="142"/>
        <v>6806.8482024560399</v>
      </c>
      <c r="IL28" s="3">
        <f t="shared" ca="1" si="142"/>
        <v>6738.7797204314793</v>
      </c>
      <c r="IM28" s="3">
        <f t="shared" ca="1" si="142"/>
        <v>6671.3919232271646</v>
      </c>
      <c r="IN28" s="3">
        <f t="shared" ca="1" si="142"/>
        <v>6604.6780039948926</v>
      </c>
      <c r="IO28" s="3">
        <f t="shared" ca="1" si="142"/>
        <v>6538.6312239549434</v>
      </c>
      <c r="IP28" s="3">
        <f t="shared" ca="1" si="142"/>
        <v>6473.2449117153938</v>
      </c>
      <c r="IQ28" s="3">
        <f t="shared" ca="1" si="142"/>
        <v>6408.5124625982398</v>
      </c>
      <c r="IR28" s="3">
        <f t="shared" ca="1" si="142"/>
        <v>6344.4273379722572</v>
      </c>
      <c r="IS28" s="3">
        <f t="shared" ca="1" si="142"/>
        <v>6280.9830645925349</v>
      </c>
      <c r="IT28" s="3">
        <f t="shared" ca="1" si="142"/>
        <v>6218.1732339466098</v>
      </c>
      <c r="IU28" s="3">
        <f t="shared" ca="1" si="142"/>
        <v>6155.9915016071436</v>
      </c>
      <c r="IV28" s="3">
        <f t="shared" ca="1" si="142"/>
        <v>6094.4315865910721</v>
      </c>
      <c r="IW28" s="3">
        <f t="shared" ca="1" si="142"/>
        <v>6033.4872707251616</v>
      </c>
      <c r="IX28" s="3">
        <f t="shared" ca="1" si="142"/>
        <v>5973.1523980179099</v>
      </c>
      <c r="IY28" s="3">
        <f t="shared" ca="1" si="142"/>
        <v>5913.4208740377308</v>
      </c>
      <c r="IZ28" s="3">
        <f t="shared" ca="1" si="142"/>
        <v>5854.2866652973535</v>
      </c>
      <c r="JA28" s="3">
        <f t="shared" ca="1" si="142"/>
        <v>5795.7437986443801</v>
      </c>
      <c r="JB28" s="3">
        <f t="shared" ca="1" si="142"/>
        <v>5737.7863606579367</v>
      </c>
      <c r="JC28" s="3">
        <f t="shared" ca="1" si="142"/>
        <v>5680.4084970513577</v>
      </c>
      <c r="JD28" s="3">
        <f t="shared" ca="1" si="142"/>
        <v>5623.6044120808438</v>
      </c>
      <c r="JE28" s="3">
        <f t="shared" ca="1" si="142"/>
        <v>5567.3683679600354</v>
      </c>
      <c r="JF28" s="3">
        <f t="shared" ca="1" si="142"/>
        <v>5511.6946842804346</v>
      </c>
      <c r="JG28" s="3">
        <f t="shared" ca="1" si="142"/>
        <v>5456.5777374376303</v>
      </c>
      <c r="JH28" s="3">
        <f t="shared" ca="1" si="142"/>
        <v>5402.0119600632543</v>
      </c>
      <c r="JI28" s="3">
        <f t="shared" ca="1" si="142"/>
        <v>5347.9918404626214</v>
      </c>
      <c r="JJ28" s="3">
        <f t="shared" ca="1" si="142"/>
        <v>5294.5119220579954</v>
      </c>
      <c r="JK28" s="3">
        <f t="shared" ca="1" si="142"/>
        <v>5241.5668028374157</v>
      </c>
      <c r="JL28" s="3">
        <f t="shared" ca="1" si="142"/>
        <v>5189.1511348090417</v>
      </c>
      <c r="JM28" s="3">
        <f t="shared" ca="1" si="142"/>
        <v>5137.2596234609509</v>
      </c>
      <c r="JN28" s="3">
        <f t="shared" ca="1" si="142"/>
        <v>5085.8870272263412</v>
      </c>
      <c r="JO28" s="3">
        <f t="shared" ca="1" si="142"/>
        <v>5035.0281569540775</v>
      </c>
      <c r="JP28" s="3">
        <f t="shared" ref="JP28:MA28" ca="1" si="143">+JO28*(1+$CH$33)</f>
        <v>4984.6778753845365</v>
      </c>
      <c r="JQ28" s="3">
        <f t="shared" ca="1" si="143"/>
        <v>4934.8310966306908</v>
      </c>
      <c r="JR28" s="3">
        <f t="shared" ca="1" si="143"/>
        <v>4885.4827856643842</v>
      </c>
      <c r="JS28" s="3">
        <f t="shared" ca="1" si="143"/>
        <v>4836.6279578077401</v>
      </c>
      <c r="JT28" s="3">
        <f t="shared" ca="1" si="143"/>
        <v>4788.2616782296627</v>
      </c>
      <c r="JU28" s="3">
        <f t="shared" ca="1" si="143"/>
        <v>4740.3790614473664</v>
      </c>
      <c r="JV28" s="3">
        <f t="shared" ca="1" si="143"/>
        <v>4692.9752708328924</v>
      </c>
      <c r="JW28" s="3">
        <f t="shared" ca="1" si="143"/>
        <v>4646.0455181245634</v>
      </c>
      <c r="JX28" s="3">
        <f t="shared" ca="1" si="143"/>
        <v>4599.585062943318</v>
      </c>
      <c r="JY28" s="3">
        <f t="shared" ca="1" si="143"/>
        <v>4553.5892123138847</v>
      </c>
      <c r="JZ28" s="3">
        <f t="shared" ca="1" si="143"/>
        <v>4508.0533201907456</v>
      </c>
      <c r="KA28" s="3">
        <f t="shared" ca="1" si="143"/>
        <v>4462.9727869888384</v>
      </c>
      <c r="KB28" s="3">
        <f t="shared" ca="1" si="143"/>
        <v>4418.3430591189499</v>
      </c>
      <c r="KC28" s="3">
        <f t="shared" ca="1" si="143"/>
        <v>4374.1596285277601</v>
      </c>
      <c r="KD28" s="3">
        <f t="shared" ca="1" si="143"/>
        <v>4330.4180322424827</v>
      </c>
      <c r="KE28" s="3">
        <f t="shared" ca="1" si="143"/>
        <v>4287.1138519200576</v>
      </c>
      <c r="KF28" s="3">
        <f t="shared" ca="1" si="143"/>
        <v>4244.2427134008567</v>
      </c>
      <c r="KG28" s="3">
        <f t="shared" ca="1" si="143"/>
        <v>4201.8002862668482</v>
      </c>
      <c r="KH28" s="3">
        <f t="shared" ca="1" si="143"/>
        <v>4159.7822834041799</v>
      </c>
      <c r="KI28" s="3">
        <f t="shared" ca="1" si="143"/>
        <v>4118.1844605701381</v>
      </c>
      <c r="KJ28" s="3">
        <f t="shared" ca="1" si="143"/>
        <v>4077.0026159644367</v>
      </c>
      <c r="KK28" s="3">
        <f t="shared" ca="1" si="143"/>
        <v>4036.2325898047925</v>
      </c>
      <c r="KL28" s="3">
        <f t="shared" ca="1" si="143"/>
        <v>3995.8702639067446</v>
      </c>
      <c r="KM28" s="3">
        <f t="shared" ca="1" si="143"/>
        <v>3955.9115612676774</v>
      </c>
      <c r="KN28" s="3">
        <f t="shared" ca="1" si="143"/>
        <v>3916.3524456550003</v>
      </c>
      <c r="KO28" s="3">
        <f t="shared" ca="1" si="143"/>
        <v>3877.1889211984503</v>
      </c>
      <c r="KP28" s="3">
        <f t="shared" ca="1" si="143"/>
        <v>3838.4170319864656</v>
      </c>
      <c r="KQ28" s="3">
        <f t="shared" ca="1" si="143"/>
        <v>3800.0328616666011</v>
      </c>
      <c r="KR28" s="3">
        <f t="shared" ca="1" si="143"/>
        <v>3762.032533049935</v>
      </c>
      <c r="KS28" s="3">
        <f t="shared" ca="1" si="143"/>
        <v>3724.4122077194356</v>
      </c>
      <c r="KT28" s="3">
        <f t="shared" ca="1" si="143"/>
        <v>3687.1680856422413</v>
      </c>
      <c r="KU28" s="3">
        <f t="shared" ca="1" si="143"/>
        <v>3650.296404785819</v>
      </c>
      <c r="KV28" s="3">
        <f t="shared" ca="1" si="143"/>
        <v>3613.7934407379607</v>
      </c>
      <c r="KW28" s="3">
        <f t="shared" ca="1" si="143"/>
        <v>3577.6555063305809</v>
      </c>
      <c r="KX28" s="3">
        <f t="shared" ca="1" si="143"/>
        <v>3541.8789512672752</v>
      </c>
      <c r="KY28" s="3">
        <f t="shared" ca="1" si="143"/>
        <v>3506.4601617546023</v>
      </c>
      <c r="KZ28" s="3">
        <f t="shared" ca="1" si="143"/>
        <v>3471.3955601370562</v>
      </c>
      <c r="LA28" s="3">
        <f t="shared" ca="1" si="143"/>
        <v>3436.6816045356854</v>
      </c>
      <c r="LB28" s="3">
        <f t="shared" ca="1" si="143"/>
        <v>3402.3147884903287</v>
      </c>
      <c r="LC28" s="3">
        <f t="shared" ca="1" si="143"/>
        <v>3368.2916406054255</v>
      </c>
      <c r="LD28" s="3">
        <f t="shared" ca="1" si="143"/>
        <v>3334.6087241993714</v>
      </c>
      <c r="LE28" s="3">
        <f t="shared" ca="1" si="143"/>
        <v>3301.2626369573777</v>
      </c>
      <c r="LF28" s="3">
        <f t="shared" ca="1" si="143"/>
        <v>3268.2500105878039</v>
      </c>
      <c r="LG28" s="3">
        <f t="shared" ca="1" si="143"/>
        <v>3235.5675104819256</v>
      </c>
      <c r="LH28" s="3">
        <f t="shared" ca="1" si="143"/>
        <v>3203.2118353771061</v>
      </c>
      <c r="LI28" s="3">
        <f t="shared" ca="1" si="143"/>
        <v>3171.1797170233349</v>
      </c>
      <c r="LJ28" s="3">
        <f t="shared" ca="1" si="143"/>
        <v>3139.4679198531016</v>
      </c>
      <c r="LK28" s="3">
        <f t="shared" ca="1" si="143"/>
        <v>3108.0732406545708</v>
      </c>
      <c r="LL28" s="3">
        <f t="shared" ca="1" si="143"/>
        <v>3076.9925082480249</v>
      </c>
      <c r="LM28" s="3">
        <f t="shared" ca="1" si="143"/>
        <v>3046.2225831655446</v>
      </c>
      <c r="LN28" s="3">
        <f t="shared" ca="1" si="143"/>
        <v>3015.7603573338893</v>
      </c>
      <c r="LO28" s="3">
        <f t="shared" ca="1" si="143"/>
        <v>2985.6027537605505</v>
      </c>
      <c r="LP28" s="3">
        <f t="shared" ca="1" si="143"/>
        <v>2955.7467262229452</v>
      </c>
      <c r="LQ28" s="3">
        <f t="shared" ca="1" si="143"/>
        <v>2926.1892589607155</v>
      </c>
      <c r="LR28" s="3">
        <f t="shared" ca="1" si="143"/>
        <v>2896.9273663711083</v>
      </c>
      <c r="LS28" s="3">
        <f t="shared" ca="1" si="143"/>
        <v>2867.9580927073971</v>
      </c>
      <c r="LT28" s="3">
        <f t="shared" ca="1" si="143"/>
        <v>2839.2785117803232</v>
      </c>
      <c r="LU28" s="3">
        <f t="shared" ca="1" si="143"/>
        <v>2810.88572666252</v>
      </c>
      <c r="LV28" s="3">
        <f t="shared" ca="1" si="143"/>
        <v>2782.7768693958947</v>
      </c>
      <c r="LW28" s="3">
        <f t="shared" ca="1" si="143"/>
        <v>2754.9491007019355</v>
      </c>
      <c r="LX28" s="3">
        <f t="shared" ca="1" si="143"/>
        <v>2727.3996096949163</v>
      </c>
      <c r="LY28" s="3">
        <f t="shared" ca="1" si="143"/>
        <v>2700.125613597967</v>
      </c>
      <c r="LZ28" s="3">
        <f t="shared" ca="1" si="143"/>
        <v>2673.1243574619875</v>
      </c>
      <c r="MA28" s="3">
        <f t="shared" ca="1" si="143"/>
        <v>2646.3931138873677</v>
      </c>
      <c r="MB28" s="3">
        <f t="shared" ref="MB28:OM28" ca="1" si="144">+MA28*(1+$CH$33)</f>
        <v>2619.929182748494</v>
      </c>
      <c r="MC28" s="3">
        <f t="shared" ca="1" si="144"/>
        <v>2593.729890921009</v>
      </c>
      <c r="MD28" s="3">
        <f t="shared" ca="1" si="144"/>
        <v>2567.7925920117987</v>
      </c>
      <c r="ME28" s="3">
        <f t="shared" ca="1" si="144"/>
        <v>2542.1146660916806</v>
      </c>
      <c r="MF28" s="3">
        <f t="shared" ca="1" si="144"/>
        <v>2516.6935194307639</v>
      </c>
      <c r="MG28" s="3">
        <f t="shared" ca="1" si="144"/>
        <v>2491.5265842364561</v>
      </c>
      <c r="MH28" s="3">
        <f t="shared" ca="1" si="144"/>
        <v>2466.6113183940915</v>
      </c>
      <c r="MI28" s="3">
        <f t="shared" ca="1" si="144"/>
        <v>2441.9452052101506</v>
      </c>
      <c r="MJ28" s="3">
        <f t="shared" ca="1" si="144"/>
        <v>2417.5257531580492</v>
      </c>
      <c r="MK28" s="3">
        <f t="shared" ca="1" si="144"/>
        <v>2393.3504956264687</v>
      </c>
      <c r="ML28" s="3">
        <f t="shared" ca="1" si="144"/>
        <v>2369.4169906702041</v>
      </c>
      <c r="MM28" s="3">
        <f t="shared" ca="1" si="144"/>
        <v>2345.7228207635021</v>
      </c>
      <c r="MN28" s="3">
        <f t="shared" ca="1" si="144"/>
        <v>2322.265592555867</v>
      </c>
      <c r="MO28" s="3">
        <f t="shared" ca="1" si="144"/>
        <v>2299.0429366303083</v>
      </c>
      <c r="MP28" s="3">
        <f t="shared" ca="1" si="144"/>
        <v>2276.0525072640053</v>
      </c>
      <c r="MQ28" s="3">
        <f t="shared" ca="1" si="144"/>
        <v>2253.2919821913652</v>
      </c>
      <c r="MR28" s="3">
        <f t="shared" ca="1" si="144"/>
        <v>2230.7590623694514</v>
      </c>
      <c r="MS28" s="3">
        <f t="shared" ca="1" si="144"/>
        <v>2208.4514717457569</v>
      </c>
      <c r="MT28" s="3">
        <f t="shared" ca="1" si="144"/>
        <v>2186.3669570282991</v>
      </c>
      <c r="MU28" s="3">
        <f t="shared" ca="1" si="144"/>
        <v>2164.5032874580161</v>
      </c>
      <c r="MV28" s="3">
        <f t="shared" ca="1" si="144"/>
        <v>2142.8582545834361</v>
      </c>
      <c r="MW28" s="3">
        <f t="shared" ca="1" si="144"/>
        <v>2121.4296720376019</v>
      </c>
      <c r="MX28" s="3">
        <f t="shared" ca="1" si="144"/>
        <v>2100.2153753172261</v>
      </c>
      <c r="MY28" s="3">
        <f t="shared" ca="1" si="144"/>
        <v>2079.2132215640536</v>
      </c>
      <c r="MZ28" s="3">
        <f t="shared" ca="1" si="144"/>
        <v>2058.4210893484128</v>
      </c>
      <c r="NA28" s="3">
        <f t="shared" ca="1" si="144"/>
        <v>2037.8368784549286</v>
      </c>
      <c r="NB28" s="3">
        <f t="shared" ca="1" si="144"/>
        <v>2017.4585096703793</v>
      </c>
      <c r="NC28" s="3">
        <f t="shared" ca="1" si="144"/>
        <v>1997.2839245736754</v>
      </c>
      <c r="ND28" s="3">
        <f t="shared" ca="1" si="144"/>
        <v>1977.3110853279386</v>
      </c>
      <c r="NE28" s="3">
        <f t="shared" ca="1" si="144"/>
        <v>1957.5379744746592</v>
      </c>
      <c r="NF28" s="3">
        <f t="shared" ca="1" si="144"/>
        <v>1937.9625947299126</v>
      </c>
      <c r="NG28" s="3">
        <f t="shared" ca="1" si="144"/>
        <v>1918.5829687826133</v>
      </c>
      <c r="NH28" s="3">
        <f t="shared" ca="1" si="144"/>
        <v>1899.3971390947872</v>
      </c>
      <c r="NI28" s="3">
        <f t="shared" ca="1" si="144"/>
        <v>1880.4031677038392</v>
      </c>
      <c r="NJ28" s="3">
        <f t="shared" ca="1" si="144"/>
        <v>1861.5991360268008</v>
      </c>
      <c r="NK28" s="3">
        <f t="shared" ca="1" si="144"/>
        <v>1842.9831446665328</v>
      </c>
      <c r="NL28" s="3">
        <f t="shared" ca="1" si="144"/>
        <v>1824.5533132198675</v>
      </c>
      <c r="NM28" s="3">
        <f t="shared" ca="1" si="144"/>
        <v>1806.3077800876688</v>
      </c>
      <c r="NN28" s="3">
        <f t="shared" ca="1" si="144"/>
        <v>1788.2447022867921</v>
      </c>
      <c r="NO28" s="3">
        <f t="shared" ca="1" si="144"/>
        <v>1770.3622552639242</v>
      </c>
      <c r="NP28" s="3">
        <f t="shared" ca="1" si="144"/>
        <v>1752.658632711285</v>
      </c>
      <c r="NQ28" s="3">
        <f t="shared" ca="1" si="144"/>
        <v>1735.1320463841721</v>
      </c>
      <c r="NR28" s="3">
        <f t="shared" ca="1" si="144"/>
        <v>1717.7807259203303</v>
      </c>
      <c r="NS28" s="3">
        <f t="shared" ca="1" si="144"/>
        <v>1700.602918661127</v>
      </c>
      <c r="NT28" s="3">
        <f t="shared" ca="1" si="144"/>
        <v>1683.5968894745156</v>
      </c>
      <c r="NU28" s="3">
        <f t="shared" ca="1" si="144"/>
        <v>1666.7609205797705</v>
      </c>
      <c r="NV28" s="3">
        <f t="shared" ca="1" si="144"/>
        <v>1650.0933113739727</v>
      </c>
      <c r="NW28" s="3">
        <f t="shared" ca="1" si="144"/>
        <v>1633.5923782602329</v>
      </c>
      <c r="NX28" s="3">
        <f t="shared" ca="1" si="144"/>
        <v>1617.2564544776305</v>
      </c>
      <c r="NY28" s="3">
        <f t="shared" ca="1" si="144"/>
        <v>1601.0838899328542</v>
      </c>
      <c r="NZ28" s="3">
        <f t="shared" ca="1" si="144"/>
        <v>1585.0730510335256</v>
      </c>
      <c r="OA28" s="3">
        <f t="shared" ca="1" si="144"/>
        <v>1569.2223205231903</v>
      </c>
      <c r="OB28" s="3">
        <f t="shared" ca="1" si="144"/>
        <v>1553.5300973179585</v>
      </c>
      <c r="OC28" s="3">
        <f t="shared" ca="1" si="144"/>
        <v>1537.9947963447789</v>
      </c>
      <c r="OD28" s="3">
        <f t="shared" ca="1" si="144"/>
        <v>1522.6148483813311</v>
      </c>
      <c r="OE28" s="3">
        <f t="shared" ca="1" si="144"/>
        <v>1507.3886998975177</v>
      </c>
      <c r="OF28" s="3">
        <f t="shared" ca="1" si="144"/>
        <v>1492.3148128985424</v>
      </c>
      <c r="OG28" s="3">
        <f t="shared" ca="1" si="144"/>
        <v>1477.3916647695569</v>
      </c>
      <c r="OH28" s="3">
        <f t="shared" ca="1" si="144"/>
        <v>1462.6177481218613</v>
      </c>
      <c r="OI28" s="3">
        <f t="shared" ca="1" si="144"/>
        <v>1447.9915706406427</v>
      </c>
      <c r="OJ28" s="3">
        <f t="shared" ca="1" si="144"/>
        <v>1433.5116549342363</v>
      </c>
      <c r="OK28" s="3">
        <f t="shared" ca="1" si="144"/>
        <v>1419.176538384894</v>
      </c>
      <c r="OL28" s="3">
        <f t="shared" ca="1" si="144"/>
        <v>1404.9847730010451</v>
      </c>
      <c r="OM28" s="3">
        <f t="shared" ca="1" si="144"/>
        <v>1390.9349252710347</v>
      </c>
      <c r="ON28" s="3">
        <f t="shared" ref="ON28:QY28" ca="1" si="145">+OM28*(1+$CH$33)</f>
        <v>1377.0255760183243</v>
      </c>
      <c r="OO28" s="3">
        <f t="shared" ca="1" si="145"/>
        <v>1363.255320258141</v>
      </c>
      <c r="OP28" s="3">
        <f t="shared" ca="1" si="145"/>
        <v>1349.6227670555595</v>
      </c>
      <c r="OQ28" s="3">
        <f t="shared" ca="1" si="145"/>
        <v>1336.126539385004</v>
      </c>
      <c r="OR28" s="3">
        <f t="shared" ca="1" si="145"/>
        <v>1322.7652739911539</v>
      </c>
      <c r="OS28" s="3">
        <f t="shared" ca="1" si="145"/>
        <v>1309.5376212512424</v>
      </c>
      <c r="OT28" s="3">
        <f t="shared" ca="1" si="145"/>
        <v>1296.4422450387299</v>
      </c>
      <c r="OU28" s="3">
        <f t="shared" ca="1" si="145"/>
        <v>1283.4778225883426</v>
      </c>
      <c r="OV28" s="3">
        <f t="shared" ca="1" si="145"/>
        <v>1270.6430443624592</v>
      </c>
      <c r="OW28" s="3">
        <f t="shared" ca="1" si="145"/>
        <v>1257.9366139188346</v>
      </c>
      <c r="OX28" s="3">
        <f t="shared" ca="1" si="145"/>
        <v>1245.3572477796463</v>
      </c>
      <c r="OY28" s="3">
        <f t="shared" ca="1" si="145"/>
        <v>1232.9036753018497</v>
      </c>
      <c r="OZ28" s="3">
        <f t="shared" ca="1" si="145"/>
        <v>1220.5746385488312</v>
      </c>
      <c r="PA28" s="3">
        <f t="shared" ca="1" si="145"/>
        <v>1208.3688921633429</v>
      </c>
      <c r="PB28" s="3">
        <f t="shared" ca="1" si="145"/>
        <v>1196.2852032417095</v>
      </c>
      <c r="PC28" s="3">
        <f t="shared" ca="1" si="145"/>
        <v>1184.3223512092925</v>
      </c>
      <c r="PD28" s="3">
        <f t="shared" ca="1" si="145"/>
        <v>1172.4791276971996</v>
      </c>
      <c r="PE28" s="3">
        <f t="shared" ca="1" si="145"/>
        <v>1160.7543364202277</v>
      </c>
      <c r="PF28" s="3">
        <f t="shared" ca="1" si="145"/>
        <v>1149.1467930560254</v>
      </c>
      <c r="PG28" s="3">
        <f t="shared" ca="1" si="145"/>
        <v>1137.6553251254652</v>
      </c>
      <c r="PH28" s="3">
        <f t="shared" ca="1" si="145"/>
        <v>1126.2787718742106</v>
      </c>
      <c r="PI28" s="3">
        <f t="shared" ca="1" si="145"/>
        <v>1115.0159841554685</v>
      </c>
      <c r="PJ28" s="3">
        <f t="shared" ca="1" si="145"/>
        <v>1103.8658243139137</v>
      </c>
      <c r="PK28" s="3">
        <f t="shared" ca="1" si="145"/>
        <v>1092.8271660707744</v>
      </c>
      <c r="PL28" s="3">
        <f t="shared" ca="1" si="145"/>
        <v>1081.8988944100668</v>
      </c>
      <c r="PM28" s="3">
        <f t="shared" ca="1" si="145"/>
        <v>1071.079905465966</v>
      </c>
      <c r="PN28" s="3">
        <f t="shared" ca="1" si="145"/>
        <v>1060.3691064113063</v>
      </c>
      <c r="PO28" s="3">
        <f t="shared" ca="1" si="145"/>
        <v>1049.7654153471933</v>
      </c>
      <c r="PP28" s="3">
        <f t="shared" ca="1" si="145"/>
        <v>1039.2677611937213</v>
      </c>
      <c r="PQ28" s="3">
        <f t="shared" ca="1" si="145"/>
        <v>1028.8750835817841</v>
      </c>
      <c r="PR28" s="3">
        <f t="shared" ca="1" si="145"/>
        <v>1018.5863327459663</v>
      </c>
      <c r="PS28" s="3">
        <f t="shared" ca="1" si="145"/>
        <v>1008.4004694185066</v>
      </c>
      <c r="PT28" s="3">
        <f t="shared" ca="1" si="145"/>
        <v>998.31646472432158</v>
      </c>
      <c r="PU28" s="3">
        <f t="shared" ca="1" si="145"/>
        <v>988.33330007707832</v>
      </c>
      <c r="PV28" s="3">
        <f t="shared" ca="1" si="145"/>
        <v>978.44996707630753</v>
      </c>
      <c r="PW28" s="3">
        <f t="shared" ca="1" si="145"/>
        <v>968.6654674055444</v>
      </c>
      <c r="PX28" s="3">
        <f t="shared" ca="1" si="145"/>
        <v>958.97881273148892</v>
      </c>
      <c r="PY28" s="3">
        <f t="shared" ca="1" si="145"/>
        <v>949.38902460417398</v>
      </c>
      <c r="PZ28" s="3">
        <f t="shared" ca="1" si="145"/>
        <v>939.89513435813228</v>
      </c>
      <c r="QA28" s="3">
        <f t="shared" ca="1" si="145"/>
        <v>930.49618301455098</v>
      </c>
      <c r="QB28" s="3">
        <f t="shared" ca="1" si="145"/>
        <v>921.19122118440544</v>
      </c>
      <c r="QC28" s="3">
        <f t="shared" ca="1" si="145"/>
        <v>911.9793089725614</v>
      </c>
      <c r="QD28" s="3">
        <f t="shared" ca="1" si="145"/>
        <v>902.85951588283581</v>
      </c>
      <c r="QE28" s="3">
        <f t="shared" ca="1" si="145"/>
        <v>893.83092072400746</v>
      </c>
      <c r="QF28" s="3">
        <f t="shared" ca="1" si="145"/>
        <v>884.89261151676737</v>
      </c>
      <c r="QG28" s="3">
        <f t="shared" ca="1" si="145"/>
        <v>876.04368540159965</v>
      </c>
      <c r="QH28" s="3">
        <f t="shared" ca="1" si="145"/>
        <v>867.28324854758364</v>
      </c>
      <c r="QI28" s="3">
        <f t="shared" ca="1" si="145"/>
        <v>858.61041606210779</v>
      </c>
      <c r="QJ28" s="3">
        <f t="shared" ca="1" si="145"/>
        <v>850.02431190148673</v>
      </c>
      <c r="QK28" s="3">
        <f t="shared" ca="1" si="145"/>
        <v>841.52406878247189</v>
      </c>
      <c r="QL28" s="3">
        <f t="shared" ca="1" si="145"/>
        <v>833.10882809464715</v>
      </c>
      <c r="QM28" s="3">
        <f t="shared" ca="1" si="145"/>
        <v>824.77773981370069</v>
      </c>
      <c r="QN28" s="3">
        <f t="shared" ca="1" si="145"/>
        <v>816.52996241556366</v>
      </c>
      <c r="QO28" s="3">
        <f t="shared" ca="1" si="145"/>
        <v>808.36466279140802</v>
      </c>
      <c r="QP28" s="3">
        <f t="shared" ca="1" si="145"/>
        <v>800.28101616349397</v>
      </c>
      <c r="QQ28" s="3">
        <f t="shared" ca="1" si="145"/>
        <v>792.27820600185908</v>
      </c>
      <c r="QR28" s="3">
        <f t="shared" ca="1" si="145"/>
        <v>784.35542394184051</v>
      </c>
      <c r="QS28" s="3">
        <f t="shared" ca="1" si="145"/>
        <v>776.51186970242213</v>
      </c>
      <c r="QT28" s="3">
        <f t="shared" ca="1" si="145"/>
        <v>768.74675100539787</v>
      </c>
      <c r="QU28" s="3">
        <f t="shared" ca="1" si="145"/>
        <v>761.05928349534383</v>
      </c>
      <c r="QV28" s="3">
        <f t="shared" ca="1" si="145"/>
        <v>753.44869066039041</v>
      </c>
      <c r="QW28" s="3">
        <f t="shared" ca="1" si="145"/>
        <v>745.91420375378652</v>
      </c>
      <c r="QX28" s="3">
        <f t="shared" ca="1" si="145"/>
        <v>738.45506171624868</v>
      </c>
      <c r="QY28" s="3">
        <f t="shared" ca="1" si="145"/>
        <v>731.07051109908616</v>
      </c>
      <c r="QZ28" s="3">
        <f t="shared" ref="QZ28:TK28" ca="1" si="146">+QY28*(1+$CH$33)</f>
        <v>723.75980598809531</v>
      </c>
      <c r="RA28" s="3">
        <f t="shared" ca="1" si="146"/>
        <v>716.52220792821436</v>
      </c>
      <c r="RB28" s="3">
        <f t="shared" ca="1" si="146"/>
        <v>709.35698584893225</v>
      </c>
      <c r="RC28" s="3">
        <f t="shared" ca="1" si="146"/>
        <v>702.26341599044292</v>
      </c>
      <c r="RD28" s="3">
        <f t="shared" ca="1" si="146"/>
        <v>695.24078183053848</v>
      </c>
      <c r="RE28" s="3">
        <f t="shared" ca="1" si="146"/>
        <v>688.28837401223313</v>
      </c>
      <c r="RF28" s="3">
        <f t="shared" ca="1" si="146"/>
        <v>681.4054902721108</v>
      </c>
      <c r="RG28" s="3">
        <f t="shared" ca="1" si="146"/>
        <v>674.59143536938973</v>
      </c>
      <c r="RH28" s="3">
        <f t="shared" ca="1" si="146"/>
        <v>667.84552101569579</v>
      </c>
      <c r="RI28" s="3">
        <f t="shared" ca="1" si="146"/>
        <v>661.16706580553887</v>
      </c>
      <c r="RJ28" s="3">
        <f t="shared" ca="1" si="146"/>
        <v>654.55539514748352</v>
      </c>
      <c r="RK28" s="3">
        <f t="shared" ca="1" si="146"/>
        <v>648.00984119600867</v>
      </c>
      <c r="RL28" s="3">
        <f t="shared" ca="1" si="146"/>
        <v>641.52974278404861</v>
      </c>
      <c r="RM28" s="3">
        <f t="shared" ca="1" si="146"/>
        <v>635.11444535620808</v>
      </c>
      <c r="RN28" s="3">
        <f t="shared" ca="1" si="146"/>
        <v>628.76330090264594</v>
      </c>
      <c r="RO28" s="3">
        <f t="shared" ca="1" si="146"/>
        <v>622.47566789361952</v>
      </c>
      <c r="RP28" s="3">
        <f t="shared" ca="1" si="146"/>
        <v>616.25091121468336</v>
      </c>
      <c r="RQ28" s="3">
        <f t="shared" ca="1" si="146"/>
        <v>610.08840210253652</v>
      </c>
      <c r="RR28" s="3">
        <f t="shared" ca="1" si="146"/>
        <v>603.9875180815111</v>
      </c>
      <c r="RS28" s="3">
        <f t="shared" ca="1" si="146"/>
        <v>597.947642900696</v>
      </c>
      <c r="RT28" s="3">
        <f t="shared" ca="1" si="146"/>
        <v>591.96816647168907</v>
      </c>
      <c r="RU28" s="3">
        <f t="shared" ca="1" si="146"/>
        <v>586.04848480697217</v>
      </c>
      <c r="RV28" s="3">
        <f t="shared" ca="1" si="146"/>
        <v>580.18799995890242</v>
      </c>
      <c r="RW28" s="3">
        <f t="shared" ca="1" si="146"/>
        <v>574.38611995931342</v>
      </c>
      <c r="RX28" s="3">
        <f t="shared" ca="1" si="146"/>
        <v>568.64225875972033</v>
      </c>
      <c r="RY28" s="3">
        <f t="shared" ca="1" si="146"/>
        <v>562.9558361721231</v>
      </c>
      <c r="RZ28" s="3">
        <f t="shared" ca="1" si="146"/>
        <v>557.32627781040185</v>
      </c>
      <c r="SA28" s="3">
        <f t="shared" ca="1" si="146"/>
        <v>551.75301503229787</v>
      </c>
      <c r="SB28" s="3">
        <f t="shared" ca="1" si="146"/>
        <v>546.23548488197491</v>
      </c>
      <c r="SC28" s="3">
        <f t="shared" ca="1" si="146"/>
        <v>540.77313003315521</v>
      </c>
      <c r="SD28" s="3">
        <f t="shared" ca="1" si="146"/>
        <v>535.36539873282368</v>
      </c>
      <c r="SE28" s="3">
        <f t="shared" ca="1" si="146"/>
        <v>530.01174474549543</v>
      </c>
      <c r="SF28" s="3">
        <f t="shared" ca="1" si="146"/>
        <v>524.71162729804053</v>
      </c>
      <c r="SG28" s="3">
        <f t="shared" ca="1" si="146"/>
        <v>519.46451102506012</v>
      </c>
      <c r="SH28" s="3">
        <f t="shared" ca="1" si="146"/>
        <v>514.26986591480954</v>
      </c>
      <c r="SI28" s="3">
        <f t="shared" ca="1" si="146"/>
        <v>509.12716725566145</v>
      </c>
      <c r="SJ28" s="3">
        <f t="shared" ca="1" si="146"/>
        <v>504.03589558310483</v>
      </c>
      <c r="SK28" s="3">
        <f t="shared" ca="1" si="146"/>
        <v>498.99553662727379</v>
      </c>
      <c r="SL28" s="3">
        <f t="shared" ca="1" si="146"/>
        <v>494.00558126100105</v>
      </c>
      <c r="SM28" s="3">
        <f t="shared" ca="1" si="146"/>
        <v>489.06552544839104</v>
      </c>
      <c r="SN28" s="3">
        <f t="shared" ca="1" si="146"/>
        <v>484.17487019390711</v>
      </c>
      <c r="SO28" s="3">
        <f t="shared" ca="1" si="146"/>
        <v>479.33312149196803</v>
      </c>
      <c r="SP28" s="3">
        <f t="shared" ca="1" si="146"/>
        <v>474.53979027704833</v>
      </c>
      <c r="SQ28" s="3">
        <f t="shared" ca="1" si="146"/>
        <v>469.79439237427783</v>
      </c>
      <c r="SR28" s="3">
        <f t="shared" ca="1" si="146"/>
        <v>465.09644845053504</v>
      </c>
      <c r="SS28" s="3">
        <f t="shared" ca="1" si="146"/>
        <v>460.44548396602966</v>
      </c>
      <c r="ST28" s="3">
        <f t="shared" ca="1" si="146"/>
        <v>455.84102912636934</v>
      </c>
      <c r="SU28" s="3">
        <f t="shared" ca="1" si="146"/>
        <v>451.28261883510567</v>
      </c>
      <c r="SV28" s="3">
        <f t="shared" ca="1" si="146"/>
        <v>446.76979264675458</v>
      </c>
      <c r="SW28" s="3">
        <f t="shared" ca="1" si="146"/>
        <v>442.30209472028702</v>
      </c>
      <c r="SX28" s="3">
        <f t="shared" ca="1" si="146"/>
        <v>437.87907377308414</v>
      </c>
      <c r="SY28" s="3">
        <f t="shared" ca="1" si="146"/>
        <v>433.50028303535328</v>
      </c>
      <c r="SZ28" s="3">
        <f t="shared" ca="1" si="146"/>
        <v>429.16528020499976</v>
      </c>
      <c r="TA28" s="3">
        <f t="shared" ca="1" si="146"/>
        <v>424.87362740294975</v>
      </c>
      <c r="TB28" s="3">
        <f t="shared" ca="1" si="146"/>
        <v>420.62489112892024</v>
      </c>
      <c r="TC28" s="3">
        <f t="shared" ca="1" si="146"/>
        <v>416.41864221763103</v>
      </c>
      <c r="TD28" s="3">
        <f t="shared" ca="1" si="146"/>
        <v>412.2544557954547</v>
      </c>
      <c r="TE28" s="3">
        <f t="shared" ca="1" si="146"/>
        <v>408.13191123750016</v>
      </c>
      <c r="TF28" s="3">
        <f t="shared" ca="1" si="146"/>
        <v>404.05059212512515</v>
      </c>
      <c r="TG28" s="3">
        <f t="shared" ca="1" si="146"/>
        <v>400.01008620387387</v>
      </c>
      <c r="TH28" s="3">
        <f t="shared" ca="1" si="146"/>
        <v>396.00998534183515</v>
      </c>
      <c r="TI28" s="3">
        <f t="shared" ca="1" si="146"/>
        <v>392.04988548841681</v>
      </c>
      <c r="TJ28" s="3">
        <f t="shared" ca="1" si="146"/>
        <v>388.12938663353265</v>
      </c>
      <c r="TK28" s="3">
        <f t="shared" ca="1" si="146"/>
        <v>384.24809276719731</v>
      </c>
      <c r="TL28" s="3">
        <f t="shared" ref="TL28:VW28" ca="1" si="147">+TK28*(1+$CH$33)</f>
        <v>380.40561183952531</v>
      </c>
      <c r="TM28" s="3">
        <f t="shared" ca="1" si="147"/>
        <v>376.60155572113007</v>
      </c>
      <c r="TN28" s="3">
        <f t="shared" ca="1" si="147"/>
        <v>372.83554016391878</v>
      </c>
      <c r="TO28" s="3">
        <f t="shared" ca="1" si="147"/>
        <v>369.10718476227959</v>
      </c>
      <c r="TP28" s="3">
        <f t="shared" ca="1" si="147"/>
        <v>365.41611291465676</v>
      </c>
      <c r="TQ28" s="3">
        <f t="shared" ca="1" si="147"/>
        <v>361.76195178551018</v>
      </c>
      <c r="TR28" s="3">
        <f t="shared" ca="1" si="147"/>
        <v>358.14433226765505</v>
      </c>
      <c r="TS28" s="3">
        <f t="shared" ca="1" si="147"/>
        <v>354.56288894497851</v>
      </c>
      <c r="TT28" s="3">
        <f t="shared" ca="1" si="147"/>
        <v>351.01726005552871</v>
      </c>
      <c r="TU28" s="3">
        <f t="shared" ca="1" si="147"/>
        <v>347.50708745497343</v>
      </c>
      <c r="TV28" s="3">
        <f t="shared" ca="1" si="147"/>
        <v>344.03201658042371</v>
      </c>
      <c r="TW28" s="3">
        <f t="shared" ca="1" si="147"/>
        <v>340.59169641461949</v>
      </c>
      <c r="TX28" s="3">
        <f t="shared" ca="1" si="147"/>
        <v>337.18577945047332</v>
      </c>
      <c r="TY28" s="3">
        <f t="shared" ca="1" si="147"/>
        <v>333.81392165596856</v>
      </c>
      <c r="TZ28" s="3">
        <f t="shared" ca="1" si="147"/>
        <v>330.47578243940887</v>
      </c>
      <c r="UA28" s="3">
        <f t="shared" ca="1" si="147"/>
        <v>327.1710246150148</v>
      </c>
      <c r="UB28" s="3">
        <f t="shared" ca="1" si="147"/>
        <v>323.89931436886462</v>
      </c>
      <c r="UC28" s="3">
        <f t="shared" ca="1" si="147"/>
        <v>320.66032122517595</v>
      </c>
      <c r="UD28" s="3">
        <f t="shared" ca="1" si="147"/>
        <v>317.45371801292418</v>
      </c>
      <c r="UE28" s="3">
        <f t="shared" ca="1" si="147"/>
        <v>314.27918083279496</v>
      </c>
      <c r="UF28" s="3">
        <f t="shared" ca="1" si="147"/>
        <v>311.13638902446701</v>
      </c>
      <c r="UG28" s="3">
        <f t="shared" ca="1" si="147"/>
        <v>308.02502513422235</v>
      </c>
      <c r="UH28" s="3">
        <f t="shared" ca="1" si="147"/>
        <v>304.9447748828801</v>
      </c>
      <c r="UI28" s="3">
        <f t="shared" ca="1" si="147"/>
        <v>301.89532713405129</v>
      </c>
      <c r="UJ28" s="3">
        <f t="shared" ca="1" si="147"/>
        <v>298.87637386271075</v>
      </c>
      <c r="UK28" s="3">
        <f t="shared" ca="1" si="147"/>
        <v>295.88761012408366</v>
      </c>
      <c r="UL28" s="3">
        <f t="shared" ca="1" si="147"/>
        <v>292.92873402284283</v>
      </c>
      <c r="UM28" s="3">
        <f t="shared" ca="1" si="147"/>
        <v>289.9994466826144</v>
      </c>
      <c r="UN28" s="3">
        <f t="shared" ca="1" si="147"/>
        <v>287.09945221578823</v>
      </c>
      <c r="UO28" s="3">
        <f t="shared" ca="1" si="147"/>
        <v>284.22845769363033</v>
      </c>
      <c r="UP28" s="3">
        <f t="shared" ca="1" si="147"/>
        <v>281.38617311669401</v>
      </c>
      <c r="UQ28" s="3">
        <f t="shared" ca="1" si="147"/>
        <v>278.57231138552709</v>
      </c>
      <c r="UR28" s="3">
        <f t="shared" ca="1" si="147"/>
        <v>275.7865882716718</v>
      </c>
      <c r="US28" s="3">
        <f t="shared" ca="1" si="147"/>
        <v>273.02872238895509</v>
      </c>
      <c r="UT28" s="3">
        <f t="shared" ca="1" si="147"/>
        <v>270.29843516506554</v>
      </c>
      <c r="UU28" s="3">
        <f t="shared" ca="1" si="147"/>
        <v>267.59545081341486</v>
      </c>
      <c r="UV28" s="3">
        <f t="shared" ca="1" si="147"/>
        <v>264.91949630528069</v>
      </c>
      <c r="UW28" s="3">
        <f t="shared" ca="1" si="147"/>
        <v>262.27030134222787</v>
      </c>
      <c r="UX28" s="3">
        <f t="shared" ca="1" si="147"/>
        <v>259.6475983288056</v>
      </c>
      <c r="UY28" s="3">
        <f t="shared" ca="1" si="147"/>
        <v>257.05112234551757</v>
      </c>
      <c r="UZ28" s="3">
        <f t="shared" ca="1" si="147"/>
        <v>254.48061112206238</v>
      </c>
      <c r="VA28" s="3">
        <f t="shared" ca="1" si="147"/>
        <v>251.93580501084176</v>
      </c>
      <c r="VB28" s="3">
        <f t="shared" ca="1" si="147"/>
        <v>249.41644696073334</v>
      </c>
      <c r="VC28" s="3">
        <f t="shared" ca="1" si="147"/>
        <v>246.922282491126</v>
      </c>
      <c r="VD28" s="3">
        <f t="shared" ca="1" si="147"/>
        <v>244.45305966621473</v>
      </c>
      <c r="VE28" s="3">
        <f t="shared" ca="1" si="147"/>
        <v>242.00852906955257</v>
      </c>
      <c r="VF28" s="3">
        <f t="shared" ca="1" si="147"/>
        <v>239.58844377885703</v>
      </c>
      <c r="VG28" s="3">
        <f t="shared" ca="1" si="147"/>
        <v>237.19255934106846</v>
      </c>
      <c r="VH28" s="3">
        <f t="shared" ca="1" si="147"/>
        <v>234.82063374765778</v>
      </c>
      <c r="VI28" s="3">
        <f t="shared" ca="1" si="147"/>
        <v>232.47242741018121</v>
      </c>
      <c r="VJ28" s="3">
        <f t="shared" ca="1" si="147"/>
        <v>230.1477031360794</v>
      </c>
      <c r="VK28" s="3">
        <f t="shared" ca="1" si="147"/>
        <v>227.8462261047186</v>
      </c>
      <c r="VL28" s="3">
        <f t="shared" ca="1" si="147"/>
        <v>225.5677638436714</v>
      </c>
      <c r="VM28" s="3">
        <f t="shared" ca="1" si="147"/>
        <v>223.31208620523469</v>
      </c>
      <c r="VN28" s="3">
        <f t="shared" ca="1" si="147"/>
        <v>221.07896534318235</v>
      </c>
      <c r="VO28" s="3">
        <f t="shared" ca="1" si="147"/>
        <v>218.86817568975053</v>
      </c>
      <c r="VP28" s="3">
        <f t="shared" ca="1" si="147"/>
        <v>216.67949393285303</v>
      </c>
      <c r="VQ28" s="3">
        <f t="shared" ca="1" si="147"/>
        <v>214.51269899352451</v>
      </c>
      <c r="VR28" s="3">
        <f t="shared" ca="1" si="147"/>
        <v>212.36757200358926</v>
      </c>
      <c r="VS28" s="3">
        <f t="shared" ca="1" si="147"/>
        <v>210.24389628355337</v>
      </c>
      <c r="VT28" s="3">
        <f t="shared" ca="1" si="147"/>
        <v>208.14145732071782</v>
      </c>
      <c r="VU28" s="3">
        <f t="shared" ca="1" si="147"/>
        <v>206.06004274751064</v>
      </c>
      <c r="VV28" s="3">
        <f t="shared" ca="1" si="147"/>
        <v>203.99944232003554</v>
      </c>
      <c r="VW28" s="3">
        <f t="shared" ca="1" si="147"/>
        <v>201.95944789683517</v>
      </c>
      <c r="VX28" s="3">
        <f t="shared" ref="VX28:YI28" ca="1" si="148">+VW28*(1+$CH$33)</f>
        <v>199.93985341786683</v>
      </c>
      <c r="VY28" s="3">
        <f t="shared" ca="1" si="148"/>
        <v>197.94045488368815</v>
      </c>
      <c r="VZ28" s="3">
        <f t="shared" ca="1" si="148"/>
        <v>195.96105033485125</v>
      </c>
      <c r="WA28" s="3">
        <f t="shared" ca="1" si="148"/>
        <v>194.00143983150275</v>
      </c>
      <c r="WB28" s="3">
        <f t="shared" ca="1" si="148"/>
        <v>192.06142543318771</v>
      </c>
      <c r="WC28" s="3">
        <f t="shared" ca="1" si="148"/>
        <v>190.14081117885584</v>
      </c>
      <c r="WD28" s="3">
        <f t="shared" ca="1" si="148"/>
        <v>188.23940306706729</v>
      </c>
      <c r="WE28" s="3">
        <f t="shared" ca="1" si="148"/>
        <v>186.35700903639662</v>
      </c>
      <c r="WF28" s="3">
        <f t="shared" ca="1" si="148"/>
        <v>184.49343894603265</v>
      </c>
      <c r="WG28" s="3">
        <f t="shared" ca="1" si="148"/>
        <v>182.64850455657233</v>
      </c>
      <c r="WH28" s="3">
        <f t="shared" ca="1" si="148"/>
        <v>180.8220195110066</v>
      </c>
      <c r="WI28" s="3">
        <f t="shared" ca="1" si="148"/>
        <v>179.01379931589653</v>
      </c>
      <c r="WJ28" s="3">
        <f t="shared" ca="1" si="148"/>
        <v>177.22366132273757</v>
      </c>
      <c r="WK28" s="3">
        <f t="shared" ca="1" si="148"/>
        <v>175.45142470951021</v>
      </c>
      <c r="WL28" s="3">
        <f t="shared" ca="1" si="148"/>
        <v>173.6969104624151</v>
      </c>
      <c r="WM28" s="3">
        <f t="shared" ca="1" si="148"/>
        <v>171.95994135779094</v>
      </c>
      <c r="WN28" s="3">
        <f t="shared" ca="1" si="148"/>
        <v>170.24034194421301</v>
      </c>
      <c r="WO28" s="3">
        <f t="shared" ca="1" si="148"/>
        <v>168.53793852477088</v>
      </c>
      <c r="WP28" s="3">
        <f t="shared" ca="1" si="148"/>
        <v>166.85255913952318</v>
      </c>
      <c r="WQ28" s="3">
        <f t="shared" ca="1" si="148"/>
        <v>165.18403354812796</v>
      </c>
      <c r="WR28" s="3">
        <f t="shared" ca="1" si="148"/>
        <v>163.53219321264669</v>
      </c>
      <c r="WS28" s="3">
        <f t="shared" ca="1" si="148"/>
        <v>161.89687128052023</v>
      </c>
      <c r="WT28" s="3">
        <f t="shared" ca="1" si="148"/>
        <v>160.27790256771502</v>
      </c>
      <c r="WU28" s="3">
        <f t="shared" ca="1" si="148"/>
        <v>158.67512354203785</v>
      </c>
      <c r="WV28" s="3">
        <f t="shared" ca="1" si="148"/>
        <v>157.08837230661746</v>
      </c>
      <c r="WW28" s="3">
        <f t="shared" ca="1" si="148"/>
        <v>155.51748858355128</v>
      </c>
      <c r="WX28" s="3">
        <f t="shared" ca="1" si="148"/>
        <v>153.96231369771576</v>
      </c>
      <c r="WY28" s="3">
        <f t="shared" ca="1" si="148"/>
        <v>152.4226905607386</v>
      </c>
      <c r="WZ28" s="3">
        <f t="shared" ca="1" si="148"/>
        <v>150.89846365513122</v>
      </c>
      <c r="XA28" s="3">
        <f t="shared" ca="1" si="148"/>
        <v>149.38947901857992</v>
      </c>
      <c r="XB28" s="3">
        <f t="shared" ca="1" si="148"/>
        <v>147.89558422839411</v>
      </c>
      <c r="XC28" s="3">
        <f t="shared" ca="1" si="148"/>
        <v>146.41662838611018</v>
      </c>
      <c r="XD28" s="3">
        <f t="shared" ca="1" si="148"/>
        <v>144.95246210224909</v>
      </c>
      <c r="XE28" s="3">
        <f t="shared" ca="1" si="148"/>
        <v>143.50293748122658</v>
      </c>
      <c r="XF28" s="3">
        <f t="shared" ca="1" si="148"/>
        <v>142.06790810641431</v>
      </c>
      <c r="XG28" s="3">
        <f t="shared" ca="1" si="148"/>
        <v>140.64722902535016</v>
      </c>
      <c r="XH28" s="3">
        <f t="shared" ca="1" si="148"/>
        <v>139.24075673509665</v>
      </c>
      <c r="XI28" s="3">
        <f t="shared" ca="1" si="148"/>
        <v>137.84834916774568</v>
      </c>
      <c r="XJ28" s="3">
        <f t="shared" ca="1" si="148"/>
        <v>136.46986567606822</v>
      </c>
      <c r="XK28" s="3">
        <f t="shared" ca="1" si="148"/>
        <v>135.10516701930754</v>
      </c>
      <c r="XL28" s="3">
        <f t="shared" ca="1" si="148"/>
        <v>133.75411534911447</v>
      </c>
      <c r="XM28" s="3">
        <f t="shared" ca="1" si="148"/>
        <v>132.41657419562333</v>
      </c>
      <c r="XN28" s="3">
        <f t="shared" ca="1" si="148"/>
        <v>131.0924084536671</v>
      </c>
      <c r="XO28" s="3">
        <f t="shared" ca="1" si="148"/>
        <v>129.78148436913042</v>
      </c>
      <c r="XP28" s="3">
        <f t="shared" ca="1" si="148"/>
        <v>128.48366952543913</v>
      </c>
      <c r="XQ28" s="3">
        <f t="shared" ca="1" si="148"/>
        <v>127.19883283018473</v>
      </c>
      <c r="XR28" s="3">
        <f t="shared" ca="1" si="148"/>
        <v>125.92684450188288</v>
      </c>
      <c r="XS28" s="3">
        <f t="shared" ca="1" si="148"/>
        <v>124.66757605686405</v>
      </c>
      <c r="XT28" s="3">
        <f t="shared" ca="1" si="148"/>
        <v>123.42090029629541</v>
      </c>
      <c r="XU28" s="3">
        <f t="shared" ca="1" si="148"/>
        <v>122.18669129333246</v>
      </c>
      <c r="XV28" s="3">
        <f t="shared" ca="1" si="148"/>
        <v>120.96482438039914</v>
      </c>
      <c r="XW28" s="3">
        <f t="shared" ca="1" si="148"/>
        <v>119.75517613659514</v>
      </c>
      <c r="XX28" s="3">
        <f t="shared" ca="1" si="148"/>
        <v>118.55762437522918</v>
      </c>
      <c r="XY28" s="3">
        <f t="shared" ca="1" si="148"/>
        <v>117.37204813147689</v>
      </c>
      <c r="XZ28" s="3">
        <f t="shared" ca="1" si="148"/>
        <v>116.19832765016211</v>
      </c>
      <c r="YA28" s="3">
        <f t="shared" ca="1" si="148"/>
        <v>115.0363443736605</v>
      </c>
      <c r="YB28" s="3">
        <f t="shared" ca="1" si="148"/>
        <v>113.88598092992389</v>
      </c>
      <c r="YC28" s="3">
        <f t="shared" ca="1" si="148"/>
        <v>112.74712112062466</v>
      </c>
      <c r="YD28" s="3">
        <f t="shared" ca="1" si="148"/>
        <v>111.61964990941841</v>
      </c>
      <c r="YE28" s="3">
        <f t="shared" ca="1" si="148"/>
        <v>110.50345341032423</v>
      </c>
      <c r="YF28" s="3">
        <f t="shared" ca="1" si="148"/>
        <v>109.39841887622099</v>
      </c>
      <c r="YG28" s="3">
        <f t="shared" ca="1" si="148"/>
        <v>108.30443468745878</v>
      </c>
      <c r="YH28" s="3">
        <f t="shared" ca="1" si="148"/>
        <v>107.22139034058419</v>
      </c>
      <c r="YI28" s="3">
        <f t="shared" ca="1" si="148"/>
        <v>106.14917643717835</v>
      </c>
      <c r="YJ28" s="3">
        <f t="shared" ref="YJ28:AAU28" ca="1" si="149">+YI28*(1+$CH$33)</f>
        <v>105.08768467280657</v>
      </c>
      <c r="YK28" s="3">
        <f t="shared" ca="1" si="149"/>
        <v>104.0368078260785</v>
      </c>
      <c r="YL28" s="3">
        <f t="shared" ca="1" si="149"/>
        <v>102.99643974781772</v>
      </c>
      <c r="YM28" s="3">
        <f t="shared" ca="1" si="149"/>
        <v>101.96647535033954</v>
      </c>
      <c r="YN28" s="3">
        <f t="shared" ca="1" si="149"/>
        <v>100.94681059683614</v>
      </c>
      <c r="YO28" s="3">
        <f t="shared" ca="1" si="149"/>
        <v>99.937342490867778</v>
      </c>
      <c r="YP28" s="3">
        <f t="shared" ca="1" si="149"/>
        <v>98.937969065959095</v>
      </c>
      <c r="YQ28" s="3">
        <f t="shared" ca="1" si="149"/>
        <v>97.948589375299505</v>
      </c>
      <c r="YR28" s="3">
        <f t="shared" ca="1" si="149"/>
        <v>96.969103481546512</v>
      </c>
      <c r="YS28" s="3">
        <f t="shared" ca="1" si="149"/>
        <v>95.999412446731043</v>
      </c>
      <c r="YT28" s="3">
        <f t="shared" ca="1" si="149"/>
        <v>95.039418322263728</v>
      </c>
      <c r="YU28" s="3">
        <f t="shared" ca="1" si="149"/>
        <v>94.089024139041086</v>
      </c>
      <c r="YV28" s="3">
        <f t="shared" ca="1" si="149"/>
        <v>93.148133897650681</v>
      </c>
      <c r="YW28" s="3">
        <f t="shared" ca="1" si="149"/>
        <v>92.21665255867417</v>
      </c>
      <c r="YX28" s="3">
        <f t="shared" ca="1" si="149"/>
        <v>91.294486033087423</v>
      </c>
      <c r="YY28" s="3">
        <f t="shared" ca="1" si="149"/>
        <v>90.381541172756542</v>
      </c>
      <c r="YZ28" s="3">
        <f t="shared" ca="1" si="149"/>
        <v>89.477725761028978</v>
      </c>
      <c r="ZA28" s="3">
        <f t="shared" ca="1" si="149"/>
        <v>88.582948503418692</v>
      </c>
      <c r="ZB28" s="3">
        <f t="shared" ca="1" si="149"/>
        <v>87.697119018384498</v>
      </c>
      <c r="ZC28" s="3">
        <f t="shared" ca="1" si="149"/>
        <v>86.820147828200646</v>
      </c>
      <c r="ZD28" s="3">
        <f t="shared" ca="1" si="149"/>
        <v>85.951946349918643</v>
      </c>
      <c r="ZE28" s="3">
        <f t="shared" ca="1" si="149"/>
        <v>85.09242688641946</v>
      </c>
      <c r="ZF28" s="3">
        <f t="shared" ca="1" si="149"/>
        <v>84.24150261755527</v>
      </c>
      <c r="ZG28" s="3">
        <f t="shared" ca="1" si="149"/>
        <v>83.399087591379711</v>
      </c>
      <c r="ZH28" s="3">
        <f t="shared" ca="1" si="149"/>
        <v>82.565096715465913</v>
      </c>
      <c r="ZI28" s="3">
        <f t="shared" ca="1" si="149"/>
        <v>81.739445748311255</v>
      </c>
      <c r="ZJ28" s="3">
        <f t="shared" ca="1" si="149"/>
        <v>80.922051290828136</v>
      </c>
      <c r="ZK28" s="3">
        <f t="shared" ca="1" si="149"/>
        <v>80.112830777919854</v>
      </c>
      <c r="ZL28" s="3">
        <f t="shared" ca="1" si="149"/>
        <v>79.311702470140659</v>
      </c>
      <c r="ZM28" s="3">
        <f t="shared" ca="1" si="149"/>
        <v>78.518585445439257</v>
      </c>
      <c r="ZN28" s="3">
        <f t="shared" ca="1" si="149"/>
        <v>77.73339959098486</v>
      </c>
      <c r="ZO28" s="3">
        <f t="shared" ca="1" si="149"/>
        <v>76.956065595075017</v>
      </c>
      <c r="ZP28" s="3">
        <f t="shared" ca="1" si="149"/>
        <v>76.186504939124262</v>
      </c>
      <c r="ZQ28" s="3">
        <f t="shared" ca="1" si="149"/>
        <v>75.424639889733015</v>
      </c>
      <c r="ZR28" s="3">
        <f t="shared" ca="1" si="149"/>
        <v>74.670393490835679</v>
      </c>
      <c r="ZS28" s="3">
        <f t="shared" ca="1" si="149"/>
        <v>73.923689555927325</v>
      </c>
      <c r="ZT28" s="3">
        <f t="shared" ca="1" si="149"/>
        <v>73.184452660368052</v>
      </c>
      <c r="ZU28" s="3">
        <f t="shared" ca="1" si="149"/>
        <v>72.452608133764372</v>
      </c>
      <c r="ZV28" s="3">
        <f t="shared" ca="1" si="149"/>
        <v>71.728082052426728</v>
      </c>
      <c r="ZW28" s="3">
        <f t="shared" ca="1" si="149"/>
        <v>71.010801231902462</v>
      </c>
      <c r="ZX28" s="3">
        <f t="shared" ca="1" si="149"/>
        <v>70.300693219583437</v>
      </c>
      <c r="ZY28" s="3">
        <f t="shared" ca="1" si="149"/>
        <v>69.597686287387603</v>
      </c>
      <c r="ZZ28" s="3">
        <f t="shared" ca="1" si="149"/>
        <v>68.901709424513726</v>
      </c>
      <c r="AAA28" s="3">
        <f t="shared" ca="1" si="149"/>
        <v>68.212692330268581</v>
      </c>
      <c r="AAB28" s="3">
        <f t="shared" ca="1" si="149"/>
        <v>67.530565406965891</v>
      </c>
      <c r="AAC28" s="3">
        <f t="shared" ca="1" si="149"/>
        <v>66.855259752896231</v>
      </c>
      <c r="AAD28" s="3">
        <f t="shared" ca="1" si="149"/>
        <v>66.186707155367273</v>
      </c>
      <c r="AAE28" s="3">
        <f t="shared" ca="1" si="149"/>
        <v>65.524840083813601</v>
      </c>
      <c r="AAF28" s="3">
        <f t="shared" ca="1" si="149"/>
        <v>64.869591682975468</v>
      </c>
      <c r="AAG28" s="3">
        <f t="shared" ca="1" si="149"/>
        <v>64.220895766145716</v>
      </c>
      <c r="AAH28" s="3">
        <f t="shared" ca="1" si="149"/>
        <v>63.578686808484257</v>
      </c>
      <c r="AAI28" s="3">
        <f t="shared" ca="1" si="149"/>
        <v>62.942899940399414</v>
      </c>
      <c r="AAJ28" s="3">
        <f t="shared" ca="1" si="149"/>
        <v>62.313470940995423</v>
      </c>
      <c r="AAK28" s="3">
        <f t="shared" ca="1" si="149"/>
        <v>61.690336231585469</v>
      </c>
      <c r="AAL28" s="3">
        <f t="shared" ca="1" si="149"/>
        <v>61.073432869269617</v>
      </c>
      <c r="AAM28" s="3">
        <f t="shared" ca="1" si="149"/>
        <v>60.462698540576923</v>
      </c>
      <c r="AAN28" s="3">
        <f t="shared" ca="1" si="149"/>
        <v>59.858071555171151</v>
      </c>
      <c r="AAO28" s="3">
        <f t="shared" ca="1" si="149"/>
        <v>59.259490839619438</v>
      </c>
      <c r="AAP28" s="3">
        <f t="shared" ca="1" si="149"/>
        <v>58.666895931223245</v>
      </c>
      <c r="AAQ28" s="3">
        <f t="shared" ca="1" si="149"/>
        <v>58.08022697191101</v>
      </c>
      <c r="AAR28" s="3">
        <f t="shared" ca="1" si="149"/>
        <v>57.499424702191902</v>
      </c>
      <c r="AAS28" s="3">
        <f t="shared" ca="1" si="149"/>
        <v>56.924430455169983</v>
      </c>
      <c r="AAT28" s="3">
        <f t="shared" ca="1" si="149"/>
        <v>56.35518615061828</v>
      </c>
      <c r="AAU28" s="3">
        <f t="shared" ca="1" si="149"/>
        <v>55.791634289112096</v>
      </c>
      <c r="AAV28" s="3">
        <f t="shared" ref="AAV28:ADG28" ca="1" si="150">+AAU28*(1+$CH$33)</f>
        <v>55.233717946220978</v>
      </c>
      <c r="AAW28" s="3">
        <f t="shared" ca="1" si="150"/>
        <v>54.681380766758764</v>
      </c>
      <c r="AAX28" s="3">
        <f t="shared" ca="1" si="150"/>
        <v>54.134566959091174</v>
      </c>
      <c r="AAY28" s="3">
        <f t="shared" ca="1" si="150"/>
        <v>53.593221289500264</v>
      </c>
      <c r="AAZ28" s="3">
        <f t="shared" ca="1" si="150"/>
        <v>53.057289076605258</v>
      </c>
      <c r="ABA28" s="3">
        <f t="shared" ca="1" si="150"/>
        <v>52.526716185839206</v>
      </c>
      <c r="ABB28" s="3">
        <f t="shared" ca="1" si="150"/>
        <v>52.001449023980811</v>
      </c>
      <c r="ABC28" s="3">
        <f t="shared" ca="1" si="150"/>
        <v>51.481434533741002</v>
      </c>
      <c r="ABD28" s="3">
        <f t="shared" ca="1" si="150"/>
        <v>50.966620188403589</v>
      </c>
      <c r="ABE28" s="3">
        <f t="shared" ca="1" si="150"/>
        <v>50.456953986519551</v>
      </c>
      <c r="ABF28" s="3">
        <f t="shared" ca="1" si="150"/>
        <v>49.952384446654357</v>
      </c>
      <c r="ABG28" s="3">
        <f t="shared" ca="1" si="150"/>
        <v>49.452860602187812</v>
      </c>
      <c r="ABH28" s="3">
        <f t="shared" ca="1" si="150"/>
        <v>48.958331996165931</v>
      </c>
      <c r="ABI28" s="3">
        <f t="shared" ca="1" si="150"/>
        <v>48.468748676204271</v>
      </c>
      <c r="ABJ28" s="3">
        <f t="shared" ca="1" si="150"/>
        <v>47.98406118944223</v>
      </c>
      <c r="ABK28" s="3">
        <f t="shared" ca="1" si="150"/>
        <v>47.504220577547805</v>
      </c>
      <c r="ABL28" s="3">
        <f t="shared" ca="1" si="150"/>
        <v>47.029178371772325</v>
      </c>
      <c r="ABM28" s="3">
        <f t="shared" ca="1" si="150"/>
        <v>46.558886588054598</v>
      </c>
      <c r="ABN28" s="3">
        <f t="shared" ca="1" si="150"/>
        <v>46.09329772217405</v>
      </c>
      <c r="ABO28" s="3">
        <f t="shared" ca="1" si="150"/>
        <v>45.632364744952312</v>
      </c>
      <c r="ABP28" s="3">
        <f t="shared" ca="1" si="150"/>
        <v>45.17604109750279</v>
      </c>
      <c r="ABQ28" s="3">
        <f t="shared" ca="1" si="150"/>
        <v>44.724280686527763</v>
      </c>
      <c r="ABR28" s="3">
        <f t="shared" ca="1" si="150"/>
        <v>44.277037879662487</v>
      </c>
      <c r="ABS28" s="3">
        <f t="shared" ca="1" si="150"/>
        <v>43.834267500865863</v>
      </c>
      <c r="ABT28" s="3">
        <f t="shared" ca="1" si="150"/>
        <v>43.395924825857207</v>
      </c>
      <c r="ABU28" s="3">
        <f t="shared" ca="1" si="150"/>
        <v>42.961965577598633</v>
      </c>
      <c r="ABV28" s="3">
        <f t="shared" ca="1" si="150"/>
        <v>42.532345921822646</v>
      </c>
      <c r="ABW28" s="3">
        <f t="shared" ca="1" si="150"/>
        <v>42.107022462604419</v>
      </c>
      <c r="ABX28" s="3">
        <f t="shared" ca="1" si="150"/>
        <v>41.685952237978377</v>
      </c>
      <c r="ABY28" s="3">
        <f t="shared" ca="1" si="150"/>
        <v>41.269092715598596</v>
      </c>
      <c r="ABZ28" s="3">
        <f t="shared" ca="1" si="150"/>
        <v>40.856401788442611</v>
      </c>
      <c r="ACA28" s="3">
        <f t="shared" ca="1" si="150"/>
        <v>40.447837770558188</v>
      </c>
      <c r="ACB28" s="3">
        <f t="shared" ca="1" si="150"/>
        <v>40.043359392852608</v>
      </c>
      <c r="ACC28" s="3">
        <f t="shared" ca="1" si="150"/>
        <v>39.642925798924082</v>
      </c>
      <c r="ACD28" s="3">
        <f t="shared" ca="1" si="150"/>
        <v>39.246496540934842</v>
      </c>
      <c r="ACE28" s="3">
        <f t="shared" ca="1" si="150"/>
        <v>38.854031575525497</v>
      </c>
      <c r="ACF28" s="3">
        <f t="shared" ca="1" si="150"/>
        <v>38.465491259770239</v>
      </c>
      <c r="ACG28" s="3">
        <f t="shared" ca="1" si="150"/>
        <v>38.080836347172536</v>
      </c>
      <c r="ACH28" s="3">
        <f t="shared" ca="1" si="150"/>
        <v>37.700027983700807</v>
      </c>
      <c r="ACI28" s="3">
        <f t="shared" ca="1" si="150"/>
        <v>37.323027703863801</v>
      </c>
      <c r="ACJ28" s="3">
        <f t="shared" ca="1" si="150"/>
        <v>36.949797426825164</v>
      </c>
      <c r="ACK28" s="3">
        <f t="shared" ca="1" si="150"/>
        <v>36.580299452556915</v>
      </c>
      <c r="ACL28" s="3">
        <f t="shared" ca="1" si="150"/>
        <v>36.214496458031348</v>
      </c>
      <c r="ACM28" s="3">
        <f t="shared" ca="1" si="150"/>
        <v>35.852351493451032</v>
      </c>
      <c r="ACN28" s="3">
        <f t="shared" ca="1" si="150"/>
        <v>35.493827978516521</v>
      </c>
      <c r="ACO28" s="3">
        <f t="shared" ca="1" si="150"/>
        <v>35.138889698731354</v>
      </c>
      <c r="ACP28" s="3">
        <f t="shared" ca="1" si="150"/>
        <v>34.787500801744038</v>
      </c>
      <c r="ACQ28" s="3">
        <f t="shared" ca="1" si="150"/>
        <v>34.439625793726599</v>
      </c>
      <c r="ACR28" s="3">
        <f t="shared" ca="1" si="150"/>
        <v>34.095229535789329</v>
      </c>
      <c r="ACS28" s="3">
        <f t="shared" ca="1" si="150"/>
        <v>33.754277240431435</v>
      </c>
      <c r="ACT28" s="3">
        <f t="shared" ca="1" si="150"/>
        <v>33.416734468027123</v>
      </c>
      <c r="ACU28" s="3">
        <f t="shared" ca="1" si="150"/>
        <v>33.082567123346848</v>
      </c>
      <c r="ACV28" s="3">
        <f t="shared" ca="1" si="150"/>
        <v>32.751741452113379</v>
      </c>
      <c r="ACW28" s="3">
        <f t="shared" ca="1" si="150"/>
        <v>32.424224037592246</v>
      </c>
      <c r="ACX28" s="3">
        <f t="shared" ca="1" si="150"/>
        <v>32.099981797216323</v>
      </c>
      <c r="ACY28" s="3">
        <f t="shared" ca="1" si="150"/>
        <v>31.778981979244158</v>
      </c>
      <c r="ACZ28" s="3">
        <f t="shared" ca="1" si="150"/>
        <v>31.461192159451716</v>
      </c>
      <c r="ADA28" s="3">
        <f t="shared" ca="1" si="150"/>
        <v>31.146580237857197</v>
      </c>
      <c r="ADB28" s="3">
        <f t="shared" ca="1" si="150"/>
        <v>30.835114435478626</v>
      </c>
      <c r="ADC28" s="3">
        <f t="shared" ca="1" si="150"/>
        <v>30.526763291123839</v>
      </c>
      <c r="ADD28" s="3">
        <f t="shared" ca="1" si="150"/>
        <v>30.2214956582126</v>
      </c>
      <c r="ADE28" s="3">
        <f t="shared" ca="1" si="150"/>
        <v>29.919280701630473</v>
      </c>
      <c r="ADF28" s="3">
        <f t="shared" ca="1" si="150"/>
        <v>29.620087894614169</v>
      </c>
      <c r="ADG28" s="3">
        <f t="shared" ca="1" si="150"/>
        <v>29.323887015668028</v>
      </c>
      <c r="ADH28" s="3">
        <f t="shared" ref="ADH28:AFS28" ca="1" si="151">+ADG28*(1+$CH$33)</f>
        <v>29.030648145511346</v>
      </c>
      <c r="ADI28" s="3">
        <f t="shared" ca="1" si="151"/>
        <v>28.740341664056231</v>
      </c>
      <c r="ADJ28" s="3">
        <f t="shared" ca="1" si="151"/>
        <v>28.45293824741567</v>
      </c>
      <c r="ADK28" s="3">
        <f t="shared" ca="1" si="151"/>
        <v>28.168408864941512</v>
      </c>
      <c r="ADL28" s="3">
        <f t="shared" ca="1" si="151"/>
        <v>27.886724776292095</v>
      </c>
      <c r="ADM28" s="3">
        <f t="shared" ca="1" si="151"/>
        <v>27.607857528529173</v>
      </c>
      <c r="ADN28" s="3">
        <f t="shared" ca="1" si="151"/>
        <v>27.33177895324388</v>
      </c>
      <c r="ADO28" s="3">
        <f t="shared" ca="1" si="151"/>
        <v>27.058461163711442</v>
      </c>
      <c r="ADP28" s="3">
        <f t="shared" ca="1" si="151"/>
        <v>26.787876552074326</v>
      </c>
      <c r="ADQ28" s="3">
        <f t="shared" ca="1" si="151"/>
        <v>26.519997786553581</v>
      </c>
      <c r="ADR28" s="3">
        <f t="shared" ca="1" si="151"/>
        <v>26.254797808688046</v>
      </c>
      <c r="ADS28" s="3">
        <f t="shared" ca="1" si="151"/>
        <v>25.992249830601164</v>
      </c>
      <c r="ADT28" s="3">
        <f t="shared" ca="1" si="151"/>
        <v>25.732327332295153</v>
      </c>
      <c r="ADU28" s="3">
        <f t="shared" ca="1" si="151"/>
        <v>25.4750040589722</v>
      </c>
      <c r="ADV28" s="3">
        <f t="shared" ca="1" si="151"/>
        <v>25.220254018382477</v>
      </c>
      <c r="ADW28" s="3">
        <f t="shared" ca="1" si="151"/>
        <v>24.968051478198653</v>
      </c>
      <c r="ADX28" s="3">
        <f t="shared" ca="1" si="151"/>
        <v>24.718370963416668</v>
      </c>
      <c r="ADY28" s="3">
        <f t="shared" ca="1" si="151"/>
        <v>24.471187253782499</v>
      </c>
      <c r="ADZ28" s="3">
        <f t="shared" ca="1" si="151"/>
        <v>24.226475381244676</v>
      </c>
      <c r="AEA28" s="3">
        <f t="shared" ca="1" si="151"/>
        <v>23.98421062743223</v>
      </c>
      <c r="AEB28" s="3">
        <f t="shared" ca="1" si="151"/>
        <v>23.744368521157906</v>
      </c>
      <c r="AEC28" s="3">
        <f t="shared" ca="1" si="151"/>
        <v>23.506924835946325</v>
      </c>
      <c r="AED28" s="3">
        <f t="shared" ca="1" si="151"/>
        <v>23.271855587586863</v>
      </c>
      <c r="AEE28" s="3">
        <f t="shared" ca="1" si="151"/>
        <v>23.039137031710993</v>
      </c>
      <c r="AEF28" s="3">
        <f t="shared" ca="1" si="151"/>
        <v>22.808745661393882</v>
      </c>
      <c r="AEG28" s="3">
        <f t="shared" ca="1" si="151"/>
        <v>22.580658204779944</v>
      </c>
      <c r="AEH28" s="3">
        <f t="shared" ca="1" si="151"/>
        <v>22.354851622732145</v>
      </c>
      <c r="AEI28" s="3">
        <f t="shared" ca="1" si="151"/>
        <v>22.131303106504824</v>
      </c>
      <c r="AEJ28" s="3">
        <f t="shared" ca="1" si="151"/>
        <v>21.909990075439776</v>
      </c>
      <c r="AEK28" s="3">
        <f t="shared" ca="1" si="151"/>
        <v>21.690890174685379</v>
      </c>
      <c r="AEL28" s="3">
        <f t="shared" ca="1" si="151"/>
        <v>21.473981272938524</v>
      </c>
      <c r="AEM28" s="3">
        <f t="shared" ca="1" si="151"/>
        <v>21.25924146020914</v>
      </c>
      <c r="AEN28" s="3">
        <f t="shared" ca="1" si="151"/>
        <v>21.046649045607047</v>
      </c>
      <c r="AEO28" s="3">
        <f t="shared" ca="1" si="151"/>
        <v>20.836182555150977</v>
      </c>
      <c r="AEP28" s="3">
        <f t="shared" ca="1" si="151"/>
        <v>20.627820729599467</v>
      </c>
      <c r="AEQ28" s="3">
        <f t="shared" ca="1" si="151"/>
        <v>20.421542522303472</v>
      </c>
      <c r="AER28" s="3">
        <f t="shared" ca="1" si="151"/>
        <v>20.217327097080439</v>
      </c>
      <c r="AES28" s="3">
        <f t="shared" ca="1" si="151"/>
        <v>20.015153826109636</v>
      </c>
      <c r="AET28" s="3">
        <f t="shared" ca="1" si="151"/>
        <v>19.815002287848539</v>
      </c>
      <c r="AEU28" s="3">
        <f t="shared" ca="1" si="151"/>
        <v>19.616852264970053</v>
      </c>
      <c r="AEV28" s="3">
        <f t="shared" ca="1" si="151"/>
        <v>19.420683742320353</v>
      </c>
      <c r="AEW28" s="3">
        <f t="shared" ca="1" si="151"/>
        <v>19.226476904897151</v>
      </c>
      <c r="AEX28" s="3">
        <f t="shared" ca="1" si="151"/>
        <v>19.034212135848179</v>
      </c>
      <c r="AEY28" s="3">
        <f t="shared" ca="1" si="151"/>
        <v>18.843870014489696</v>
      </c>
      <c r="AEZ28" s="3">
        <f t="shared" ca="1" si="151"/>
        <v>18.655431314344799</v>
      </c>
      <c r="AFA28" s="3">
        <f t="shared" ca="1" si="151"/>
        <v>18.468877001201353</v>
      </c>
      <c r="AFB28" s="3">
        <f t="shared" ca="1" si="151"/>
        <v>18.28418823118934</v>
      </c>
      <c r="AFC28" s="3">
        <f t="shared" ca="1" si="151"/>
        <v>18.101346348877446</v>
      </c>
      <c r="AFD28" s="3">
        <f t="shared" ca="1" si="151"/>
        <v>17.920332885388671</v>
      </c>
      <c r="AFE28" s="3">
        <f t="shared" ca="1" si="151"/>
        <v>17.741129556534784</v>
      </c>
      <c r="AFF28" s="3">
        <f t="shared" ca="1" si="151"/>
        <v>17.563718260969434</v>
      </c>
      <c r="AFG28" s="3">
        <f t="shared" ca="1" si="151"/>
        <v>17.38808107835974</v>
      </c>
      <c r="AFH28" s="3">
        <f t="shared" ca="1" si="151"/>
        <v>17.214200267576143</v>
      </c>
      <c r="AFI28" s="3">
        <f t="shared" ca="1" si="151"/>
        <v>17.04205826490038</v>
      </c>
      <c r="AFJ28" s="3">
        <f t="shared" ca="1" si="151"/>
        <v>16.871637682251375</v>
      </c>
      <c r="AFK28" s="3">
        <f t="shared" ca="1" si="151"/>
        <v>16.702921305428863</v>
      </c>
      <c r="AFL28" s="3">
        <f t="shared" ca="1" si="151"/>
        <v>16.535892092374574</v>
      </c>
      <c r="AFM28" s="3">
        <f t="shared" ca="1" si="151"/>
        <v>16.370533171450827</v>
      </c>
      <c r="AFN28" s="3">
        <f t="shared" ca="1" si="151"/>
        <v>16.20682783973632</v>
      </c>
      <c r="AFO28" s="3">
        <f t="shared" ca="1" si="151"/>
        <v>16.044759561338957</v>
      </c>
      <c r="AFP28" s="3">
        <f t="shared" ca="1" si="151"/>
        <v>15.884311965725567</v>
      </c>
      <c r="AFQ28" s="3">
        <f t="shared" ca="1" si="151"/>
        <v>15.725468846068312</v>
      </c>
      <c r="AFR28" s="3">
        <f t="shared" ca="1" si="151"/>
        <v>15.568214157607628</v>
      </c>
      <c r="AFS28" s="3">
        <f t="shared" ca="1" si="151"/>
        <v>15.412532016031552</v>
      </c>
      <c r="AFT28" s="3">
        <f t="shared" ref="AFT28:AIE28" ca="1" si="152">+AFS28*(1+$CH$33)</f>
        <v>15.258406695871237</v>
      </c>
      <c r="AFU28" s="3">
        <f t="shared" ca="1" si="152"/>
        <v>15.105822628912524</v>
      </c>
      <c r="AFV28" s="3">
        <f t="shared" ca="1" si="152"/>
        <v>14.954764402623399</v>
      </c>
      <c r="AFW28" s="3">
        <f t="shared" ca="1" si="152"/>
        <v>14.805216758597165</v>
      </c>
      <c r="AFX28" s="3">
        <f t="shared" ca="1" si="152"/>
        <v>14.657164591011194</v>
      </c>
      <c r="AFY28" s="3">
        <f t="shared" ca="1" si="152"/>
        <v>14.510592945101081</v>
      </c>
      <c r="AFZ28" s="3">
        <f t="shared" ca="1" si="152"/>
        <v>14.36548701565007</v>
      </c>
      <c r="AGA28" s="3">
        <f t="shared" ca="1" si="152"/>
        <v>14.221832145493568</v>
      </c>
      <c r="AGB28" s="3">
        <f t="shared" ca="1" si="152"/>
        <v>14.079613824038633</v>
      </c>
      <c r="AGC28" s="3">
        <f t="shared" ca="1" si="152"/>
        <v>13.938817685798247</v>
      </c>
      <c r="AGD28" s="3">
        <f t="shared" ca="1" si="152"/>
        <v>13.799429508940264</v>
      </c>
      <c r="AGE28" s="3">
        <f t="shared" ca="1" si="152"/>
        <v>13.661435213850861</v>
      </c>
      <c r="AGF28" s="3">
        <f t="shared" ca="1" si="152"/>
        <v>13.524820861712353</v>
      </c>
      <c r="AGG28" s="3">
        <f t="shared" ca="1" si="152"/>
        <v>13.389572653095229</v>
      </c>
      <c r="AGH28" s="3">
        <f t="shared" ca="1" si="152"/>
        <v>13.255676926564277</v>
      </c>
      <c r="AGI28" s="3">
        <f t="shared" ca="1" si="152"/>
        <v>13.123120157298635</v>
      </c>
      <c r="AGJ28" s="3">
        <f t="shared" ca="1" si="152"/>
        <v>12.991888955725647</v>
      </c>
      <c r="AGK28" s="3">
        <f t="shared" ca="1" si="152"/>
        <v>12.861970066168391</v>
      </c>
      <c r="AGL28" s="3">
        <f t="shared" ca="1" si="152"/>
        <v>12.733350365506707</v>
      </c>
      <c r="AGM28" s="3">
        <f t="shared" ca="1" si="152"/>
        <v>12.606016861851639</v>
      </c>
      <c r="AGN28" s="3">
        <f t="shared" ca="1" si="152"/>
        <v>12.479956693233122</v>
      </c>
      <c r="AGO28" s="3">
        <f t="shared" ca="1" si="152"/>
        <v>12.35515712630079</v>
      </c>
      <c r="AGP28" s="3">
        <f t="shared" ca="1" si="152"/>
        <v>12.231605555037783</v>
      </c>
      <c r="AGQ28" s="3">
        <f t="shared" ca="1" si="152"/>
        <v>12.109289499487405</v>
      </c>
      <c r="AGR28" s="3">
        <f t="shared" ca="1" si="152"/>
        <v>11.988196604492531</v>
      </c>
      <c r="AGS28" s="3">
        <f t="shared" ca="1" si="152"/>
        <v>11.868314638447606</v>
      </c>
      <c r="AGT28" s="3">
        <f t="shared" ca="1" si="152"/>
        <v>11.749631492063129</v>
      </c>
      <c r="AGU28" s="3">
        <f t="shared" ca="1" si="152"/>
        <v>11.632135177142498</v>
      </c>
      <c r="AGV28" s="3">
        <f t="shared" ca="1" si="152"/>
        <v>11.515813825371072</v>
      </c>
      <c r="AGW28" s="3">
        <f t="shared" ca="1" si="152"/>
        <v>11.400655687117361</v>
      </c>
      <c r="AGX28" s="3">
        <f t="shared" ca="1" si="152"/>
        <v>11.286649130246188</v>
      </c>
      <c r="AGY28" s="3">
        <f t="shared" ca="1" si="152"/>
        <v>11.173782638943726</v>
      </c>
      <c r="AGZ28" s="3">
        <f t="shared" ca="1" si="152"/>
        <v>11.062044812554289</v>
      </c>
      <c r="AHA28" s="3">
        <f t="shared" ca="1" si="152"/>
        <v>10.951424364428746</v>
      </c>
      <c r="AHB28" s="3">
        <f t="shared" ca="1" si="152"/>
        <v>10.841910120784458</v>
      </c>
      <c r="AHC28" s="3">
        <f t="shared" ca="1" si="152"/>
        <v>10.733491019576613</v>
      </c>
      <c r="AHD28" s="3">
        <f t="shared" ca="1" si="152"/>
        <v>10.626156109380847</v>
      </c>
      <c r="AHE28" s="3">
        <f t="shared" ca="1" si="152"/>
        <v>10.51989454828704</v>
      </c>
      <c r="AHF28" s="3">
        <f t="shared" ca="1" si="152"/>
        <v>10.414695602804169</v>
      </c>
      <c r="AHG28" s="3">
        <f t="shared" ca="1" si="152"/>
        <v>10.310548646776127</v>
      </c>
      <c r="AHH28" s="3">
        <f t="shared" ca="1" si="152"/>
        <v>10.207443160308365</v>
      </c>
      <c r="AHI28" s="3">
        <f t="shared" ca="1" si="152"/>
        <v>10.105368728705281</v>
      </c>
      <c r="AHJ28" s="3">
        <f t="shared" ca="1" si="152"/>
        <v>10.004315041418229</v>
      </c>
      <c r="AHK28" s="3">
        <f t="shared" ca="1" si="152"/>
        <v>9.904271891004047</v>
      </c>
      <c r="AHL28" s="3">
        <f t="shared" ca="1" si="152"/>
        <v>9.8052291720940072</v>
      </c>
      <c r="AHM28" s="3">
        <f t="shared" ca="1" si="152"/>
        <v>9.7071768803730674</v>
      </c>
      <c r="AHN28" s="3">
        <f t="shared" ca="1" si="152"/>
        <v>9.6101051115693359</v>
      </c>
      <c r="AHO28" s="3">
        <f t="shared" ca="1" si="152"/>
        <v>9.514004060453642</v>
      </c>
      <c r="AHP28" s="3">
        <f t="shared" ca="1" si="152"/>
        <v>9.4188640198491047</v>
      </c>
      <c r="AHQ28" s="3">
        <f t="shared" ca="1" si="152"/>
        <v>9.3246753796506141</v>
      </c>
      <c r="AHR28" s="3">
        <f t="shared" ca="1" si="152"/>
        <v>9.2314286258541074</v>
      </c>
      <c r="AHS28" s="3">
        <f t="shared" ca="1" si="152"/>
        <v>9.139114339595567</v>
      </c>
      <c r="AHT28" s="3">
        <f t="shared" ca="1" si="152"/>
        <v>9.0477231961996107</v>
      </c>
      <c r="AHU28" s="3">
        <f t="shared" ca="1" si="152"/>
        <v>8.9572459642376145</v>
      </c>
      <c r="AHV28" s="3">
        <f t="shared" ca="1" si="152"/>
        <v>8.8676735045952384</v>
      </c>
      <c r="AHW28" s="3">
        <f t="shared" ca="1" si="152"/>
        <v>8.7789967695492859</v>
      </c>
      <c r="AHX28" s="3">
        <f t="shared" ca="1" si="152"/>
        <v>8.6912068018537934</v>
      </c>
      <c r="AHY28" s="3">
        <f t="shared" ca="1" si="152"/>
        <v>8.6042947338352551</v>
      </c>
      <c r="AHZ28" s="3">
        <f t="shared" ca="1" si="152"/>
        <v>8.5182517864969025</v>
      </c>
      <c r="AIA28" s="3">
        <f t="shared" ca="1" si="152"/>
        <v>8.4330692686319342</v>
      </c>
      <c r="AIB28" s="3">
        <f t="shared" ca="1" si="152"/>
        <v>8.3487385759456156</v>
      </c>
      <c r="AIC28" s="3">
        <f t="shared" ca="1" si="152"/>
        <v>8.2652511901861594</v>
      </c>
      <c r="AID28" s="3">
        <f t="shared" ca="1" si="152"/>
        <v>8.1825986782842985</v>
      </c>
      <c r="AIE28" s="3">
        <f t="shared" ca="1" si="152"/>
        <v>8.1007726915014562</v>
      </c>
      <c r="AIF28" s="3">
        <f t="shared" ref="AIF28:AKQ28" ca="1" si="153">+AIE28*(1+$CH$33)</f>
        <v>8.0197649645864413</v>
      </c>
      <c r="AIG28" s="3">
        <f t="shared" ca="1" si="153"/>
        <v>7.939567314940577</v>
      </c>
      <c r="AIH28" s="3">
        <f t="shared" ca="1" si="153"/>
        <v>7.8601716417911716</v>
      </c>
      <c r="AII28" s="3">
        <f t="shared" ca="1" si="153"/>
        <v>7.78156992537326</v>
      </c>
      <c r="AIJ28" s="3">
        <f t="shared" ca="1" si="153"/>
        <v>7.7037542261195275</v>
      </c>
      <c r="AIK28" s="3">
        <f t="shared" ca="1" si="153"/>
        <v>7.6267166838583318</v>
      </c>
      <c r="AIL28" s="3">
        <f t="shared" ca="1" si="153"/>
        <v>7.5504495170197483</v>
      </c>
      <c r="AIM28" s="3">
        <f t="shared" ca="1" si="153"/>
        <v>7.4749450218495506</v>
      </c>
      <c r="AIN28" s="3">
        <f t="shared" ca="1" si="153"/>
        <v>7.4001955716310546</v>
      </c>
      <c r="AIO28" s="3">
        <f t="shared" ca="1" si="153"/>
        <v>7.3261936159147441</v>
      </c>
      <c r="AIP28" s="3">
        <f t="shared" ca="1" si="153"/>
        <v>7.2529316797555969</v>
      </c>
      <c r="AIQ28" s="3">
        <f t="shared" ca="1" si="153"/>
        <v>7.1804023629580405</v>
      </c>
      <c r="AIR28" s="3">
        <f t="shared" ca="1" si="153"/>
        <v>7.1085983393284602</v>
      </c>
      <c r="AIS28" s="3">
        <f t="shared" ca="1" si="153"/>
        <v>7.0375123559351751</v>
      </c>
      <c r="AIT28" s="3">
        <f t="shared" ca="1" si="153"/>
        <v>6.9671372323758236</v>
      </c>
      <c r="AIU28" s="3">
        <f t="shared" ca="1" si="153"/>
        <v>6.8974658600520655</v>
      </c>
      <c r="AIV28" s="3">
        <f t="shared" ca="1" si="153"/>
        <v>6.8284912014515449</v>
      </c>
      <c r="AIW28" s="3">
        <f t="shared" ca="1" si="153"/>
        <v>6.7602062894370292</v>
      </c>
      <c r="AIX28" s="3">
        <f t="shared" ca="1" si="153"/>
        <v>6.6926042265426586</v>
      </c>
      <c r="AIY28" s="3">
        <f t="shared" ca="1" si="153"/>
        <v>6.6256781842772323</v>
      </c>
      <c r="AIZ28" s="3">
        <f t="shared" ca="1" si="153"/>
        <v>6.5594214024344604</v>
      </c>
      <c r="AJA28" s="3">
        <f t="shared" ca="1" si="153"/>
        <v>6.4938271884101155</v>
      </c>
      <c r="AJB28" s="3">
        <f t="shared" ca="1" si="153"/>
        <v>6.4288889165260139</v>
      </c>
      <c r="AJC28" s="3">
        <f t="shared" ca="1" si="153"/>
        <v>6.3646000273607539</v>
      </c>
      <c r="AJD28" s="3">
        <f t="shared" ca="1" si="153"/>
        <v>6.3009540270871467</v>
      </c>
      <c r="AJE28" s="3">
        <f t="shared" ca="1" si="153"/>
        <v>6.237944486816275</v>
      </c>
      <c r="AJF28" s="3">
        <f t="shared" ca="1" si="153"/>
        <v>6.1755650419481123</v>
      </c>
      <c r="AJG28" s="3">
        <f t="shared" ca="1" si="153"/>
        <v>6.1138093915286307</v>
      </c>
      <c r="AJH28" s="3">
        <f t="shared" ca="1" si="153"/>
        <v>6.0526712976133439</v>
      </c>
      <c r="AJI28" s="3">
        <f t="shared" ca="1" si="153"/>
        <v>5.9921445846372103</v>
      </c>
      <c r="AJJ28" s="3">
        <f t="shared" ca="1" si="153"/>
        <v>5.932223138790838</v>
      </c>
      <c r="AJK28" s="3">
        <f t="shared" ca="1" si="153"/>
        <v>5.8729009074029292</v>
      </c>
      <c r="AJL28" s="3">
        <f t="shared" ca="1" si="153"/>
        <v>5.8141718983289001</v>
      </c>
      <c r="AJM28" s="3">
        <f t="shared" ca="1" si="153"/>
        <v>5.7560301793456112</v>
      </c>
      <c r="AJN28" s="3">
        <f t="shared" ca="1" si="153"/>
        <v>5.6984698775521547</v>
      </c>
      <c r="AJO28" s="3">
        <f t="shared" ca="1" si="153"/>
        <v>5.6414851787766329</v>
      </c>
      <c r="AJP28" s="3">
        <f t="shared" ca="1" si="153"/>
        <v>5.5850703269888662</v>
      </c>
      <c r="AJQ28" s="3">
        <f t="shared" ca="1" si="153"/>
        <v>5.5292196237189772</v>
      </c>
      <c r="AJR28" s="3">
        <f t="shared" ca="1" si="153"/>
        <v>5.4739274274817875</v>
      </c>
      <c r="AJS28" s="3">
        <f t="shared" ca="1" si="153"/>
        <v>5.4191881532069699</v>
      </c>
      <c r="AJT28" s="3">
        <f t="shared" ca="1" si="153"/>
        <v>5.3649962716749</v>
      </c>
      <c r="AJU28" s="3">
        <f t="shared" ca="1" si="153"/>
        <v>5.311346308958151</v>
      </c>
      <c r="AJV28" s="3">
        <f t="shared" ca="1" si="153"/>
        <v>5.2582328458685694</v>
      </c>
      <c r="AJW28" s="3">
        <f t="shared" ca="1" si="153"/>
        <v>5.2056505174098833</v>
      </c>
      <c r="AJX28" s="3">
        <f t="shared" ca="1" si="153"/>
        <v>5.1535940122357839</v>
      </c>
      <c r="AJY28" s="3">
        <f t="shared" ca="1" si="153"/>
        <v>5.1020580721134259</v>
      </c>
      <c r="AJZ28" s="3">
        <f t="shared" ca="1" si="153"/>
        <v>5.0510374913922913</v>
      </c>
      <c r="AKA28" s="3">
        <f t="shared" ca="1" si="153"/>
        <v>5.0005271164783682</v>
      </c>
      <c r="AKB28" s="3">
        <f t="shared" ca="1" si="153"/>
        <v>4.9505218453135846</v>
      </c>
      <c r="AKC28" s="3">
        <f t="shared" ca="1" si="153"/>
        <v>4.9010166268604491</v>
      </c>
      <c r="AKD28" s="3">
        <f t="shared" ca="1" si="153"/>
        <v>4.8520064605918449</v>
      </c>
      <c r="AKE28" s="3">
        <f t="shared" ca="1" si="153"/>
        <v>4.8034863959859262</v>
      </c>
      <c r="AKF28" s="3">
        <f t="shared" ca="1" si="153"/>
        <v>4.7554515320260666</v>
      </c>
      <c r="AKG28" s="3">
        <f t="shared" ca="1" si="153"/>
        <v>4.7078970167058056</v>
      </c>
      <c r="AKH28" s="3">
        <f t="shared" ca="1" si="153"/>
        <v>4.6608180465387479</v>
      </c>
      <c r="AKI28" s="3">
        <f t="shared" ca="1" si="153"/>
        <v>4.6142098660733604</v>
      </c>
      <c r="AKJ28" s="3">
        <f t="shared" ca="1" si="153"/>
        <v>4.5680677674126269</v>
      </c>
      <c r="AKK28" s="3">
        <f t="shared" ca="1" si="153"/>
        <v>4.5223870897385003</v>
      </c>
      <c r="AKL28" s="3">
        <f t="shared" ca="1" si="153"/>
        <v>4.477163218841115</v>
      </c>
      <c r="AKM28" s="3">
        <f t="shared" ca="1" si="153"/>
        <v>4.4323915866527042</v>
      </c>
      <c r="AKN28" s="3">
        <f t="shared" ca="1" si="153"/>
        <v>4.3880676707861772</v>
      </c>
      <c r="AKO28" s="3">
        <f t="shared" ca="1" si="153"/>
        <v>4.3441869940783153</v>
      </c>
      <c r="AKP28" s="3">
        <f t="shared" ca="1" si="153"/>
        <v>4.3007451241375323</v>
      </c>
      <c r="AKQ28" s="3">
        <f t="shared" ca="1" si="153"/>
        <v>4.2577376728961571</v>
      </c>
      <c r="AKR28" s="3">
        <f t="shared" ref="AKR28:ANC28" ca="1" si="154">+AKQ28*(1+$CH$33)</f>
        <v>4.2151602961671957</v>
      </c>
      <c r="AKS28" s="3">
        <f t="shared" ca="1" si="154"/>
        <v>4.1730086932055235</v>
      </c>
      <c r="AKT28" s="3">
        <f t="shared" ca="1" si="154"/>
        <v>4.1312786062734679</v>
      </c>
      <c r="AKU28" s="3">
        <f t="shared" ca="1" si="154"/>
        <v>4.0899658202107334</v>
      </c>
      <c r="AKV28" s="3">
        <f t="shared" ca="1" si="154"/>
        <v>4.0490661620086259</v>
      </c>
      <c r="AKW28" s="3">
        <f t="shared" ca="1" si="154"/>
        <v>4.0085755003885399</v>
      </c>
      <c r="AKX28" s="3">
        <f t="shared" ca="1" si="154"/>
        <v>3.9684897453846544</v>
      </c>
      <c r="AKY28" s="3">
        <f t="shared" ca="1" si="154"/>
        <v>3.9288048479308078</v>
      </c>
      <c r="AKZ28" s="3">
        <f t="shared" ca="1" si="154"/>
        <v>3.8895167994514996</v>
      </c>
      <c r="ALA28" s="3">
        <f t="shared" ca="1" si="154"/>
        <v>3.8506216314569848</v>
      </c>
      <c r="ALB28" s="3">
        <f t="shared" ca="1" si="154"/>
        <v>3.812115415142415</v>
      </c>
      <c r="ALC28" s="3">
        <f t="shared" ca="1" si="154"/>
        <v>3.7739942609909907</v>
      </c>
      <c r="ALD28" s="3">
        <f t="shared" ca="1" si="154"/>
        <v>3.7362543183810808</v>
      </c>
      <c r="ALE28" s="3">
        <f t="shared" ca="1" si="154"/>
        <v>3.6988917751972701</v>
      </c>
      <c r="ALF28" s="3">
        <f t="shared" ca="1" si="154"/>
        <v>3.6619028574452974</v>
      </c>
      <c r="ALG28" s="3">
        <f t="shared" ca="1" si="154"/>
        <v>3.6252838288708444</v>
      </c>
      <c r="ALH28" s="3">
        <f t="shared" ca="1" si="154"/>
        <v>3.589030990582136</v>
      </c>
      <c r="ALI28" s="3">
        <f t="shared" ca="1" si="154"/>
        <v>3.5531406806763148</v>
      </c>
      <c r="ALJ28" s="3">
        <f t="shared" ca="1" si="154"/>
        <v>3.5176092738695517</v>
      </c>
      <c r="ALK28" s="3">
        <f t="shared" ca="1" si="154"/>
        <v>3.482433181130856</v>
      </c>
      <c r="ALL28" s="3">
        <f t="shared" ca="1" si="154"/>
        <v>3.4476088493195474</v>
      </c>
      <c r="ALM28" s="3">
        <f t="shared" ca="1" si="154"/>
        <v>3.4131327608263518</v>
      </c>
      <c r="ALN28" s="3">
        <f t="shared" ca="1" si="154"/>
        <v>3.3790014332180882</v>
      </c>
      <c r="ALO28" s="3">
        <f t="shared" ca="1" si="154"/>
        <v>3.3452114188859072</v>
      </c>
      <c r="ALP28" s="3">
        <f t="shared" ca="1" si="154"/>
        <v>3.3117593046970479</v>
      </c>
      <c r="ALQ28" s="3">
        <f t="shared" ca="1" si="154"/>
        <v>3.2786417116500775</v>
      </c>
      <c r="ALR28" s="3">
        <f t="shared" ca="1" si="154"/>
        <v>3.2458552945335768</v>
      </c>
      <c r="ALS28" s="3">
        <f t="shared" ca="1" si="154"/>
        <v>3.213396741588241</v>
      </c>
      <c r="ALT28" s="3">
        <f t="shared" ca="1" si="154"/>
        <v>3.1812627741723585</v>
      </c>
      <c r="ALU28" s="3">
        <f t="shared" ca="1" si="154"/>
        <v>3.149450146430635</v>
      </c>
      <c r="ALV28" s="3">
        <f t="shared" ca="1" si="154"/>
        <v>3.1179556449663286</v>
      </c>
      <c r="ALW28" s="3">
        <f t="shared" ca="1" si="154"/>
        <v>3.0867760885166651</v>
      </c>
      <c r="ALX28" s="3">
        <f t="shared" ca="1" si="154"/>
        <v>3.0559083276314984</v>
      </c>
      <c r="ALY28" s="3">
        <f t="shared" ca="1" si="154"/>
        <v>3.0253492443551835</v>
      </c>
      <c r="ALZ28" s="3">
        <f t="shared" ca="1" si="154"/>
        <v>2.9950957519116317</v>
      </c>
      <c r="AMA28" s="3">
        <f t="shared" ca="1" si="154"/>
        <v>2.9651447943925153</v>
      </c>
      <c r="AMB28" s="3">
        <f t="shared" ca="1" si="154"/>
        <v>2.9354933464485899</v>
      </c>
      <c r="AMC28" s="3">
        <f t="shared" ca="1" si="154"/>
        <v>2.9061384129841041</v>
      </c>
      <c r="AMD28" s="3">
        <f t="shared" ca="1" si="154"/>
        <v>2.8770770288542629</v>
      </c>
      <c r="AME28" s="3">
        <f t="shared" ca="1" si="154"/>
        <v>2.8483062585657204</v>
      </c>
      <c r="AMF28" s="3">
        <f t="shared" ca="1" si="154"/>
        <v>2.8198231959800633</v>
      </c>
      <c r="AMG28" s="3">
        <f t="shared" ca="1" si="154"/>
        <v>2.7916249640202624</v>
      </c>
      <c r="AMH28" s="3">
        <f t="shared" ca="1" si="154"/>
        <v>2.7637087143800598</v>
      </c>
      <c r="AMI28" s="3">
        <f t="shared" ca="1" si="154"/>
        <v>2.7360716272362593</v>
      </c>
      <c r="AMJ28" s="3">
        <f t="shared" ca="1" si="154"/>
        <v>2.7087109109638967</v>
      </c>
      <c r="AMK28" s="3">
        <f t="shared" ca="1" si="154"/>
        <v>2.6816238018542577</v>
      </c>
      <c r="AML28" s="3">
        <f t="shared" ca="1" si="154"/>
        <v>2.6548075638357154</v>
      </c>
      <c r="AMM28" s="3">
        <f t="shared" ca="1" si="154"/>
        <v>2.628259488197358</v>
      </c>
      <c r="AMN28" s="3">
        <f t="shared" ca="1" si="154"/>
        <v>2.6019768933153844</v>
      </c>
      <c r="AMO28" s="3">
        <f t="shared" ca="1" si="154"/>
        <v>2.5759571243822306</v>
      </c>
      <c r="AMP28" s="3">
        <f t="shared" ca="1" si="154"/>
        <v>2.5501975531384082</v>
      </c>
      <c r="AMQ28" s="3">
        <f t="shared" ca="1" si="154"/>
        <v>2.5246955776070243</v>
      </c>
      <c r="AMR28" s="3">
        <f t="shared" ca="1" si="154"/>
        <v>2.499448621830954</v>
      </c>
      <c r="AMS28" s="3">
        <f t="shared" ca="1" si="154"/>
        <v>2.4744541356126444</v>
      </c>
      <c r="AMT28" s="3">
        <f t="shared" ca="1" si="154"/>
        <v>2.4497095942565181</v>
      </c>
      <c r="AMU28" s="3">
        <f t="shared" ca="1" si="154"/>
        <v>2.4252124983139529</v>
      </c>
      <c r="AMV28" s="3">
        <f t="shared" ca="1" si="154"/>
        <v>2.4009603733308134</v>
      </c>
      <c r="AMW28" s="3">
        <f t="shared" ca="1" si="154"/>
        <v>2.3769507695975052</v>
      </c>
      <c r="AMX28" s="3">
        <f t="shared" ca="1" si="154"/>
        <v>2.35318126190153</v>
      </c>
      <c r="AMY28" s="3">
        <f t="shared" ca="1" si="154"/>
        <v>2.3296494492825146</v>
      </c>
      <c r="AMZ28" s="3">
        <f t="shared" ca="1" si="154"/>
        <v>2.3063529547896895</v>
      </c>
      <c r="ANA28" s="3">
        <f t="shared" ca="1" si="154"/>
        <v>2.2832894252417928</v>
      </c>
      <c r="ANB28" s="3">
        <f t="shared" ca="1" si="154"/>
        <v>2.2604565309893747</v>
      </c>
      <c r="ANC28" s="3">
        <f t="shared" ca="1" si="154"/>
        <v>2.2378519656794809</v>
      </c>
      <c r="AND28" s="3">
        <f t="shared" ref="AND28:AOW28" ca="1" si="155">+ANC28*(1+$CH$33)</f>
        <v>2.2154734460226861</v>
      </c>
      <c r="ANE28" s="3">
        <f t="shared" ca="1" si="155"/>
        <v>2.1933187115624593</v>
      </c>
      <c r="ANF28" s="3">
        <f t="shared" ca="1" si="155"/>
        <v>2.1713855244468347</v>
      </c>
      <c r="ANG28" s="3">
        <f t="shared" ca="1" si="155"/>
        <v>2.1496716692023665</v>
      </c>
      <c r="ANH28" s="3">
        <f t="shared" ca="1" si="155"/>
        <v>2.1281749525103431</v>
      </c>
      <c r="ANI28" s="3">
        <f t="shared" ca="1" si="155"/>
        <v>2.1068932029852396</v>
      </c>
      <c r="ANJ28" s="3">
        <f t="shared" ca="1" si="155"/>
        <v>2.0858242709553871</v>
      </c>
      <c r="ANK28" s="3">
        <f t="shared" ca="1" si="155"/>
        <v>2.0649660282458333</v>
      </c>
      <c r="ANL28" s="3">
        <f t="shared" ca="1" si="155"/>
        <v>2.0443163679633751</v>
      </c>
      <c r="ANM28" s="3">
        <f t="shared" ca="1" si="155"/>
        <v>2.0238732042837415</v>
      </c>
      <c r="ANN28" s="3">
        <f t="shared" ca="1" si="155"/>
        <v>2.0036344722409041</v>
      </c>
      <c r="ANO28" s="3">
        <f t="shared" ca="1" si="155"/>
        <v>1.9835981275184951</v>
      </c>
      <c r="ANP28" s="3">
        <f t="shared" ca="1" si="155"/>
        <v>1.9637621462433101</v>
      </c>
      <c r="ANQ28" s="3">
        <f t="shared" ca="1" si="155"/>
        <v>1.9441245247808769</v>
      </c>
      <c r="ANR28" s="3">
        <f t="shared" ca="1" si="155"/>
        <v>1.9246832795330682</v>
      </c>
      <c r="ANS28" s="3">
        <f t="shared" ca="1" si="155"/>
        <v>1.9054364467377374</v>
      </c>
      <c r="ANT28" s="3">
        <f t="shared" ca="1" si="155"/>
        <v>1.8863820822703601</v>
      </c>
      <c r="ANU28" s="3">
        <f t="shared" ca="1" si="155"/>
        <v>1.8675182614476564</v>
      </c>
      <c r="ANV28" s="3">
        <f t="shared" ca="1" si="155"/>
        <v>1.8488430788331798</v>
      </c>
      <c r="ANW28" s="3">
        <f t="shared" ca="1" si="155"/>
        <v>1.830354648044848</v>
      </c>
      <c r="ANX28" s="3">
        <f t="shared" ca="1" si="155"/>
        <v>1.8120511015643996</v>
      </c>
      <c r="ANY28" s="3">
        <f t="shared" ca="1" si="155"/>
        <v>1.7939305905487557</v>
      </c>
      <c r="ANZ28" s="3">
        <f t="shared" ca="1" si="155"/>
        <v>1.7759912846432682</v>
      </c>
      <c r="AOA28" s="3">
        <f t="shared" ca="1" si="155"/>
        <v>1.7582313717968354</v>
      </c>
      <c r="AOB28" s="3">
        <f t="shared" ca="1" si="155"/>
        <v>1.7406490580788669</v>
      </c>
      <c r="AOC28" s="3">
        <f t="shared" ca="1" si="155"/>
        <v>1.7232425674980782</v>
      </c>
      <c r="AOD28" s="3">
        <f t="shared" ca="1" si="155"/>
        <v>1.7060101418230975</v>
      </c>
      <c r="AOE28" s="3">
        <f t="shared" ca="1" si="155"/>
        <v>1.6889500404048665</v>
      </c>
      <c r="AOF28" s="3">
        <f t="shared" ca="1" si="155"/>
        <v>1.6720605400008179</v>
      </c>
      <c r="AOG28" s="3">
        <f t="shared" ca="1" si="155"/>
        <v>1.6553399346008097</v>
      </c>
      <c r="AOH28" s="3">
        <f t="shared" ca="1" si="155"/>
        <v>1.6387865352548017</v>
      </c>
      <c r="AOI28" s="3">
        <f t="shared" ca="1" si="155"/>
        <v>1.6223986699022537</v>
      </c>
      <c r="AOJ28" s="3">
        <f t="shared" ca="1" si="155"/>
        <v>1.6061746832032311</v>
      </c>
      <c r="AOK28" s="3">
        <f t="shared" ca="1" si="155"/>
        <v>1.5901129363711988</v>
      </c>
      <c r="AOL28" s="3">
        <f t="shared" ca="1" si="155"/>
        <v>1.5742118070074869</v>
      </c>
      <c r="AOM28" s="3">
        <f t="shared" ca="1" si="155"/>
        <v>1.5584696889374119</v>
      </c>
      <c r="AON28" s="3">
        <f t="shared" ca="1" si="155"/>
        <v>1.5428849920480379</v>
      </c>
      <c r="AOO28" s="3">
        <f t="shared" ca="1" si="155"/>
        <v>1.5274561421275574</v>
      </c>
      <c r="AOP28" s="3">
        <f t="shared" ca="1" si="155"/>
        <v>1.5121815807062819</v>
      </c>
      <c r="AOQ28" s="3">
        <f t="shared" ca="1" si="155"/>
        <v>1.4970597648992192</v>
      </c>
      <c r="AOR28" s="3">
        <f t="shared" ca="1" si="155"/>
        <v>1.482089167250227</v>
      </c>
      <c r="AOS28" s="3">
        <f t="shared" ca="1" si="155"/>
        <v>1.4672682755777247</v>
      </c>
      <c r="AOT28" s="3">
        <f t="shared" ca="1" si="155"/>
        <v>1.4525955928219474</v>
      </c>
      <c r="AOU28" s="3">
        <f t="shared" ca="1" si="155"/>
        <v>1.4380696368937278</v>
      </c>
      <c r="AOV28" s="3">
        <f t="shared" ca="1" si="155"/>
        <v>1.4236889405247906</v>
      </c>
      <c r="AOW28" s="3">
        <f t="shared" ca="1" si="155"/>
        <v>1.4094520511195427</v>
      </c>
    </row>
    <row r="29" spans="2:1089">
      <c r="B29" s="1" t="s">
        <v>29</v>
      </c>
      <c r="Z29" s="1">
        <v>2905</v>
      </c>
      <c r="AA29" s="6">
        <v>2850</v>
      </c>
      <c r="AB29" s="1">
        <v>2863</v>
      </c>
      <c r="AC29" s="6">
        <f>+AC28/AC30</f>
        <v>2850.3843937659772</v>
      </c>
      <c r="AD29" s="6">
        <v>2905</v>
      </c>
      <c r="AE29" s="6">
        <v>2904</v>
      </c>
      <c r="AF29" s="1">
        <v>2915</v>
      </c>
      <c r="AG29" s="1">
        <f>+AG28/AG30</f>
        <v>2948.0452504493542</v>
      </c>
      <c r="AH29" s="1">
        <v>2944</v>
      </c>
      <c r="AI29" s="1">
        <v>2951</v>
      </c>
      <c r="AJ29" s="1">
        <v>2956</v>
      </c>
      <c r="AK29" s="1">
        <f>+AK28/AK30</f>
        <v>2969.2757675213752</v>
      </c>
      <c r="AL29" s="1">
        <v>2945</v>
      </c>
      <c r="AM29" s="1">
        <v>2930</v>
      </c>
      <c r="AN29" s="1">
        <v>2913</v>
      </c>
      <c r="AO29" s="6">
        <f>+AO28/AO30</f>
        <v>2903.1845464801609</v>
      </c>
      <c r="AP29" s="1">
        <v>2869</v>
      </c>
      <c r="AQ29" s="1">
        <v>2875</v>
      </c>
      <c r="AR29" s="1">
        <v>2874</v>
      </c>
      <c r="AS29" s="1">
        <f>+AS28/AS30</f>
        <v>2880.3407193100616</v>
      </c>
      <c r="AT29" s="1">
        <v>2868</v>
      </c>
      <c r="AU29" s="1">
        <v>2879</v>
      </c>
      <c r="AV29" s="1">
        <v>2891</v>
      </c>
      <c r="AW29" s="6">
        <f>+AW28/AW30</f>
        <v>2898.9107433810154</v>
      </c>
      <c r="AX29" s="1">
        <v>2882</v>
      </c>
      <c r="AY29" s="1">
        <v>2877</v>
      </c>
      <c r="AZ29" s="1">
        <v>2859</v>
      </c>
      <c r="BA29" s="21">
        <f>+BA28/BA30</f>
        <v>2820.3834512586291</v>
      </c>
      <c r="BB29" s="1">
        <v>2742</v>
      </c>
      <c r="BC29" s="1">
        <v>2713</v>
      </c>
      <c r="BD29" s="1">
        <v>2687</v>
      </c>
      <c r="BE29" s="1">
        <f>+BD29</f>
        <v>2687</v>
      </c>
      <c r="BJ29" s="6">
        <v>1414</v>
      </c>
      <c r="BK29" s="6">
        <v>1508</v>
      </c>
      <c r="BL29" s="6">
        <v>2166</v>
      </c>
      <c r="BM29" s="6">
        <v>2517</v>
      </c>
      <c r="BN29" s="6">
        <v>2664</v>
      </c>
      <c r="BO29" s="6">
        <v>2853</v>
      </c>
      <c r="BP29" s="6">
        <v>2925</v>
      </c>
      <c r="BQ29" s="6">
        <v>2956</v>
      </c>
      <c r="BR29" s="6">
        <v>2921</v>
      </c>
      <c r="BS29" s="6">
        <v>2876</v>
      </c>
      <c r="BT29" s="6">
        <v>2888</v>
      </c>
      <c r="BU29" s="6">
        <v>2859</v>
      </c>
      <c r="BV29" s="6">
        <f>+BV28/BV30</f>
        <v>2710.2997980361442</v>
      </c>
      <c r="BW29" s="1">
        <f t="shared" ref="BW29:CE29" si="156">+BV29</f>
        <v>2710.2997980361442</v>
      </c>
      <c r="BX29" s="1">
        <f t="shared" si="156"/>
        <v>2710.2997980361442</v>
      </c>
      <c r="BY29" s="1">
        <f t="shared" si="156"/>
        <v>2710.2997980361442</v>
      </c>
      <c r="BZ29" s="1">
        <f t="shared" si="156"/>
        <v>2710.2997980361442</v>
      </c>
      <c r="CA29" s="1">
        <f t="shared" si="156"/>
        <v>2710.2997980361442</v>
      </c>
      <c r="CB29" s="1">
        <f t="shared" si="156"/>
        <v>2710.2997980361442</v>
      </c>
      <c r="CC29" s="1">
        <f t="shared" si="156"/>
        <v>2710.2997980361442</v>
      </c>
      <c r="CD29" s="1">
        <f t="shared" si="156"/>
        <v>2710.2997980361442</v>
      </c>
      <c r="CE29" s="1">
        <f t="shared" si="156"/>
        <v>2710.2997980361442</v>
      </c>
    </row>
    <row r="30" spans="2:1089" s="24" customFormat="1">
      <c r="B30" s="24" t="s">
        <v>183</v>
      </c>
      <c r="Z30" s="24">
        <f>+Z28/Z29</f>
        <v>6.3683304647160072E-2</v>
      </c>
      <c r="AA30" s="25">
        <f>+AA28/AA29</f>
        <v>0.25228070175438594</v>
      </c>
      <c r="AB30" s="24">
        <f>+AB28/AB29</f>
        <v>0.31295843520782396</v>
      </c>
      <c r="AC30" s="25">
        <f>+BO30-SUM(Z30:AA30)</f>
        <v>0.97671037144633355</v>
      </c>
      <c r="AD30" s="25">
        <f>+AD28/AD29</f>
        <v>0.51979345955249567</v>
      </c>
      <c r="AE30" s="25">
        <f>+AE28/AE29</f>
        <v>0.70730027548209362</v>
      </c>
      <c r="AF30" s="24">
        <f>+AF28/AF29</f>
        <v>0.81612349914236704</v>
      </c>
      <c r="AG30" s="26">
        <f>+BP30-SUM(AD30:AF30)</f>
        <v>1.4497742188144969</v>
      </c>
      <c r="AH30" s="24">
        <f>+AH28/AH29</f>
        <v>1.0407608695652173</v>
      </c>
      <c r="AI30" s="24">
        <f>+AI28/AI29</f>
        <v>1.3195526940020332</v>
      </c>
      <c r="AJ30" s="24">
        <f>+AJ28/AJ29</f>
        <v>1.5923545331529094</v>
      </c>
      <c r="AK30" s="25">
        <f>+BQ30-SUM(AH30:AJ30)</f>
        <v>1.4377243254719918</v>
      </c>
      <c r="AL30" s="24">
        <f>+AL28/AL29</f>
        <v>1.6937181663837011</v>
      </c>
      <c r="AM30" s="24">
        <f>+AM28/AM29</f>
        <v>1.7426621160409557</v>
      </c>
      <c r="AN30" s="24">
        <f>+AN28/AN29</f>
        <v>1.7634740817027119</v>
      </c>
      <c r="AO30" s="25">
        <f>+BR30-SUM(AL30:AN30)</f>
        <v>2.3701559063279554</v>
      </c>
      <c r="AP30" s="24">
        <f>+AP28/AP29</f>
        <v>0.84663645869640991</v>
      </c>
      <c r="AQ30" s="24">
        <f>+AQ28/AQ29</f>
        <v>0.90991304347826085</v>
      </c>
      <c r="AR30" s="24">
        <f>+AR28/AR29</f>
        <v>2.1193458594293668</v>
      </c>
      <c r="AS30" s="26">
        <f>+BS30-SUM(AP30:AR30)</f>
        <v>2.5514342628744049</v>
      </c>
      <c r="AT30" s="24">
        <f>+AT28/AT29</f>
        <v>1.7092050209205021</v>
      </c>
      <c r="AU30" s="24">
        <f>+AU28/AU29</f>
        <v>1.7985411601250434</v>
      </c>
      <c r="AV30" s="24">
        <f>+AV28/AV29</f>
        <v>2.7139398132134209</v>
      </c>
      <c r="AW30" s="25">
        <f>+BT30-SUM(AT30:AV30)</f>
        <v>3.870419268898929</v>
      </c>
      <c r="AX30" s="24">
        <f>+AX28/AX29</f>
        <v>3.2952810548230396</v>
      </c>
      <c r="AY30" s="24">
        <f>+AY28/AY29</f>
        <v>3.6127911018421965</v>
      </c>
      <c r="AZ30" s="24">
        <f>+AZ28/AZ29</f>
        <v>3.2158097236796084</v>
      </c>
      <c r="BA30" s="27">
        <f t="shared" si="109"/>
        <v>3.6466672627121675</v>
      </c>
      <c r="BB30" s="24">
        <f>+BB28/BB29</f>
        <v>2.7224653537563821</v>
      </c>
      <c r="BC30" s="24">
        <f>+BC28/BC29</f>
        <v>2.4647991153704387</v>
      </c>
      <c r="BD30" s="24">
        <f>+BD28/BD29</f>
        <v>1.6356531447711202</v>
      </c>
      <c r="BE30" s="24">
        <f>+BE28/BE29</f>
        <v>2.3540019080885366</v>
      </c>
      <c r="BJ30" s="25">
        <f t="shared" ref="BJ30:BK30" si="157">+BJ28/BJ29</f>
        <v>0.26308345120226306</v>
      </c>
      <c r="BK30" s="25">
        <f t="shared" si="157"/>
        <v>0.44297082228116713</v>
      </c>
      <c r="BL30" s="25">
        <f t="shared" ref="BL30:BM30" si="158">+BL28/BL29</f>
        <v>2.4469067405355493E-2</v>
      </c>
      <c r="BM30" s="25">
        <f t="shared" si="158"/>
        <v>0.59594755661501786</v>
      </c>
      <c r="BN30" s="25">
        <f t="shared" ref="BN30:BO30" si="159">+BN28/BN29</f>
        <v>1.1036036036036037</v>
      </c>
      <c r="BO30" s="25">
        <f t="shared" si="159"/>
        <v>1.2926743778478795</v>
      </c>
      <c r="BP30" s="25">
        <f t="shared" ref="BP30:BT30" si="160">+BP28/BP29</f>
        <v>3.4929914529914532</v>
      </c>
      <c r="BQ30" s="25">
        <f t="shared" si="160"/>
        <v>5.3903924221921518</v>
      </c>
      <c r="BR30" s="25">
        <f t="shared" si="160"/>
        <v>7.5700102704553238</v>
      </c>
      <c r="BS30" s="25">
        <f t="shared" si="160"/>
        <v>6.4273296244784426</v>
      </c>
      <c r="BT30" s="25">
        <f t="shared" si="160"/>
        <v>10.092105263157896</v>
      </c>
      <c r="BU30" s="25">
        <f t="shared" ref="BU30" si="161">+BU28/BU29</f>
        <v>13.770549143057012</v>
      </c>
      <c r="BV30" s="6">
        <f t="shared" si="110"/>
        <v>9.176919521986477</v>
      </c>
      <c r="BW30" s="24">
        <f t="shared" ref="BW30:CE30" si="162">+BW28/BW29</f>
        <v>8.8777151712464022</v>
      </c>
      <c r="BX30" s="24">
        <f t="shared" ca="1" si="162"/>
        <v>9.3005889316620785</v>
      </c>
      <c r="BY30" s="24">
        <f t="shared" ca="1" si="162"/>
        <v>9.741032027891368</v>
      </c>
      <c r="BZ30" s="24">
        <f t="shared" ca="1" si="162"/>
        <v>10.199756778713482</v>
      </c>
      <c r="CA30" s="24">
        <f t="shared" ca="1" si="162"/>
        <v>10.677504243991242</v>
      </c>
      <c r="CB30" s="24">
        <f t="shared" ca="1" si="162"/>
        <v>11.175045383217482</v>
      </c>
      <c r="CC30" s="24">
        <f t="shared" ca="1" si="162"/>
        <v>11.693182260753021</v>
      </c>
      <c r="CD30" s="24">
        <f t="shared" ca="1" si="162"/>
        <v>12.232749299638128</v>
      </c>
      <c r="CE30" s="24">
        <f t="shared" ca="1" si="162"/>
        <v>12.794614585934797</v>
      </c>
    </row>
    <row r="31" spans="2:1089">
      <c r="BJ31" s="6"/>
      <c r="BK31" s="6"/>
      <c r="BL31" s="6"/>
      <c r="BM31" s="6"/>
      <c r="BN31" s="6"/>
      <c r="BO31" s="6"/>
      <c r="BP31" s="6"/>
      <c r="BQ31" s="6"/>
      <c r="BR31" s="6"/>
    </row>
    <row r="32" spans="2:1089">
      <c r="B32" s="1" t="s">
        <v>50</v>
      </c>
      <c r="Z32" s="4">
        <f>+(Z18-Z19)/Z18</f>
        <v>0.81541066892464009</v>
      </c>
      <c r="AA32" s="4">
        <f>+(AA18-AA19)/AA18</f>
        <v>0.83473527956457194</v>
      </c>
      <c r="AB32" s="4">
        <f>+(AB18-AB19)/AB18</f>
        <v>0.84003554765607646</v>
      </c>
      <c r="AC32" s="4">
        <f t="shared" ref="AC32" si="163">+(AC18-AC19)/AC18</f>
        <v>0.73553577541937698</v>
      </c>
      <c r="AD32" s="4">
        <f>+(AD18-AD19)/AD18</f>
        <v>0.84429580081753997</v>
      </c>
      <c r="AE32" s="4">
        <f t="shared" ref="AE32" si="164">+(AE18-AE19)/AE18</f>
        <v>0.85752019888129272</v>
      </c>
      <c r="AF32" s="4">
        <f t="shared" ref="AF32" si="165">+(AF18-AF19)/AF18</f>
        <v>0.85922122379118526</v>
      </c>
      <c r="AG32" s="4">
        <f>+(AG18-AG19)/AG18</f>
        <v>0.88114428425473945</v>
      </c>
      <c r="AH32" s="4">
        <f>+(AH18-AH19)/AH18</f>
        <v>0.85570219123505975</v>
      </c>
      <c r="AI32" s="4">
        <f t="shared" ref="AI32:AK32" si="166">+(AI18-AI19)/AI18</f>
        <v>0.86728891749812254</v>
      </c>
      <c r="AJ32" s="4">
        <f t="shared" si="166"/>
        <v>0.85979860573199074</v>
      </c>
      <c r="AK32" s="4">
        <f t="shared" si="166"/>
        <v>0.87588652482269502</v>
      </c>
      <c r="AL32" s="4">
        <f>+(AL18-AL19)/AL18</f>
        <v>0.8389603877653351</v>
      </c>
      <c r="AM32" s="4">
        <f t="shared" ref="AM32" si="167">+(AM18-AM19)/AM18</f>
        <v>0.83266570931902351</v>
      </c>
      <c r="AN32" s="4">
        <f t="shared" ref="AN32" si="168">+(AN18-AN19)/AN18</f>
        <v>0.82385080498288044</v>
      </c>
      <c r="AO32" s="4">
        <f>+(AO18-AO19)/AO18</f>
        <v>0.83469315360056762</v>
      </c>
      <c r="AP32" s="4">
        <f>+(AP18-AP19)/AP18</f>
        <v>0.81322544272733299</v>
      </c>
      <c r="AQ32" s="4">
        <f t="shared" ref="AQ32:AS32" si="169">+(AQ18-AQ19)/AQ18</f>
        <v>0.80415729006277392</v>
      </c>
      <c r="AR32" s="4">
        <f t="shared" si="169"/>
        <v>0.82126671198731027</v>
      </c>
      <c r="AS32" s="4">
        <f t="shared" si="169"/>
        <v>0.83436106631249407</v>
      </c>
      <c r="AT32" s="4">
        <f>+(AT18-AT19)/AT18</f>
        <v>0.80498393189378137</v>
      </c>
      <c r="AU32" s="4">
        <f t="shared" ref="AU32:AW32" si="170">+(AU18-AU19)/AU18</f>
        <v>0.7950981966072671</v>
      </c>
      <c r="AV32" s="4">
        <f t="shared" ref="AV32" si="171">+(AV18-AV19)/AV18</f>
        <v>0.80465766185374943</v>
      </c>
      <c r="AW32" s="4">
        <f t="shared" si="170"/>
        <v>0.81439920202344052</v>
      </c>
      <c r="AX32" s="4">
        <f>+(AX18-AX19)/AX18</f>
        <v>0.80394329601467274</v>
      </c>
      <c r="AY32" s="4">
        <f t="shared" ref="AY32:BA32" si="172">+(AY18-AY19)/AY18</f>
        <v>0.81432059703545756</v>
      </c>
      <c r="AZ32" s="4">
        <f t="shared" si="172"/>
        <v>0.80106859703550504</v>
      </c>
      <c r="BA32" s="4">
        <f t="shared" si="172"/>
        <v>0.81146981081642955</v>
      </c>
      <c r="BB32" s="4">
        <f t="shared" ref="BB32" si="173">+(BB18-BB19)/BB18</f>
        <v>0.78482872294682526</v>
      </c>
      <c r="BC32" s="4">
        <f t="shared" ref="BC32:BD32" si="174">+(BC18-BC19)/BC18</f>
        <v>0.81985982929706469</v>
      </c>
      <c r="BD32" s="4">
        <f t="shared" si="174"/>
        <v>0.79375045103557773</v>
      </c>
      <c r="BE32" s="4">
        <f t="shared" ref="BE32" si="175">+(BE18-BE19)/BE18</f>
        <v>0.81146981081642955</v>
      </c>
      <c r="BJ32" s="8">
        <f>+(BJ18-BJ19)/BJ18</f>
        <v>0.75025329280648434</v>
      </c>
      <c r="BK32" s="8">
        <f t="shared" ref="BK32" si="176">+(BK18-BK19)/BK18</f>
        <v>0.76825653462678523</v>
      </c>
      <c r="BL32" s="8">
        <f t="shared" ref="BL32:BM32" si="177">+(BL18-BL19)/BL18</f>
        <v>0.73197091766555311</v>
      </c>
      <c r="BM32" s="8">
        <f t="shared" si="177"/>
        <v>0.76181402439024393</v>
      </c>
      <c r="BN32" s="8">
        <f t="shared" ref="BN32:BO32" si="178">+(BN18-BN19)/BN18</f>
        <v>0.82729022942403341</v>
      </c>
      <c r="BO32" s="8">
        <f t="shared" si="178"/>
        <v>0.84008255243195007</v>
      </c>
      <c r="BP32" s="8">
        <f t="shared" ref="BP32:BQ32" si="179">+(BP18-BP19)/BP18</f>
        <v>0.86290614371517471</v>
      </c>
      <c r="BQ32" s="8">
        <f t="shared" si="179"/>
        <v>0.86584015939783043</v>
      </c>
      <c r="BR32" s="8">
        <f t="shared" ref="BR32:BS32" si="180">+(BR18-BR19)/BR18</f>
        <v>0.8324617643898421</v>
      </c>
      <c r="BS32" s="4">
        <f t="shared" si="180"/>
        <v>0.81936998741106415</v>
      </c>
      <c r="BT32" s="4">
        <f t="shared" ref="BT32:CE32" si="181">+(BT18-BT19)/BT18</f>
        <v>0.80582795323678236</v>
      </c>
      <c r="BU32" s="4">
        <f t="shared" si="181"/>
        <v>0.80794376277251567</v>
      </c>
      <c r="BV32" s="4">
        <f t="shared" si="181"/>
        <v>0.80296001147014617</v>
      </c>
      <c r="BW32" s="4">
        <f t="shared" si="181"/>
        <v>0.76</v>
      </c>
      <c r="BX32" s="4">
        <f t="shared" ca="1" si="181"/>
        <v>0.76</v>
      </c>
      <c r="BY32" s="4">
        <f t="shared" ca="1" si="181"/>
        <v>0.76</v>
      </c>
      <c r="BZ32" s="4">
        <f t="shared" ca="1" si="181"/>
        <v>0.76</v>
      </c>
      <c r="CA32" s="4">
        <f t="shared" ca="1" si="181"/>
        <v>0.76</v>
      </c>
      <c r="CB32" s="4">
        <f t="shared" ca="1" si="181"/>
        <v>0.76</v>
      </c>
      <c r="CC32" s="4">
        <f t="shared" ca="1" si="181"/>
        <v>0.76</v>
      </c>
      <c r="CD32" s="4">
        <f t="shared" ca="1" si="181"/>
        <v>0.76</v>
      </c>
      <c r="CE32" s="4">
        <f t="shared" ca="1" si="181"/>
        <v>0.76</v>
      </c>
      <c r="CG32" s="1" t="s">
        <v>91</v>
      </c>
      <c r="CH32" s="10">
        <v>0.01</v>
      </c>
    </row>
    <row r="33" spans="2:86">
      <c r="B33" s="1" t="s">
        <v>49</v>
      </c>
      <c r="Z33" s="4">
        <f t="shared" ref="Z33" si="182">+Z24/Z18</f>
        <v>0.26333615580016934</v>
      </c>
      <c r="AA33" s="4">
        <f>+AA24/AA18</f>
        <v>0.31494309747649679</v>
      </c>
      <c r="AB33" s="4">
        <f>+AB24/AB18</f>
        <v>0.32415018884692293</v>
      </c>
      <c r="AC33" s="4">
        <f t="shared" ref="AC33" si="183">+AC24/AC18</f>
        <v>0.68794933242040401</v>
      </c>
      <c r="AD33" s="4">
        <f t="shared" ref="AD33:AM33" si="184">+AD24/AD18</f>
        <v>0.37328130806391674</v>
      </c>
      <c r="AE33" s="4">
        <f t="shared" si="184"/>
        <v>0.42650714729645745</v>
      </c>
      <c r="AF33" s="4">
        <f t="shared" si="184"/>
        <v>0.445300242476109</v>
      </c>
      <c r="AG33" s="4">
        <f t="shared" si="184"/>
        <v>0.51663071858326715</v>
      </c>
      <c r="AH33" s="4">
        <f t="shared" si="184"/>
        <v>0.41421812749003983</v>
      </c>
      <c r="AI33" s="4">
        <f t="shared" si="184"/>
        <v>0.47215963952365625</v>
      </c>
      <c r="AJ33" s="4">
        <f t="shared" si="184"/>
        <v>0.49593338497288925</v>
      </c>
      <c r="AK33" s="4">
        <f t="shared" si="184"/>
        <v>0.566836262719704</v>
      </c>
      <c r="AL33" s="4">
        <f t="shared" si="184"/>
        <v>0.45537355841551064</v>
      </c>
      <c r="AM33" s="4">
        <f t="shared" si="184"/>
        <v>0.44312599198851182</v>
      </c>
      <c r="AN33" s="4">
        <f t="shared" ref="AN33:BA33" si="185">+(AN18-SUM(AN20:AN22))/AN18</f>
        <v>0.59729001238435198</v>
      </c>
      <c r="AO33" s="4">
        <f t="shared" si="185"/>
        <v>0.62764573725907535</v>
      </c>
      <c r="AP33" s="4">
        <f t="shared" si="185"/>
        <v>0.40677853684419979</v>
      </c>
      <c r="AQ33" s="4">
        <f t="shared" si="185"/>
        <v>0.46979746535591616</v>
      </c>
      <c r="AR33" s="4">
        <f t="shared" si="185"/>
        <v>0.58576931792431453</v>
      </c>
      <c r="AS33" s="4">
        <f t="shared" si="185"/>
        <v>0.58580779812162032</v>
      </c>
      <c r="AT33" s="4">
        <f t="shared" si="185"/>
        <v>0.52725940125162085</v>
      </c>
      <c r="AU33" s="4">
        <f t="shared" si="185"/>
        <v>0.52400064215764974</v>
      </c>
      <c r="AV33" s="4">
        <f t="shared" si="185"/>
        <v>0.56981835118770374</v>
      </c>
      <c r="AW33" s="4">
        <f t="shared" si="185"/>
        <v>0.6406968045313669</v>
      </c>
      <c r="AX33" s="4">
        <f t="shared" si="185"/>
        <v>0.63081273164953577</v>
      </c>
      <c r="AY33" s="4">
        <f t="shared" si="185"/>
        <v>0.61099838360215974</v>
      </c>
      <c r="AZ33" s="4">
        <f t="shared" si="185"/>
        <v>0.55822130299896588</v>
      </c>
      <c r="BA33" s="4">
        <f t="shared" si="185"/>
        <v>0.56229396216328587</v>
      </c>
      <c r="BB33" s="4">
        <f t="shared" ref="BB33" si="186">+(BB18-SUM(BB20:BB22))/BB18</f>
        <v>0.52060341120825571</v>
      </c>
      <c r="BC33" s="4">
        <f t="shared" ref="BC33:BD33" si="187">+(BC18-SUM(BC20:BC22))/BC18</f>
        <v>0.47012698632988686</v>
      </c>
      <c r="BD33" s="4">
        <f t="shared" si="187"/>
        <v>0.41062278992566936</v>
      </c>
      <c r="BE33" s="4">
        <f t="shared" ref="BE33" si="188">+(BE18-SUM(BE20:BE22))/BE18</f>
        <v>0.44155415639571144</v>
      </c>
      <c r="BJ33" s="8">
        <f t="shared" ref="BJ33:CE33" si="189">SUM(BJ20:BJ22)/BJ18</f>
        <v>0.22745694022289767</v>
      </c>
      <c r="BK33" s="8">
        <f t="shared" si="189"/>
        <v>0.2950687146321746</v>
      </c>
      <c r="BL33" s="8">
        <f t="shared" si="189"/>
        <v>0.62625270190607196</v>
      </c>
      <c r="BM33" s="8">
        <f t="shared" si="189"/>
        <v>0.40561483739837401</v>
      </c>
      <c r="BN33" s="8">
        <f t="shared" si="189"/>
        <v>0.42668057115353764</v>
      </c>
      <c r="BO33" s="8">
        <f t="shared" si="189"/>
        <v>0.4928603302097278</v>
      </c>
      <c r="BP33" s="8">
        <f t="shared" si="189"/>
        <v>0.41327158260366165</v>
      </c>
      <c r="BQ33" s="8">
        <f t="shared" si="189"/>
        <v>0.36887806557941605</v>
      </c>
      <c r="BR33" s="8">
        <f t="shared" si="189"/>
        <v>0.38629607077617395</v>
      </c>
      <c r="BS33" s="4">
        <f t="shared" si="189"/>
        <v>0.48009109297424218</v>
      </c>
      <c r="BT33" s="4">
        <f t="shared" si="189"/>
        <v>0.42577793287966031</v>
      </c>
      <c r="BU33" s="4">
        <f t="shared" si="189"/>
        <v>0.41149335617193394</v>
      </c>
      <c r="BV33" s="4">
        <f t="shared" si="189"/>
        <v>0.53982426696847763</v>
      </c>
      <c r="BW33" s="4">
        <f t="shared" si="189"/>
        <v>0.52</v>
      </c>
      <c r="BX33" s="4">
        <f t="shared" ca="1" si="189"/>
        <v>0.52</v>
      </c>
      <c r="BY33" s="4">
        <f t="shared" ca="1" si="189"/>
        <v>0.52</v>
      </c>
      <c r="BZ33" s="4">
        <f t="shared" ca="1" si="189"/>
        <v>0.52</v>
      </c>
      <c r="CA33" s="4">
        <f t="shared" ca="1" si="189"/>
        <v>0.52</v>
      </c>
      <c r="CB33" s="4">
        <f t="shared" ca="1" si="189"/>
        <v>0.51999999999999991</v>
      </c>
      <c r="CC33" s="4">
        <f t="shared" ca="1" si="189"/>
        <v>0.52</v>
      </c>
      <c r="CD33" s="4">
        <f t="shared" ca="1" si="189"/>
        <v>0.52</v>
      </c>
      <c r="CE33" s="4">
        <f t="shared" ca="1" si="189"/>
        <v>0.52</v>
      </c>
      <c r="CG33" s="1" t="s">
        <v>31</v>
      </c>
      <c r="CH33" s="4">
        <v>-0.01</v>
      </c>
    </row>
    <row r="34" spans="2:86">
      <c r="CG34" s="1" t="s">
        <v>32</v>
      </c>
      <c r="CH34" s="4">
        <v>0.12</v>
      </c>
    </row>
    <row r="35" spans="2:86" s="36" customFormat="1">
      <c r="B35" s="36" t="s">
        <v>174</v>
      </c>
      <c r="R35" s="37"/>
      <c r="S35" s="38">
        <f>+S18/N18-1</f>
        <v>0.7136105860113422</v>
      </c>
      <c r="T35" s="38">
        <f t="shared" ref="T35" si="190">+T18/O18-1</f>
        <v>0.70270270270270263</v>
      </c>
      <c r="U35" s="38">
        <f t="shared" ref="U35" si="191">+U18/P18-1</f>
        <v>1.0483359746434231</v>
      </c>
      <c r="V35" s="38">
        <f t="shared" ref="V35" si="192">+V18/Q18-1</f>
        <v>0.57854889589905367</v>
      </c>
      <c r="W35" s="38">
        <f t="shared" ref="W35" si="193">+W18/R18-1</f>
        <v>0.99588477366255135</v>
      </c>
      <c r="X35" s="38">
        <f t="shared" ref="X35:AA35" si="194">+X18/S18-1</f>
        <v>0.76668505239933804</v>
      </c>
      <c r="Y35" s="38">
        <f t="shared" si="194"/>
        <v>0.91021825396825395</v>
      </c>
      <c r="Z35" s="38">
        <f t="shared" si="194"/>
        <v>0.37059961315280465</v>
      </c>
      <c r="AA35" s="38">
        <f t="shared" si="194"/>
        <v>0.61550759392486021</v>
      </c>
      <c r="AB35" s="38">
        <f>+AB18/W18-1</f>
        <v>0.54673539518900349</v>
      </c>
      <c r="AC35" s="38">
        <f t="shared" ref="AC35" si="195">+AC18/Y18-1</f>
        <v>0.51700856920280436</v>
      </c>
      <c r="AD35" s="38">
        <f t="shared" ref="AD35" si="196">+AD18/Z18-1</f>
        <v>0.51905165114309915</v>
      </c>
      <c r="AE35" s="38">
        <f>+AE18/AB18-1</f>
        <v>0.42990446567429452</v>
      </c>
      <c r="AF35" s="38">
        <f>+AF18/AA18-1</f>
        <v>0.73453735774369133</v>
      </c>
      <c r="AG35" s="38">
        <f>+AG18/AC18-1</f>
        <v>0.50787401574803148</v>
      </c>
      <c r="AH35" s="38">
        <f t="shared" ref="AH35" si="197">+AH18/AD18-1</f>
        <v>0.49238201412114457</v>
      </c>
      <c r="AI35" s="38">
        <f t="shared" ref="AI35" si="198">+AI18/AE18-1</f>
        <v>0.44825978868862637</v>
      </c>
      <c r="AJ35" s="38">
        <f t="shared" ref="AJ35" si="199">+AJ18/AF18-1</f>
        <v>0.47311367850520614</v>
      </c>
      <c r="AK35" s="38">
        <f t="shared" ref="AK35" si="200">+AK18/AG18-1</f>
        <v>0.47258485639686687</v>
      </c>
      <c r="AL35" s="38">
        <f t="shared" ref="AL35" si="201">+AL18/AH18-1</f>
        <v>0.48979083665338652</v>
      </c>
      <c r="AM35" s="38">
        <f t="shared" ref="AM35" si="202">+AM18/AI18-1</f>
        <v>0.41948288810213485</v>
      </c>
      <c r="AN35" s="38">
        <f t="shared" ref="AN35" si="203">+AN18/AJ18-1</f>
        <v>0.32910534469403574</v>
      </c>
      <c r="AO35" s="38">
        <f t="shared" ref="AO35" si="204">+AO18/AK18-1</f>
        <v>0.30388529139685483</v>
      </c>
      <c r="AP35" s="38">
        <f t="shared" ref="AP35" si="205">+AP18/AL18-1</f>
        <v>0.25998662878154777</v>
      </c>
      <c r="AQ35" s="38">
        <f>+AQ18/AM18-1</f>
        <v>0.2762451817700855</v>
      </c>
      <c r="AR35" s="38">
        <f>+AR18/AN18-1</f>
        <v>0.2859328331026445</v>
      </c>
      <c r="AS35" s="38">
        <f>+AS18/AO18-1</f>
        <v>0.2464230814709707</v>
      </c>
      <c r="AT35" s="38">
        <f>+AT18/AP18-1</f>
        <v>0.17642767128739134</v>
      </c>
      <c r="AU35" s="38">
        <f t="shared" ref="AU35" si="206">+AU18/AQ18-1</f>
        <v>0.10665640175293145</v>
      </c>
      <c r="AV35" s="38">
        <f t="shared" ref="AV35" si="207">+AV18/AR18-1</f>
        <v>0.21629277135735325</v>
      </c>
      <c r="AW35" s="38">
        <f t="shared" ref="AW35:AX35" si="208">+AW18/AS18-1</f>
        <v>0.3315150365240489</v>
      </c>
      <c r="AX35" s="38">
        <f t="shared" si="208"/>
        <v>0.47550318543158365</v>
      </c>
      <c r="AY35" s="38">
        <f t="shared" ref="AY35" si="209">+AY18/AU18-1</f>
        <v>0.5560014983678494</v>
      </c>
      <c r="AZ35" s="38">
        <f t="shared" ref="AZ35" si="210">+AZ18/AV18-1</f>
        <v>0.35118770377270603</v>
      </c>
      <c r="BA35" s="38">
        <f t="shared" ref="BA35" si="211">+BA18/AW18-1</f>
        <v>0.19949413985964171</v>
      </c>
      <c r="BB35" s="38">
        <f>+BB18/AY18-1</f>
        <v>-4.0203597344980579E-2</v>
      </c>
      <c r="BC35" s="38">
        <f>+BC18/AY18-1</f>
        <v>-8.7698180692643568E-3</v>
      </c>
      <c r="BD35" s="38">
        <f>+BD18/AZ18-1</f>
        <v>-4.4674250258531556E-2</v>
      </c>
      <c r="BE35" s="43">
        <f>+BE18/BA18-1</f>
        <v>-4.3199999999999905E-2</v>
      </c>
      <c r="BF35" s="44"/>
      <c r="BG35" s="44"/>
      <c r="BH35" s="44"/>
      <c r="BI35" s="44"/>
      <c r="BJ35" s="44"/>
      <c r="BK35" s="47">
        <f t="shared" ref="BK35:BS35" si="212">+BK18/BJ18-1</f>
        <v>0.87993920972644379</v>
      </c>
      <c r="BL35" s="47">
        <f t="shared" si="212"/>
        <v>0.37132848288870934</v>
      </c>
      <c r="BM35" s="47">
        <f t="shared" si="212"/>
        <v>0.5468657889565729</v>
      </c>
      <c r="BN35" s="47">
        <f t="shared" si="212"/>
        <v>0.58358739837398366</v>
      </c>
      <c r="BO35" s="47">
        <f t="shared" si="212"/>
        <v>0.43815177282207607</v>
      </c>
      <c r="BP35" s="47">
        <f t="shared" si="212"/>
        <v>0.54161088799643009</v>
      </c>
      <c r="BQ35" s="47">
        <f t="shared" si="212"/>
        <v>0.47090961719371882</v>
      </c>
      <c r="BR35" s="47">
        <f t="shared" si="212"/>
        <v>0.37352716896661997</v>
      </c>
      <c r="BS35" s="47">
        <f t="shared" si="212"/>
        <v>0.26610910132884413</v>
      </c>
      <c r="BT35" s="47">
        <f>+BT18/BS18-1</f>
        <v>0.21596390228722573</v>
      </c>
      <c r="BU35" s="38">
        <f t="shared" ref="BU35:CD35" si="213">+BU18/BT18-1</f>
        <v>0.37182574303495608</v>
      </c>
      <c r="BV35" s="45">
        <f t="shared" si="213"/>
        <v>-1.0757211542538281E-2</v>
      </c>
      <c r="BW35" s="45">
        <f t="shared" si="213"/>
        <v>4.0300000000000225E-2</v>
      </c>
      <c r="BX35" s="45">
        <f t="shared" si="213"/>
        <v>4.0300000000000002E-2</v>
      </c>
      <c r="BY35" s="45">
        <f t="shared" si="213"/>
        <v>4.0300000000000225E-2</v>
      </c>
      <c r="BZ35" s="45">
        <f t="shared" si="213"/>
        <v>4.0300000000000002E-2</v>
      </c>
      <c r="CA35" s="45">
        <f t="shared" si="213"/>
        <v>4.0300000000000002E-2</v>
      </c>
      <c r="CB35" s="45">
        <f t="shared" si="213"/>
        <v>4.0300000000000002E-2</v>
      </c>
      <c r="CC35" s="45">
        <f t="shared" si="213"/>
        <v>4.0300000000000002E-2</v>
      </c>
      <c r="CD35" s="45">
        <f t="shared" si="213"/>
        <v>4.0300000000000002E-2</v>
      </c>
      <c r="CE35" s="45">
        <f>+CE18/CD18-1</f>
        <v>4.0300000000000002E-2</v>
      </c>
      <c r="CG35" s="3" t="s">
        <v>33</v>
      </c>
      <c r="CH35" s="3">
        <f ca="1">NPV(CH34,BU28:AOW28)</f>
        <v>250424.41814641043</v>
      </c>
    </row>
    <row r="36" spans="2:86">
      <c r="B36" s="1" t="s">
        <v>175</v>
      </c>
      <c r="R36" s="4"/>
      <c r="S36" s="8"/>
      <c r="T36" s="8"/>
      <c r="U36" s="8"/>
      <c r="V36" s="8"/>
      <c r="W36" s="8"/>
      <c r="X36" s="8"/>
      <c r="Y36" s="8"/>
      <c r="Z36" s="8"/>
      <c r="AA36" s="8"/>
      <c r="AB36" s="8"/>
      <c r="AC36" s="8"/>
      <c r="AD36" s="39">
        <f t="shared" ref="AD36:BE36" si="214">+AD19/AD$18</f>
        <v>0.15570419918246006</v>
      </c>
      <c r="AE36" s="39">
        <f t="shared" si="214"/>
        <v>0.14247980111870728</v>
      </c>
      <c r="AF36" s="39">
        <f t="shared" si="214"/>
        <v>0.14077877620881471</v>
      </c>
      <c r="AG36" s="39">
        <f t="shared" si="214"/>
        <v>0.11885571574526053</v>
      </c>
      <c r="AH36" s="39">
        <f t="shared" si="214"/>
        <v>0.14429780876494025</v>
      </c>
      <c r="AI36" s="39">
        <f t="shared" si="214"/>
        <v>0.13271108250187749</v>
      </c>
      <c r="AJ36" s="39">
        <f t="shared" si="214"/>
        <v>0.14020139426800929</v>
      </c>
      <c r="AK36" s="39">
        <f t="shared" si="214"/>
        <v>0.12411347517730496</v>
      </c>
      <c r="AL36" s="39">
        <f t="shared" si="214"/>
        <v>0.1610396122346649</v>
      </c>
      <c r="AM36" s="39">
        <f t="shared" si="214"/>
        <v>0.16733429068097649</v>
      </c>
      <c r="AN36" s="39">
        <f t="shared" si="214"/>
        <v>0.17614919501711954</v>
      </c>
      <c r="AO36" s="39">
        <f t="shared" si="214"/>
        <v>0.16530684639943241</v>
      </c>
      <c r="AP36" s="39">
        <f t="shared" si="214"/>
        <v>0.18677455727266698</v>
      </c>
      <c r="AQ36" s="39">
        <f t="shared" si="214"/>
        <v>0.19584270993722611</v>
      </c>
      <c r="AR36" s="39">
        <f t="shared" si="214"/>
        <v>0.17873328801268978</v>
      </c>
      <c r="AS36" s="39">
        <f t="shared" si="214"/>
        <v>0.16563893368750593</v>
      </c>
      <c r="AT36" s="39">
        <f t="shared" si="214"/>
        <v>0.19501606810621863</v>
      </c>
      <c r="AU36" s="39">
        <f t="shared" si="214"/>
        <v>0.20490180339273292</v>
      </c>
      <c r="AV36" s="39">
        <f t="shared" si="214"/>
        <v>0.19534233814625057</v>
      </c>
      <c r="AW36" s="39">
        <f t="shared" si="214"/>
        <v>0.18560079797655943</v>
      </c>
      <c r="AX36" s="39">
        <f t="shared" si="214"/>
        <v>0.19605670398532726</v>
      </c>
      <c r="AY36" s="39">
        <f t="shared" si="214"/>
        <v>0.18567940296454241</v>
      </c>
      <c r="AZ36" s="39">
        <f t="shared" si="214"/>
        <v>0.19893140296449499</v>
      </c>
      <c r="BA36" s="39">
        <f t="shared" si="214"/>
        <v>0.18853018918357042</v>
      </c>
      <c r="BB36" s="39">
        <f t="shared" si="214"/>
        <v>0.21517127705317471</v>
      </c>
      <c r="BC36" s="39">
        <f t="shared" si="214"/>
        <v>0.18014017070293525</v>
      </c>
      <c r="BD36" s="39">
        <f t="shared" si="214"/>
        <v>0.20624954896442232</v>
      </c>
      <c r="BE36" s="40">
        <f t="shared" si="214"/>
        <v>0.18853018918357042</v>
      </c>
      <c r="BF36" s="6"/>
      <c r="BG36" s="6"/>
      <c r="BH36" s="6"/>
      <c r="BI36" s="6"/>
      <c r="BJ36" s="39">
        <f t="shared" ref="BJ36:BV36" si="215">+BJ19/BJ$18</f>
        <v>0.24974670719351572</v>
      </c>
      <c r="BK36" s="39">
        <f t="shared" si="215"/>
        <v>0.23174346537321477</v>
      </c>
      <c r="BL36" s="39">
        <f t="shared" si="215"/>
        <v>0.26802908233444683</v>
      </c>
      <c r="BM36" s="39">
        <f t="shared" si="215"/>
        <v>0.2381859756097561</v>
      </c>
      <c r="BN36" s="39">
        <f t="shared" si="215"/>
        <v>0.17270977057596662</v>
      </c>
      <c r="BO36" s="39">
        <f t="shared" si="215"/>
        <v>0.15991744756804999</v>
      </c>
      <c r="BP36" s="39">
        <f t="shared" si="215"/>
        <v>0.13709385628482523</v>
      </c>
      <c r="BQ36" s="39">
        <f t="shared" si="215"/>
        <v>0.13415984060216959</v>
      </c>
      <c r="BR36" s="39">
        <f t="shared" si="215"/>
        <v>0.16753823561015796</v>
      </c>
      <c r="BS36" s="39">
        <f t="shared" si="215"/>
        <v>0.18063001258893588</v>
      </c>
      <c r="BT36" s="39">
        <f t="shared" si="215"/>
        <v>0.19417204676321759</v>
      </c>
      <c r="BU36" s="39">
        <f t="shared" si="215"/>
        <v>0.19205623722748433</v>
      </c>
      <c r="BV36" s="40">
        <f t="shared" si="215"/>
        <v>0.19703998852985372</v>
      </c>
      <c r="BW36" s="40">
        <v>0.24</v>
      </c>
      <c r="BX36" s="40">
        <f t="shared" ref="BX36:CE36" ca="1" si="216">+BX19/BX$18</f>
        <v>0.24000000000000002</v>
      </c>
      <c r="BY36" s="40">
        <f t="shared" ca="1" si="216"/>
        <v>0.24</v>
      </c>
      <c r="BZ36" s="40">
        <f t="shared" ca="1" si="216"/>
        <v>0.24</v>
      </c>
      <c r="CA36" s="40">
        <f t="shared" ca="1" si="216"/>
        <v>0.23999999999999996</v>
      </c>
      <c r="CB36" s="40">
        <f t="shared" ca="1" si="216"/>
        <v>0.24</v>
      </c>
      <c r="CC36" s="40">
        <f t="shared" ca="1" si="216"/>
        <v>0.24</v>
      </c>
      <c r="CD36" s="40">
        <f t="shared" ca="1" si="216"/>
        <v>0.24</v>
      </c>
      <c r="CE36" s="40">
        <f t="shared" ca="1" si="216"/>
        <v>0.24</v>
      </c>
      <c r="CG36" s="1" t="s">
        <v>90</v>
      </c>
      <c r="CH36" s="1">
        <f>+Main!K9-Main!K10</f>
        <v>31854</v>
      </c>
    </row>
    <row r="37" spans="2:86">
      <c r="B37" s="1" t="s">
        <v>176</v>
      </c>
      <c r="R37" s="4"/>
      <c r="S37" s="8"/>
      <c r="T37" s="8"/>
      <c r="U37" s="8"/>
      <c r="V37" s="8"/>
      <c r="W37" s="8"/>
      <c r="X37" s="8"/>
      <c r="Y37" s="8"/>
      <c r="Z37" s="8"/>
      <c r="AA37" s="8"/>
      <c r="AB37" s="8"/>
      <c r="AC37" s="8"/>
      <c r="AD37" s="39">
        <f t="shared" ref="AD37:AS39" si="217">+AD20/AD$18</f>
        <v>0.24953548866592346</v>
      </c>
      <c r="AE37" s="39">
        <f t="shared" si="217"/>
        <v>0.22731510254816656</v>
      </c>
      <c r="AF37" s="39">
        <f t="shared" si="217"/>
        <v>0.21951219512195122</v>
      </c>
      <c r="AG37" s="39">
        <f t="shared" si="217"/>
        <v>0.17868089453967534</v>
      </c>
      <c r="AH37" s="39">
        <f t="shared" si="217"/>
        <v>0.22833665338645417</v>
      </c>
      <c r="AI37" s="39">
        <f t="shared" si="217"/>
        <v>0.20587919751099668</v>
      </c>
      <c r="AJ37" s="39">
        <f t="shared" si="217"/>
        <v>0.19868319132455461</v>
      </c>
      <c r="AK37" s="39">
        <f t="shared" si="217"/>
        <v>0.15024668516805428</v>
      </c>
      <c r="AL37" s="39">
        <f t="shared" si="217"/>
        <v>0.18702991810128697</v>
      </c>
      <c r="AM37" s="39">
        <f t="shared" si="217"/>
        <v>0.19068853450230519</v>
      </c>
      <c r="AN37" s="39">
        <f t="shared" si="217"/>
        <v>0.19356013695636337</v>
      </c>
      <c r="AO37" s="39">
        <f t="shared" si="217"/>
        <v>0.16879508099798984</v>
      </c>
      <c r="AP37" s="39">
        <f t="shared" si="217"/>
        <v>0.1896929097300524</v>
      </c>
      <c r="AQ37" s="39">
        <f t="shared" si="217"/>
        <v>0.19631647518654508</v>
      </c>
      <c r="AR37" s="39">
        <f t="shared" si="217"/>
        <v>0.20099705415816904</v>
      </c>
      <c r="AS37" s="39">
        <f t="shared" si="217"/>
        <v>0.1839009581633621</v>
      </c>
      <c r="AT37" s="39">
        <f t="shared" ref="AT37:BD37" si="218">+AT20/AT$18</f>
        <v>0.22636297006258105</v>
      </c>
      <c r="AU37" s="39">
        <f t="shared" si="218"/>
        <v>0.23877561941456626</v>
      </c>
      <c r="AV37" s="39">
        <f t="shared" si="218"/>
        <v>0.22184443409408477</v>
      </c>
      <c r="AW37" s="39">
        <f t="shared" si="218"/>
        <v>0.18549392611592033</v>
      </c>
      <c r="AX37" s="39">
        <f t="shared" si="218"/>
        <v>0.19857857934354819</v>
      </c>
      <c r="AY37" s="39">
        <f t="shared" si="218"/>
        <v>0.2096502390205317</v>
      </c>
      <c r="AZ37" s="39">
        <f t="shared" si="218"/>
        <v>0.21771802826611514</v>
      </c>
      <c r="BA37" s="39">
        <f t="shared" si="218"/>
        <v>0.20926019423242553</v>
      </c>
      <c r="BB37" s="39">
        <f t="shared" si="218"/>
        <v>0.27615737422961156</v>
      </c>
      <c r="BC37" s="39">
        <f t="shared" si="218"/>
        <v>0.30150579418499757</v>
      </c>
      <c r="BD37" s="39">
        <f t="shared" si="218"/>
        <v>0.33087969979071952</v>
      </c>
      <c r="BE37" s="40">
        <v>0.33</v>
      </c>
      <c r="BF37" s="6"/>
      <c r="BG37" s="6"/>
      <c r="BH37" s="6"/>
      <c r="BI37" s="6"/>
      <c r="BJ37" s="39">
        <f t="shared" ref="BJ37:BU37" si="219">+BJ20/BJ$18</f>
        <v>7.29483282674772E-2</v>
      </c>
      <c r="BK37" s="39">
        <f t="shared" si="219"/>
        <v>0.10455402856372946</v>
      </c>
      <c r="BL37" s="39">
        <f t="shared" si="219"/>
        <v>0.27490666142660641</v>
      </c>
      <c r="BM37" s="39">
        <f t="shared" si="219"/>
        <v>0.1797510162601626</v>
      </c>
      <c r="BN37" s="39">
        <f t="shared" si="219"/>
        <v>0.21386170383442965</v>
      </c>
      <c r="BO37" s="39">
        <f t="shared" si="219"/>
        <v>0.26863007585899151</v>
      </c>
      <c r="BP37" s="39">
        <f t="shared" si="219"/>
        <v>0.21416166148057023</v>
      </c>
      <c r="BQ37" s="39">
        <f t="shared" si="219"/>
        <v>0.19073623102846038</v>
      </c>
      <c r="BR37" s="39">
        <f t="shared" si="219"/>
        <v>0.18397865253053475</v>
      </c>
      <c r="BS37" s="39">
        <f t="shared" si="219"/>
        <v>0.19237025616362788</v>
      </c>
      <c r="BT37" s="39">
        <f t="shared" si="219"/>
        <v>0.21458733205374281</v>
      </c>
      <c r="BU37" s="39">
        <f t="shared" si="219"/>
        <v>0.20906647219937419</v>
      </c>
      <c r="BV37" s="40">
        <v>0.33</v>
      </c>
      <c r="BW37" s="40">
        <v>0.34</v>
      </c>
      <c r="BX37" s="40">
        <v>0.34</v>
      </c>
      <c r="BY37" s="40">
        <v>0.34</v>
      </c>
      <c r="BZ37" s="40">
        <v>0.34</v>
      </c>
      <c r="CA37" s="40">
        <v>0.34</v>
      </c>
      <c r="CB37" s="40">
        <v>0.34</v>
      </c>
      <c r="CC37" s="40">
        <v>0.34</v>
      </c>
      <c r="CD37" s="40">
        <v>0.34</v>
      </c>
      <c r="CE37" s="40">
        <v>0.34</v>
      </c>
      <c r="CG37" s="1" t="s">
        <v>181</v>
      </c>
      <c r="CH37" s="1">
        <f ca="1">+SUM(CH35:CH36)</f>
        <v>282278.41814641043</v>
      </c>
    </row>
    <row r="38" spans="2:86">
      <c r="B38" s="1" t="s">
        <v>178</v>
      </c>
      <c r="R38" s="4"/>
      <c r="S38" s="8"/>
      <c r="T38" s="8"/>
      <c r="U38" s="8"/>
      <c r="V38" s="8"/>
      <c r="W38" s="8"/>
      <c r="X38" s="8"/>
      <c r="Y38" s="8"/>
      <c r="Z38" s="8"/>
      <c r="AA38" s="8"/>
      <c r="AB38" s="8"/>
      <c r="AC38" s="8"/>
      <c r="AD38" s="39">
        <f t="shared" si="217"/>
        <v>0.15347454477889261</v>
      </c>
      <c r="AE38" s="39">
        <f t="shared" ref="AE38:AS38" si="220">+AE21/AE$18</f>
        <v>0.1396830329397141</v>
      </c>
      <c r="AF38" s="39">
        <f t="shared" si="220"/>
        <v>0.13193552988161461</v>
      </c>
      <c r="AG38" s="39">
        <f t="shared" si="220"/>
        <v>0.12736973549778635</v>
      </c>
      <c r="AH38" s="39">
        <f t="shared" si="220"/>
        <v>0.13159860557768924</v>
      </c>
      <c r="AI38" s="39">
        <f t="shared" si="220"/>
        <v>0.12058791975109967</v>
      </c>
      <c r="AJ38" s="39">
        <f t="shared" si="220"/>
        <v>0.11328427575522851</v>
      </c>
      <c r="AK38" s="39">
        <f t="shared" si="220"/>
        <v>0.1059204440333025</v>
      </c>
      <c r="AL38" s="39">
        <f t="shared" si="220"/>
        <v>0.13329433394618084</v>
      </c>
      <c r="AM38" s="39">
        <f t="shared" si="220"/>
        <v>0.14020104300506386</v>
      </c>
      <c r="AN38" s="39">
        <f t="shared" si="220"/>
        <v>0.14045312158519704</v>
      </c>
      <c r="AO38" s="39">
        <f t="shared" si="220"/>
        <v>0.14591462693626581</v>
      </c>
      <c r="AP38" s="39">
        <f t="shared" si="220"/>
        <v>0.13397890827087616</v>
      </c>
      <c r="AQ38" s="39">
        <f t="shared" si="220"/>
        <v>0.14295866398199691</v>
      </c>
      <c r="AR38" s="39">
        <f t="shared" si="220"/>
        <v>0.13686834353047814</v>
      </c>
      <c r="AS38" s="39">
        <f t="shared" si="220"/>
        <v>0.14353476899724885</v>
      </c>
      <c r="AT38" s="39">
        <f t="shared" ref="AT38:BD38" si="221">+AT21/AT$18</f>
        <v>0.15712916502226984</v>
      </c>
      <c r="AU38" s="39">
        <f t="shared" si="221"/>
        <v>0.15197731042971049</v>
      </c>
      <c r="AV38" s="39">
        <f t="shared" si="221"/>
        <v>0.12496506753609687</v>
      </c>
      <c r="AW38" s="39">
        <f t="shared" si="221"/>
        <v>0.11688219158562217</v>
      </c>
      <c r="AX38" s="39">
        <f t="shared" si="221"/>
        <v>0.10863169156700164</v>
      </c>
      <c r="AY38" s="39">
        <f t="shared" si="221"/>
        <v>0.1120817140695395</v>
      </c>
      <c r="AZ38" s="39">
        <f t="shared" si="221"/>
        <v>0.1225094794898311</v>
      </c>
      <c r="BA38" s="39">
        <f t="shared" si="221"/>
        <v>0.13029016067238872</v>
      </c>
      <c r="BB38" s="39">
        <f t="shared" si="221"/>
        <v>0.11867564855955282</v>
      </c>
      <c r="BC38" s="39">
        <f t="shared" si="221"/>
        <v>0.12473110818125044</v>
      </c>
      <c r="BD38" s="39">
        <f t="shared" si="221"/>
        <v>0.13639315869235766</v>
      </c>
      <c r="BE38" s="40">
        <f>+BE21/BE$18</f>
        <v>0.13029016067238872</v>
      </c>
      <c r="BF38" s="6"/>
      <c r="BG38" s="6"/>
      <c r="BH38" s="6"/>
      <c r="BI38" s="6"/>
      <c r="BJ38" s="39">
        <f t="shared" ref="BJ38:BV38" si="222">+BJ21/BJ$18</f>
        <v>8.4599797365754806E-2</v>
      </c>
      <c r="BK38" s="39">
        <f t="shared" si="222"/>
        <v>0.1059013742926435</v>
      </c>
      <c r="BL38" s="39">
        <f t="shared" si="222"/>
        <v>0.17606602475928473</v>
      </c>
      <c r="BM38" s="39">
        <f t="shared" si="222"/>
        <v>0.12665142276422764</v>
      </c>
      <c r="BN38" s="39">
        <f t="shared" si="222"/>
        <v>0.13476656505695492</v>
      </c>
      <c r="BO38" s="39">
        <f t="shared" si="222"/>
        <v>0.15199687639446677</v>
      </c>
      <c r="BP38" s="39">
        <f t="shared" si="222"/>
        <v>0.13647876112598595</v>
      </c>
      <c r="BQ38" s="39">
        <f t="shared" si="222"/>
        <v>0.1162275846800974</v>
      </c>
      <c r="BR38" s="39">
        <f t="shared" si="222"/>
        <v>0.14051362871163006</v>
      </c>
      <c r="BS38" s="39">
        <f t="shared" si="222"/>
        <v>0.139694753667058</v>
      </c>
      <c r="BT38" s="39">
        <f t="shared" si="222"/>
        <v>0.13483394404699586</v>
      </c>
      <c r="BU38" s="39">
        <f t="shared" si="222"/>
        <v>0.11908012448167965</v>
      </c>
      <c r="BV38" s="40">
        <f t="shared" si="222"/>
        <v>0.12758811016310753</v>
      </c>
      <c r="BW38" s="40">
        <v>0.15</v>
      </c>
      <c r="BX38" s="40">
        <f t="shared" ref="BX38:CE39" ca="1" si="223">+BX21/BX$18</f>
        <v>0.15</v>
      </c>
      <c r="BY38" s="40">
        <f t="shared" ca="1" si="223"/>
        <v>0.15</v>
      </c>
      <c r="BZ38" s="40">
        <f t="shared" ca="1" si="223"/>
        <v>0.15</v>
      </c>
      <c r="CA38" s="40">
        <f t="shared" ca="1" si="223"/>
        <v>0.15</v>
      </c>
      <c r="CB38" s="40">
        <f t="shared" ca="1" si="223"/>
        <v>0.15</v>
      </c>
      <c r="CC38" s="40">
        <f t="shared" ca="1" si="223"/>
        <v>0.15</v>
      </c>
      <c r="CD38" s="40">
        <f t="shared" ca="1" si="223"/>
        <v>0.15</v>
      </c>
      <c r="CE38" s="40">
        <f t="shared" ca="1" si="223"/>
        <v>0.15</v>
      </c>
      <c r="CG38" s="1" t="s">
        <v>1</v>
      </c>
      <c r="CH38" s="1">
        <f>+Main!K7</f>
        <v>2651.5486740000001</v>
      </c>
    </row>
    <row r="39" spans="2:86">
      <c r="B39" s="1" t="s">
        <v>177</v>
      </c>
      <c r="R39" s="4"/>
      <c r="S39" s="8"/>
      <c r="T39" s="8"/>
      <c r="U39" s="8"/>
      <c r="V39" s="8"/>
      <c r="W39" s="8"/>
      <c r="X39" s="8"/>
      <c r="Y39" s="8"/>
      <c r="Z39" s="8"/>
      <c r="AA39" s="8"/>
      <c r="AB39" s="8"/>
      <c r="AC39" s="8"/>
      <c r="AD39" s="39">
        <f t="shared" si="217"/>
        <v>6.8004459308807136E-2</v>
      </c>
      <c r="AE39" s="39">
        <f t="shared" si="217"/>
        <v>6.401491609695463E-2</v>
      </c>
      <c r="AF39" s="39">
        <f t="shared" si="217"/>
        <v>6.2473256311510482E-2</v>
      </c>
      <c r="AG39" s="39">
        <f t="shared" si="217"/>
        <v>5.8462935634010671E-2</v>
      </c>
      <c r="AH39" s="39">
        <f t="shared" si="217"/>
        <v>8.1548804780876491E-2</v>
      </c>
      <c r="AI39" s="39">
        <f t="shared" si="217"/>
        <v>6.8662160712369913E-2</v>
      </c>
      <c r="AJ39" s="39">
        <f t="shared" si="217"/>
        <v>5.1897753679318356E-2</v>
      </c>
      <c r="AK39" s="39">
        <f t="shared" si="217"/>
        <v>5.2883132901634287E-2</v>
      </c>
      <c r="AL39" s="39">
        <f t="shared" si="217"/>
        <v>6.3262577302356682E-2</v>
      </c>
      <c r="AM39" s="39">
        <f t="shared" si="217"/>
        <v>5.865013982314262E-2</v>
      </c>
      <c r="AN39" s="39">
        <f t="shared" si="217"/>
        <v>6.8696729074087567E-2</v>
      </c>
      <c r="AO39" s="39">
        <f t="shared" si="217"/>
        <v>5.7644554806669031E-2</v>
      </c>
      <c r="AP39" s="39">
        <f t="shared" si="217"/>
        <v>0.26954964515487168</v>
      </c>
      <c r="AQ39" s="39">
        <f t="shared" si="217"/>
        <v>0.19092739547554186</v>
      </c>
      <c r="AR39" s="39">
        <f t="shared" si="217"/>
        <v>7.6365284387038296E-2</v>
      </c>
      <c r="AS39" s="39">
        <f t="shared" si="217"/>
        <v>8.675647471776872E-2</v>
      </c>
      <c r="AT39" s="39">
        <f t="shared" ref="AT39:BD39" si="224">+AT22/AT$18</f>
        <v>8.9248463663528219E-2</v>
      </c>
      <c r="AU39" s="39">
        <f t="shared" si="224"/>
        <v>8.5246427998073526E-2</v>
      </c>
      <c r="AV39" s="39">
        <f t="shared" si="224"/>
        <v>8.3372147182114581E-2</v>
      </c>
      <c r="AW39" s="39">
        <f t="shared" si="224"/>
        <v>5.6927077767090592E-2</v>
      </c>
      <c r="AX39" s="39">
        <f t="shared" si="224"/>
        <v>6.1976997439914409E-2</v>
      </c>
      <c r="AY39" s="39">
        <f t="shared" si="224"/>
        <v>6.7269663307769026E-2</v>
      </c>
      <c r="AZ39" s="39">
        <f t="shared" si="224"/>
        <v>0.10155118924508789</v>
      </c>
      <c r="BA39" s="39">
        <f t="shared" si="224"/>
        <v>9.8155682931899857E-2</v>
      </c>
      <c r="BB39" s="39">
        <f t="shared" si="224"/>
        <v>8.4563566002579901E-2</v>
      </c>
      <c r="BC39" s="39">
        <f t="shared" si="224"/>
        <v>0.1036361113038651</v>
      </c>
      <c r="BD39" s="39">
        <f t="shared" si="224"/>
        <v>0.12210435159125352</v>
      </c>
      <c r="BE39" s="40">
        <f>+BE22/BE$18</f>
        <v>9.8155682931899857E-2</v>
      </c>
      <c r="BF39" s="6"/>
      <c r="BG39" s="6"/>
      <c r="BH39" s="6"/>
      <c r="BI39" s="6"/>
      <c r="BJ39" s="39">
        <f t="shared" ref="BJ39:BV39" si="225">+BJ22/BJ$18</f>
        <v>6.9908814589665649E-2</v>
      </c>
      <c r="BK39" s="39">
        <f t="shared" si="225"/>
        <v>8.461331177580167E-2</v>
      </c>
      <c r="BL39" s="39">
        <f t="shared" si="225"/>
        <v>0.17528001572018079</v>
      </c>
      <c r="BM39" s="39">
        <f t="shared" si="225"/>
        <v>9.921239837398374E-2</v>
      </c>
      <c r="BN39" s="39">
        <f t="shared" si="225"/>
        <v>7.8052302262153053E-2</v>
      </c>
      <c r="BO39" s="39">
        <f t="shared" si="225"/>
        <v>7.2233377956269523E-2</v>
      </c>
      <c r="BP39" s="39">
        <f t="shared" si="225"/>
        <v>6.2631159997105432E-2</v>
      </c>
      <c r="BQ39" s="39">
        <f t="shared" si="225"/>
        <v>6.1914249870858237E-2</v>
      </c>
      <c r="BR39" s="39">
        <f t="shared" si="225"/>
        <v>6.1803789534009099E-2</v>
      </c>
      <c r="BS39" s="39">
        <f t="shared" si="225"/>
        <v>0.14802608314355631</v>
      </c>
      <c r="BT39" s="39">
        <f t="shared" si="225"/>
        <v>7.6356656778921658E-2</v>
      </c>
      <c r="BU39" s="39">
        <f t="shared" si="225"/>
        <v>8.3346759490880107E-2</v>
      </c>
      <c r="BV39" s="40">
        <f t="shared" si="225"/>
        <v>0.10194738484587293</v>
      </c>
      <c r="BW39" s="40">
        <v>0.03</v>
      </c>
      <c r="BX39" s="40">
        <f t="shared" ca="1" si="223"/>
        <v>3.0000000000000002E-2</v>
      </c>
      <c r="BY39" s="40">
        <f t="shared" ca="1" si="223"/>
        <v>0.03</v>
      </c>
      <c r="BZ39" s="40">
        <f t="shared" ca="1" si="223"/>
        <v>0.03</v>
      </c>
      <c r="CA39" s="40">
        <f t="shared" ca="1" si="223"/>
        <v>2.9999999999999995E-2</v>
      </c>
      <c r="CB39" s="40">
        <f t="shared" ca="1" si="223"/>
        <v>0.03</v>
      </c>
      <c r="CC39" s="40">
        <f t="shared" ca="1" si="223"/>
        <v>0.03</v>
      </c>
      <c r="CD39" s="40">
        <f t="shared" ca="1" si="223"/>
        <v>0.03</v>
      </c>
      <c r="CE39" s="40">
        <f t="shared" ca="1" si="223"/>
        <v>0.03</v>
      </c>
      <c r="CG39" s="1" t="s">
        <v>34</v>
      </c>
      <c r="CH39" s="1">
        <f ca="1">+CH37/CH38</f>
        <v>106.45794320666897</v>
      </c>
    </row>
    <row r="40" spans="2:86">
      <c r="CG40" s="1" t="s">
        <v>67</v>
      </c>
      <c r="CH40" s="1">
        <f>+Main!K6</f>
        <v>103.7</v>
      </c>
    </row>
    <row r="41" spans="2:86">
      <c r="CG41" s="1" t="s">
        <v>68</v>
      </c>
      <c r="CH41" s="11">
        <f ca="1">+CH39/CH40-1</f>
        <v>2.6595402185814576E-2</v>
      </c>
    </row>
    <row r="42" spans="2:86" s="3" customFormat="1">
      <c r="B42" s="3" t="s">
        <v>90</v>
      </c>
      <c r="AC42" s="3">
        <f t="shared" ref="AC42:AY42" si="226">+SUM(AC43:AC44)</f>
        <v>18434</v>
      </c>
      <c r="AD42" s="3">
        <f t="shared" si="226"/>
        <v>20621</v>
      </c>
      <c r="AE42" s="3">
        <f t="shared" si="226"/>
        <v>23293</v>
      </c>
      <c r="AF42" s="3">
        <f t="shared" si="226"/>
        <v>26140</v>
      </c>
      <c r="AG42" s="3">
        <f t="shared" si="226"/>
        <v>29449</v>
      </c>
      <c r="AH42" s="3">
        <f t="shared" si="226"/>
        <v>32306</v>
      </c>
      <c r="AI42" s="3">
        <f t="shared" si="226"/>
        <v>35452</v>
      </c>
      <c r="AJ42" s="3">
        <f t="shared" si="226"/>
        <v>38289</v>
      </c>
      <c r="AK42" s="3">
        <f t="shared" si="226"/>
        <v>41711</v>
      </c>
      <c r="AL42" s="3">
        <f t="shared" si="226"/>
        <v>43956</v>
      </c>
      <c r="AM42" s="3">
        <f t="shared" si="226"/>
        <v>42309</v>
      </c>
      <c r="AN42" s="3">
        <f t="shared" si="226"/>
        <v>41206</v>
      </c>
      <c r="AO42" s="3">
        <f t="shared" si="226"/>
        <v>41114</v>
      </c>
      <c r="AP42" s="3">
        <f t="shared" si="226"/>
        <v>45243</v>
      </c>
      <c r="AQ42" s="3">
        <f t="shared" si="226"/>
        <v>48596</v>
      </c>
      <c r="AR42" s="3">
        <f t="shared" si="226"/>
        <v>52269</v>
      </c>
      <c r="AS42" s="3">
        <f t="shared" si="226"/>
        <v>54855</v>
      </c>
      <c r="AT42" s="3">
        <f t="shared" si="226"/>
        <v>60289</v>
      </c>
      <c r="AU42" s="3">
        <f t="shared" si="226"/>
        <v>58240</v>
      </c>
      <c r="AV42" s="3">
        <f t="shared" si="226"/>
        <v>55620</v>
      </c>
      <c r="AW42" s="3">
        <f t="shared" si="226"/>
        <v>61954</v>
      </c>
      <c r="AX42" s="3">
        <f t="shared" si="226"/>
        <v>64219</v>
      </c>
      <c r="AY42" s="3">
        <f t="shared" si="226"/>
        <v>64080</v>
      </c>
      <c r="AZ42" s="3">
        <f>+SUM(AZ43:AZ44)</f>
        <v>58075</v>
      </c>
      <c r="BA42" s="3">
        <f>+SUM(BA43:BA44)</f>
        <v>47998</v>
      </c>
      <c r="BB42" s="3">
        <f>+SUM(BB43:BB44)</f>
        <v>43890</v>
      </c>
      <c r="BC42" s="3">
        <f>+SUM(BC43:BC44)</f>
        <v>40489</v>
      </c>
      <c r="BD42" s="3">
        <f>+SUM(BD43:BD44) -BD63</f>
        <v>31854</v>
      </c>
      <c r="BU42" s="3">
        <f>+BD42</f>
        <v>31854</v>
      </c>
      <c r="BV42" s="3">
        <f t="shared" ref="BV42:CE42" si="227">+BU42+BV28</f>
        <v>56726.203127033899</v>
      </c>
      <c r="BW42" s="3">
        <f t="shared" si="227"/>
        <v>80787.472762685444</v>
      </c>
      <c r="BX42" s="3">
        <f t="shared" ca="1" si="227"/>
        <v>105994.85706578637</v>
      </c>
      <c r="BY42" s="3">
        <f t="shared" ca="1" si="227"/>
        <v>132395.97420364397</v>
      </c>
      <c r="BZ42" s="3">
        <f t="shared" ca="1" si="227"/>
        <v>160040.37294100891</v>
      </c>
      <c r="CA42" s="3">
        <f t="shared" ca="1" si="227"/>
        <v>188979.61053702846</v>
      </c>
      <c r="CB42" s="3">
        <f t="shared" ca="1" si="227"/>
        <v>219267.33378220754</v>
      </c>
      <c r="CC42" s="3">
        <f t="shared" ca="1" si="227"/>
        <v>250959.36330192629</v>
      </c>
      <c r="CD42" s="3">
        <f t="shared" ca="1" si="227"/>
        <v>284113.78125816229</v>
      </c>
      <c r="CE42" s="3">
        <f t="shared" ca="1" si="227"/>
        <v>318791.02258637169</v>
      </c>
    </row>
    <row r="43" spans="2:86">
      <c r="B43" s="1" t="s">
        <v>69</v>
      </c>
      <c r="AC43" s="1">
        <v>4907</v>
      </c>
      <c r="AD43" s="1">
        <v>6456</v>
      </c>
      <c r="AE43" s="1">
        <v>5108</v>
      </c>
      <c r="AF43" s="1">
        <v>6038</v>
      </c>
      <c r="AG43" s="1">
        <v>8903</v>
      </c>
      <c r="AH43" s="1">
        <v>7104</v>
      </c>
      <c r="AI43" s="1">
        <v>6252</v>
      </c>
      <c r="AJ43" s="1">
        <v>7201</v>
      </c>
      <c r="AK43" s="1">
        <v>8079</v>
      </c>
      <c r="AL43" s="1">
        <v>12082</v>
      </c>
      <c r="AM43" s="1">
        <v>11552</v>
      </c>
      <c r="AN43" s="1">
        <v>9637</v>
      </c>
      <c r="AO43" s="1">
        <v>10019</v>
      </c>
      <c r="AP43" s="1">
        <v>11076</v>
      </c>
      <c r="AQ43" s="1">
        <v>13877</v>
      </c>
      <c r="AR43" s="1">
        <v>15979</v>
      </c>
      <c r="AS43" s="1">
        <v>19079</v>
      </c>
      <c r="AT43" s="1">
        <v>23618</v>
      </c>
      <c r="AU43" s="1">
        <v>21045</v>
      </c>
      <c r="AV43" s="1">
        <v>11617</v>
      </c>
      <c r="AW43" s="1">
        <v>17576</v>
      </c>
      <c r="AX43" s="1">
        <v>19513</v>
      </c>
      <c r="AY43" s="1">
        <v>16186</v>
      </c>
      <c r="AZ43" s="1">
        <v>14496</v>
      </c>
      <c r="BA43" s="1">
        <v>16601</v>
      </c>
      <c r="BB43" s="1">
        <v>14886</v>
      </c>
      <c r="BC43" s="1">
        <v>12681</v>
      </c>
      <c r="BD43" s="1">
        <v>14308</v>
      </c>
    </row>
    <row r="44" spans="2:86">
      <c r="B44" s="1" t="s">
        <v>72</v>
      </c>
      <c r="AC44" s="1">
        <v>13527</v>
      </c>
      <c r="AD44" s="1">
        <v>14165</v>
      </c>
      <c r="AE44" s="1">
        <v>18185</v>
      </c>
      <c r="AF44" s="1">
        <v>20102</v>
      </c>
      <c r="AG44" s="1">
        <v>20546</v>
      </c>
      <c r="AH44" s="1">
        <v>25202</v>
      </c>
      <c r="AI44" s="1">
        <v>29200</v>
      </c>
      <c r="AJ44" s="1">
        <v>31088</v>
      </c>
      <c r="AK44" s="1">
        <v>33632</v>
      </c>
      <c r="AL44" s="1">
        <v>31874</v>
      </c>
      <c r="AM44" s="1">
        <v>30757</v>
      </c>
      <c r="AN44" s="1">
        <v>31569</v>
      </c>
      <c r="AO44" s="1">
        <v>31095</v>
      </c>
      <c r="AP44" s="1">
        <v>34167</v>
      </c>
      <c r="AQ44" s="1">
        <v>34719</v>
      </c>
      <c r="AR44" s="1">
        <v>36290</v>
      </c>
      <c r="AS44" s="1">
        <v>35776</v>
      </c>
      <c r="AT44" s="1">
        <v>36671</v>
      </c>
      <c r="AU44" s="1">
        <v>37195</v>
      </c>
      <c r="AV44" s="1">
        <v>44003</v>
      </c>
      <c r="AW44" s="1">
        <v>44378</v>
      </c>
      <c r="AX44" s="1">
        <v>44706</v>
      </c>
      <c r="AY44" s="1">
        <v>47894</v>
      </c>
      <c r="AZ44" s="1">
        <v>43579</v>
      </c>
      <c r="BA44" s="1">
        <v>31397</v>
      </c>
      <c r="BB44" s="1">
        <v>29004</v>
      </c>
      <c r="BC44" s="1">
        <v>27808</v>
      </c>
      <c r="BD44" s="1">
        <v>27468</v>
      </c>
    </row>
    <row r="45" spans="2:86">
      <c r="B45" s="1" t="s">
        <v>73</v>
      </c>
      <c r="AC45" s="1">
        <v>2559</v>
      </c>
      <c r="AD45" s="1">
        <v>2348</v>
      </c>
      <c r="AE45" s="1">
        <v>2801</v>
      </c>
      <c r="AF45" s="1">
        <v>3070</v>
      </c>
      <c r="AG45" s="1">
        <v>3993</v>
      </c>
      <c r="AH45" s="1">
        <v>3415</v>
      </c>
      <c r="AI45" s="1">
        <v>3897</v>
      </c>
      <c r="AJ45" s="1">
        <v>4424</v>
      </c>
      <c r="AK45" s="1">
        <v>5832</v>
      </c>
      <c r="AL45" s="1">
        <v>5115</v>
      </c>
      <c r="AM45" s="1">
        <v>5590</v>
      </c>
      <c r="AN45" s="1">
        <v>6058</v>
      </c>
      <c r="AO45" s="1">
        <v>7587</v>
      </c>
      <c r="AP45" s="1">
        <v>6475</v>
      </c>
      <c r="AQ45" s="1">
        <v>7513</v>
      </c>
      <c r="AR45" s="1">
        <v>7673</v>
      </c>
      <c r="AS45" s="1">
        <v>9518</v>
      </c>
      <c r="AT45" s="1">
        <v>7289</v>
      </c>
      <c r="AU45" s="1">
        <v>7483</v>
      </c>
      <c r="AV45" s="1">
        <v>8024</v>
      </c>
      <c r="AW45" s="1">
        <v>11335</v>
      </c>
      <c r="AX45" s="1">
        <v>10276</v>
      </c>
      <c r="AY45" s="1">
        <v>11698</v>
      </c>
      <c r="AZ45" s="1">
        <v>12088</v>
      </c>
      <c r="BA45" s="1">
        <v>14039</v>
      </c>
      <c r="BB45" s="1">
        <v>11390</v>
      </c>
      <c r="BC45" s="1">
        <v>11525</v>
      </c>
      <c r="BD45" s="1">
        <v>11227</v>
      </c>
    </row>
    <row r="46" spans="2:86">
      <c r="B46" s="1" t="s">
        <v>74</v>
      </c>
      <c r="AC46" s="1">
        <v>659</v>
      </c>
      <c r="AD46" s="1">
        <v>843</v>
      </c>
      <c r="AE46" s="1">
        <v>916</v>
      </c>
      <c r="AF46" s="1">
        <v>1118</v>
      </c>
      <c r="AG46" s="1">
        <v>959</v>
      </c>
      <c r="AH46" s="1">
        <v>1209</v>
      </c>
      <c r="AI46" s="1">
        <v>1455</v>
      </c>
      <c r="AJ46" s="1">
        <v>1490</v>
      </c>
      <c r="AK46" s="1">
        <v>1020</v>
      </c>
      <c r="AL46" s="1">
        <v>1341</v>
      </c>
      <c r="AM46" s="1">
        <v>1934</v>
      </c>
      <c r="AN46" s="1">
        <v>1883</v>
      </c>
      <c r="AO46" s="1">
        <v>1779</v>
      </c>
      <c r="AP46" s="1">
        <v>1582</v>
      </c>
      <c r="AQ46" s="1">
        <v>1852</v>
      </c>
      <c r="AR46" s="1">
        <v>2137</v>
      </c>
      <c r="AS46" s="1">
        <v>1852</v>
      </c>
      <c r="AT46" s="1">
        <v>1771</v>
      </c>
      <c r="AU46" s="1">
        <v>2407</v>
      </c>
      <c r="AV46" s="1">
        <v>2155</v>
      </c>
      <c r="AW46" s="1">
        <v>2381</v>
      </c>
      <c r="AX46" s="1">
        <v>2827</v>
      </c>
      <c r="AY46" s="1">
        <v>4919</v>
      </c>
      <c r="AZ46" s="1">
        <v>5258</v>
      </c>
      <c r="BA46" s="1">
        <v>4629</v>
      </c>
      <c r="BB46" s="1">
        <v>3985</v>
      </c>
      <c r="BC46" s="1">
        <v>3973</v>
      </c>
      <c r="BD46" s="1">
        <v>5312</v>
      </c>
    </row>
    <row r="47" spans="2:86" s="3" customFormat="1">
      <c r="B47" s="3" t="s">
        <v>75</v>
      </c>
      <c r="AC47" s="3">
        <f t="shared" ref="AC47:BB47" si="228">+SUM(AC43:AC46)</f>
        <v>21652</v>
      </c>
      <c r="AD47" s="3">
        <f t="shared" si="228"/>
        <v>23812</v>
      </c>
      <c r="AE47" s="3">
        <f t="shared" si="228"/>
        <v>27010</v>
      </c>
      <c r="AF47" s="3">
        <f t="shared" si="228"/>
        <v>30328</v>
      </c>
      <c r="AG47" s="3">
        <f t="shared" si="228"/>
        <v>34401</v>
      </c>
      <c r="AH47" s="3">
        <f t="shared" si="228"/>
        <v>36930</v>
      </c>
      <c r="AI47" s="3">
        <f t="shared" si="228"/>
        <v>40804</v>
      </c>
      <c r="AJ47" s="3">
        <f t="shared" si="228"/>
        <v>44203</v>
      </c>
      <c r="AK47" s="3">
        <f t="shared" si="228"/>
        <v>48563</v>
      </c>
      <c r="AL47" s="3">
        <f t="shared" si="228"/>
        <v>50412</v>
      </c>
      <c r="AM47" s="3">
        <f t="shared" si="228"/>
        <v>49833</v>
      </c>
      <c r="AN47" s="3">
        <f t="shared" si="228"/>
        <v>49147</v>
      </c>
      <c r="AO47" s="3">
        <f t="shared" si="228"/>
        <v>50480</v>
      </c>
      <c r="AP47" s="3">
        <f t="shared" si="228"/>
        <v>53300</v>
      </c>
      <c r="AQ47" s="3">
        <f t="shared" si="228"/>
        <v>57961</v>
      </c>
      <c r="AR47" s="3">
        <f t="shared" si="228"/>
        <v>62079</v>
      </c>
      <c r="AS47" s="3">
        <f t="shared" si="228"/>
        <v>66225</v>
      </c>
      <c r="AT47" s="3">
        <f t="shared" si="228"/>
        <v>69349</v>
      </c>
      <c r="AU47" s="3">
        <f t="shared" si="228"/>
        <v>68130</v>
      </c>
      <c r="AV47" s="3">
        <f t="shared" si="228"/>
        <v>65799</v>
      </c>
      <c r="AW47" s="3">
        <f t="shared" si="228"/>
        <v>75670</v>
      </c>
      <c r="AX47" s="3">
        <f t="shared" si="228"/>
        <v>77322</v>
      </c>
      <c r="AY47" s="3">
        <f t="shared" si="228"/>
        <v>80697</v>
      </c>
      <c r="AZ47" s="3">
        <f t="shared" si="228"/>
        <v>75421</v>
      </c>
      <c r="BA47" s="3">
        <f t="shared" si="228"/>
        <v>66666</v>
      </c>
      <c r="BB47" s="3">
        <f t="shared" si="228"/>
        <v>59265</v>
      </c>
      <c r="BC47" s="3">
        <f t="shared" ref="BC47:BD47" si="229">+SUM(BC43:BC46)</f>
        <v>55987</v>
      </c>
      <c r="BD47" s="3">
        <f t="shared" si="229"/>
        <v>58315</v>
      </c>
    </row>
    <row r="48" spans="2:86">
      <c r="B48" s="1" t="s">
        <v>76</v>
      </c>
      <c r="AC48" s="1">
        <v>0</v>
      </c>
      <c r="AD48" s="1">
        <v>0</v>
      </c>
      <c r="AE48" s="1">
        <v>0</v>
      </c>
      <c r="AF48" s="1">
        <v>0</v>
      </c>
      <c r="AG48" s="1">
        <v>0</v>
      </c>
      <c r="AH48" s="1">
        <v>0</v>
      </c>
      <c r="AI48" s="1">
        <v>0</v>
      </c>
      <c r="AJ48" s="1">
        <v>0</v>
      </c>
      <c r="AK48" s="1">
        <v>0</v>
      </c>
      <c r="AL48" s="1">
        <v>0</v>
      </c>
      <c r="AM48" s="1">
        <v>0</v>
      </c>
      <c r="AN48" s="1">
        <v>0</v>
      </c>
      <c r="AO48" s="1">
        <v>0</v>
      </c>
      <c r="AP48" s="1">
        <v>0</v>
      </c>
      <c r="AQ48" s="1">
        <v>0</v>
      </c>
      <c r="AR48" s="1">
        <v>0</v>
      </c>
      <c r="AS48" s="1">
        <v>86</v>
      </c>
      <c r="AT48" s="1">
        <v>0</v>
      </c>
      <c r="AU48" s="1">
        <v>0</v>
      </c>
      <c r="AV48" s="1">
        <v>6164</v>
      </c>
      <c r="AW48" s="1">
        <v>6234</v>
      </c>
      <c r="AX48" s="1">
        <v>6342</v>
      </c>
      <c r="AY48" s="1">
        <v>6393</v>
      </c>
      <c r="AZ48" s="1">
        <v>6758</v>
      </c>
      <c r="BA48" s="1">
        <v>6775</v>
      </c>
      <c r="BB48" s="1">
        <v>6775</v>
      </c>
      <c r="BC48" s="1">
        <v>6536</v>
      </c>
      <c r="BD48" s="1">
        <v>6528</v>
      </c>
    </row>
    <row r="49" spans="2:91">
      <c r="B49" s="1" t="s">
        <v>77</v>
      </c>
      <c r="AC49" s="1">
        <v>5687</v>
      </c>
      <c r="AD49" s="1">
        <v>6467</v>
      </c>
      <c r="AE49" s="1">
        <v>7104</v>
      </c>
      <c r="AF49" s="1">
        <v>7899</v>
      </c>
      <c r="AG49" s="1">
        <v>8591</v>
      </c>
      <c r="AH49" s="1">
        <v>9462</v>
      </c>
      <c r="AI49" s="1">
        <v>10628</v>
      </c>
      <c r="AJ49" s="1">
        <v>12158</v>
      </c>
      <c r="AK49" s="1">
        <v>13721</v>
      </c>
      <c r="AL49" s="1">
        <v>16211</v>
      </c>
      <c r="AM49" s="1">
        <v>18357</v>
      </c>
      <c r="AN49" s="1">
        <v>21112</v>
      </c>
      <c r="AO49" s="1">
        <v>24683</v>
      </c>
      <c r="AP49" s="1">
        <v>27345</v>
      </c>
      <c r="AQ49" s="1">
        <v>29999</v>
      </c>
      <c r="AR49" s="1">
        <v>32284</v>
      </c>
      <c r="AS49" s="1">
        <v>35323</v>
      </c>
      <c r="AT49" s="1">
        <v>37127</v>
      </c>
      <c r="AU49" s="1">
        <v>39006</v>
      </c>
      <c r="AV49" s="1">
        <v>42290</v>
      </c>
      <c r="AW49" s="1">
        <v>45633</v>
      </c>
      <c r="AX49" s="1">
        <v>47720</v>
      </c>
      <c r="AY49" s="1">
        <v>50909</v>
      </c>
      <c r="AZ49" s="1">
        <v>53726</v>
      </c>
      <c r="BA49" s="1">
        <v>57809</v>
      </c>
      <c r="BB49" s="1">
        <v>61582</v>
      </c>
      <c r="BC49" s="1">
        <v>67588</v>
      </c>
      <c r="BD49" s="1">
        <v>73738</v>
      </c>
    </row>
    <row r="50" spans="2:91">
      <c r="B50" s="1" t="s">
        <v>78</v>
      </c>
      <c r="AC50" s="1">
        <v>0</v>
      </c>
      <c r="AD50" s="1">
        <v>0</v>
      </c>
      <c r="AE50" s="1">
        <v>0</v>
      </c>
      <c r="AF50" s="1">
        <v>0</v>
      </c>
      <c r="AG50" s="1">
        <v>0</v>
      </c>
      <c r="AH50" s="1">
        <v>0</v>
      </c>
      <c r="AI50" s="1">
        <v>0</v>
      </c>
      <c r="AJ50" s="1">
        <v>0</v>
      </c>
      <c r="AK50" s="1">
        <v>0</v>
      </c>
      <c r="AL50" s="1">
        <v>0</v>
      </c>
      <c r="AM50" s="1">
        <v>0</v>
      </c>
      <c r="AN50" s="1">
        <v>0</v>
      </c>
      <c r="AO50" s="1">
        <v>0</v>
      </c>
      <c r="AP50" s="1">
        <v>6747</v>
      </c>
      <c r="AQ50" s="1">
        <v>7272</v>
      </c>
      <c r="AR50" s="1">
        <v>8403</v>
      </c>
      <c r="AS50" s="1">
        <v>9460</v>
      </c>
      <c r="AT50" s="1">
        <v>9359</v>
      </c>
      <c r="AU50" s="1">
        <v>9429</v>
      </c>
      <c r="AV50" s="1">
        <v>9439</v>
      </c>
      <c r="AW50" s="1">
        <v>9348</v>
      </c>
      <c r="AX50" s="1">
        <v>10202</v>
      </c>
      <c r="AY50" s="1">
        <v>10525</v>
      </c>
      <c r="AZ50" s="1">
        <v>11063</v>
      </c>
      <c r="BA50" s="1">
        <v>12155</v>
      </c>
      <c r="BB50" s="1">
        <v>12241</v>
      </c>
      <c r="BC50" s="1">
        <v>14130</v>
      </c>
      <c r="BD50" s="1">
        <v>13641</v>
      </c>
    </row>
    <row r="51" spans="2:91">
      <c r="B51" s="1" t="s">
        <v>79</v>
      </c>
      <c r="AC51" s="1">
        <v>3246</v>
      </c>
      <c r="AD51" s="1">
        <v>3067</v>
      </c>
      <c r="AE51" s="1">
        <v>2879</v>
      </c>
      <c r="AF51" s="1">
        <v>2702</v>
      </c>
      <c r="AG51" s="1">
        <v>2535</v>
      </c>
      <c r="AH51" s="1">
        <v>2360</v>
      </c>
      <c r="AI51" s="1">
        <v>2186</v>
      </c>
      <c r="AJ51" s="1">
        <v>2050</v>
      </c>
      <c r="AK51" s="1">
        <v>1884</v>
      </c>
      <c r="AL51" s="1">
        <v>1735</v>
      </c>
      <c r="AM51" s="1">
        <v>1573</v>
      </c>
      <c r="AN51" s="1">
        <v>1451</v>
      </c>
      <c r="AO51" s="1">
        <v>1294</v>
      </c>
      <c r="AP51" s="1">
        <v>1150</v>
      </c>
      <c r="AQ51" s="1">
        <v>994</v>
      </c>
      <c r="AR51" s="1">
        <v>853</v>
      </c>
      <c r="AS51" s="1">
        <v>894</v>
      </c>
      <c r="AT51" s="1">
        <v>838</v>
      </c>
      <c r="AU51" s="1">
        <v>859</v>
      </c>
      <c r="AV51" s="1">
        <v>744</v>
      </c>
      <c r="AW51" s="1">
        <v>623</v>
      </c>
      <c r="AX51" s="1">
        <v>505</v>
      </c>
      <c r="AY51" s="1">
        <v>514</v>
      </c>
      <c r="AZ51" s="1">
        <v>365</v>
      </c>
      <c r="BA51" s="1">
        <v>634</v>
      </c>
      <c r="BB51" s="1">
        <v>910</v>
      </c>
      <c r="BC51" s="1">
        <v>965</v>
      </c>
      <c r="BD51" s="1">
        <v>875</v>
      </c>
    </row>
    <row r="52" spans="2:91">
      <c r="B52" s="1" t="s">
        <v>80</v>
      </c>
      <c r="AC52" s="1">
        <v>18026</v>
      </c>
      <c r="AD52" s="1">
        <v>18029</v>
      </c>
      <c r="AE52" s="1">
        <v>18043</v>
      </c>
      <c r="AF52" s="1">
        <v>18085</v>
      </c>
      <c r="AG52" s="1">
        <v>18122</v>
      </c>
      <c r="AH52" s="1">
        <v>18126</v>
      </c>
      <c r="AI52" s="1">
        <v>18129</v>
      </c>
      <c r="AJ52" s="1">
        <v>18213</v>
      </c>
      <c r="AK52" s="1">
        <v>18221</v>
      </c>
      <c r="AL52" s="1">
        <v>18268</v>
      </c>
      <c r="AM52" s="1">
        <v>18263</v>
      </c>
      <c r="AN52" s="1">
        <v>18304</v>
      </c>
      <c r="AO52" s="1">
        <v>18301</v>
      </c>
      <c r="AP52" s="1">
        <v>18333</v>
      </c>
      <c r="AQ52" s="1">
        <v>18334</v>
      </c>
      <c r="AR52" s="1">
        <v>18338</v>
      </c>
      <c r="AS52" s="1">
        <v>18715</v>
      </c>
      <c r="AT52" s="1">
        <v>18811</v>
      </c>
      <c r="AU52" s="1">
        <v>19029</v>
      </c>
      <c r="AV52" s="1">
        <v>19031</v>
      </c>
      <c r="AW52" s="1">
        <v>19050</v>
      </c>
      <c r="AX52" s="1">
        <v>19056</v>
      </c>
      <c r="AY52" s="1">
        <v>19219</v>
      </c>
      <c r="AZ52" s="1">
        <v>19065</v>
      </c>
      <c r="BA52" s="1">
        <v>19197</v>
      </c>
      <c r="BB52" s="1">
        <v>19923</v>
      </c>
      <c r="BC52" s="1">
        <v>20229</v>
      </c>
      <c r="BD52" s="1">
        <v>20268</v>
      </c>
    </row>
    <row r="53" spans="2:91">
      <c r="B53" s="1" t="s">
        <v>81</v>
      </c>
      <c r="AC53" s="1">
        <v>796</v>
      </c>
      <c r="AD53" s="1">
        <v>700</v>
      </c>
      <c r="AE53" s="1">
        <v>703</v>
      </c>
      <c r="AF53" s="1">
        <v>660</v>
      </c>
      <c r="AG53" s="1">
        <v>1312</v>
      </c>
      <c r="AH53" s="1">
        <v>1836</v>
      </c>
      <c r="AI53" s="1">
        <v>2096</v>
      </c>
      <c r="AJ53" s="1">
        <v>2374</v>
      </c>
      <c r="AK53" s="1">
        <v>2135</v>
      </c>
      <c r="AL53" s="1">
        <v>2319</v>
      </c>
      <c r="AM53" s="1">
        <v>2265</v>
      </c>
      <c r="AN53" s="1">
        <v>2438</v>
      </c>
      <c r="AO53" s="1">
        <v>2576</v>
      </c>
      <c r="AP53" s="1">
        <v>2602</v>
      </c>
      <c r="AQ53" s="1">
        <v>2446</v>
      </c>
      <c r="AR53" s="1">
        <v>2461</v>
      </c>
      <c r="AS53" s="1">
        <v>2673</v>
      </c>
      <c r="AT53" s="1">
        <v>2887</v>
      </c>
      <c r="AU53" s="1">
        <v>3238</v>
      </c>
      <c r="AV53" s="1">
        <v>2969</v>
      </c>
      <c r="AW53" s="1">
        <v>2758</v>
      </c>
      <c r="AX53" s="1">
        <v>2376</v>
      </c>
      <c r="AY53" s="1">
        <v>2352</v>
      </c>
      <c r="AZ53" s="1">
        <v>3187</v>
      </c>
      <c r="BA53" s="1">
        <v>2751</v>
      </c>
      <c r="BB53" s="1">
        <v>3522</v>
      </c>
      <c r="BC53" s="1">
        <v>4344</v>
      </c>
      <c r="BD53" s="1">
        <v>5529</v>
      </c>
    </row>
    <row r="54" spans="2:91" s="3" customFormat="1">
      <c r="B54" s="3" t="s">
        <v>82</v>
      </c>
      <c r="AC54" s="3">
        <f t="shared" ref="AC54:BB54" si="230">+SUM(AC47:AC53)</f>
        <v>49407</v>
      </c>
      <c r="AD54" s="3">
        <f t="shared" si="230"/>
        <v>52075</v>
      </c>
      <c r="AE54" s="3">
        <f t="shared" si="230"/>
        <v>55739</v>
      </c>
      <c r="AF54" s="3">
        <f t="shared" si="230"/>
        <v>59674</v>
      </c>
      <c r="AG54" s="3">
        <f t="shared" si="230"/>
        <v>64961</v>
      </c>
      <c r="AH54" s="3">
        <f t="shared" si="230"/>
        <v>68714</v>
      </c>
      <c r="AI54" s="3">
        <f t="shared" si="230"/>
        <v>73843</v>
      </c>
      <c r="AJ54" s="3">
        <f t="shared" si="230"/>
        <v>78998</v>
      </c>
      <c r="AK54" s="3">
        <f t="shared" si="230"/>
        <v>84524</v>
      </c>
      <c r="AL54" s="3">
        <f t="shared" si="230"/>
        <v>88945</v>
      </c>
      <c r="AM54" s="3">
        <f t="shared" si="230"/>
        <v>90291</v>
      </c>
      <c r="AN54" s="3">
        <f t="shared" si="230"/>
        <v>92452</v>
      </c>
      <c r="AO54" s="3">
        <f t="shared" si="230"/>
        <v>97334</v>
      </c>
      <c r="AP54" s="3">
        <f t="shared" si="230"/>
        <v>109477</v>
      </c>
      <c r="AQ54" s="3">
        <f t="shared" si="230"/>
        <v>117006</v>
      </c>
      <c r="AR54" s="3">
        <f t="shared" si="230"/>
        <v>124418</v>
      </c>
      <c r="AS54" s="3">
        <f t="shared" si="230"/>
        <v>133376</v>
      </c>
      <c r="AT54" s="3">
        <f t="shared" si="230"/>
        <v>138371</v>
      </c>
      <c r="AU54" s="3">
        <f t="shared" si="230"/>
        <v>139691</v>
      </c>
      <c r="AV54" s="3">
        <f t="shared" si="230"/>
        <v>146436</v>
      </c>
      <c r="AW54" s="3">
        <f t="shared" si="230"/>
        <v>159316</v>
      </c>
      <c r="AX54" s="3">
        <f t="shared" si="230"/>
        <v>163523</v>
      </c>
      <c r="AY54" s="3">
        <f t="shared" si="230"/>
        <v>170609</v>
      </c>
      <c r="AZ54" s="3">
        <f t="shared" si="230"/>
        <v>169585</v>
      </c>
      <c r="BA54" s="3">
        <f t="shared" si="230"/>
        <v>165987</v>
      </c>
      <c r="BB54" s="3">
        <f t="shared" si="230"/>
        <v>164218</v>
      </c>
      <c r="BC54" s="3">
        <f t="shared" ref="BC54:BD54" si="231">+SUM(BC47:BC53)</f>
        <v>169779</v>
      </c>
      <c r="BD54" s="3">
        <f t="shared" si="231"/>
        <v>178894</v>
      </c>
    </row>
    <row r="56" spans="2:91">
      <c r="B56" s="1" t="s">
        <v>83</v>
      </c>
      <c r="AC56" s="1">
        <v>196</v>
      </c>
      <c r="AD56" s="1">
        <v>149</v>
      </c>
      <c r="AE56" s="1">
        <v>130</v>
      </c>
      <c r="AF56" s="1">
        <v>260</v>
      </c>
      <c r="AG56" s="1">
        <v>302</v>
      </c>
      <c r="AH56" s="1">
        <v>170</v>
      </c>
      <c r="AI56" s="1">
        <v>323</v>
      </c>
      <c r="AJ56" s="1">
        <v>383</v>
      </c>
      <c r="AK56" s="1">
        <v>380</v>
      </c>
      <c r="AL56" s="1">
        <v>593</v>
      </c>
      <c r="AM56" s="1">
        <v>419</v>
      </c>
      <c r="AN56" s="1">
        <v>590</v>
      </c>
      <c r="AO56" s="1">
        <v>820</v>
      </c>
      <c r="AP56" s="1">
        <v>604</v>
      </c>
      <c r="AQ56" s="1">
        <v>655</v>
      </c>
      <c r="AR56" s="1">
        <v>860</v>
      </c>
      <c r="AS56" s="1">
        <v>1363</v>
      </c>
      <c r="AT56" s="1">
        <v>829</v>
      </c>
      <c r="AU56" s="1">
        <v>920</v>
      </c>
      <c r="AV56" s="1">
        <v>1106</v>
      </c>
      <c r="AW56" s="1">
        <v>1331</v>
      </c>
      <c r="AX56" s="1">
        <v>878</v>
      </c>
      <c r="AY56" s="1">
        <v>973</v>
      </c>
      <c r="AZ56" s="1">
        <v>2195</v>
      </c>
      <c r="BA56" s="1">
        <v>4083</v>
      </c>
      <c r="BB56" s="1">
        <v>3246</v>
      </c>
      <c r="BC56" s="1">
        <v>4008</v>
      </c>
      <c r="BD56" s="1">
        <v>3871</v>
      </c>
    </row>
    <row r="57" spans="2:91">
      <c r="B57" s="1" t="s">
        <v>84</v>
      </c>
      <c r="AC57" s="1">
        <v>217</v>
      </c>
      <c r="AD57" s="1">
        <v>216</v>
      </c>
      <c r="AE57" s="1">
        <v>232</v>
      </c>
      <c r="AF57" s="1">
        <v>239</v>
      </c>
      <c r="AG57" s="1">
        <v>280</v>
      </c>
      <c r="AH57" s="1">
        <v>278</v>
      </c>
      <c r="AI57" s="1">
        <v>278</v>
      </c>
      <c r="AJ57" s="1">
        <v>314</v>
      </c>
      <c r="AK57" s="1">
        <v>390</v>
      </c>
      <c r="AL57" s="1">
        <v>396</v>
      </c>
      <c r="AM57" s="1">
        <v>440</v>
      </c>
      <c r="AN57" s="1">
        <v>502</v>
      </c>
      <c r="AO57" s="1">
        <v>541</v>
      </c>
      <c r="AP57" s="1">
        <v>537</v>
      </c>
      <c r="AQ57" s="1">
        <v>560</v>
      </c>
      <c r="AR57" s="1">
        <v>590</v>
      </c>
      <c r="AS57" s="1">
        <v>886</v>
      </c>
      <c r="AT57" s="1">
        <v>712</v>
      </c>
      <c r="AU57" s="1">
        <v>729</v>
      </c>
      <c r="AV57" s="1">
        <v>800</v>
      </c>
      <c r="AW57" s="1">
        <v>1093</v>
      </c>
      <c r="AX57" s="1">
        <v>1006</v>
      </c>
      <c r="AY57" s="1">
        <v>949</v>
      </c>
      <c r="AZ57" s="1">
        <v>909</v>
      </c>
      <c r="BA57" s="1">
        <v>1052</v>
      </c>
      <c r="BB57" s="1">
        <v>935</v>
      </c>
      <c r="BC57" s="1">
        <v>982</v>
      </c>
      <c r="BD57" s="1">
        <v>975</v>
      </c>
    </row>
    <row r="58" spans="2:91">
      <c r="B58" s="1" t="s">
        <v>78</v>
      </c>
      <c r="AC58" s="1">
        <v>7</v>
      </c>
      <c r="AD58" s="1">
        <v>0</v>
      </c>
      <c r="AE58" s="1">
        <v>0</v>
      </c>
      <c r="AF58" s="1">
        <v>0</v>
      </c>
      <c r="AG58" s="1">
        <v>0</v>
      </c>
      <c r="AH58" s="1">
        <v>0</v>
      </c>
      <c r="AI58" s="1">
        <v>0</v>
      </c>
      <c r="AJ58" s="1">
        <v>0</v>
      </c>
      <c r="AK58" s="1">
        <v>0</v>
      </c>
      <c r="AL58" s="1">
        <v>0</v>
      </c>
      <c r="AM58" s="1">
        <v>0</v>
      </c>
      <c r="AN58" s="1">
        <v>0</v>
      </c>
      <c r="AO58" s="1">
        <v>0</v>
      </c>
      <c r="AP58" s="1">
        <v>645</v>
      </c>
      <c r="AQ58" s="1">
        <v>688</v>
      </c>
      <c r="AR58" s="1">
        <v>776</v>
      </c>
      <c r="AS58" s="1">
        <v>800</v>
      </c>
      <c r="AT58" s="1">
        <v>835</v>
      </c>
      <c r="AU58" s="1">
        <v>899</v>
      </c>
      <c r="AV58" s="1">
        <v>975</v>
      </c>
      <c r="AW58" s="1">
        <v>1023</v>
      </c>
      <c r="AX58" s="1">
        <v>1040</v>
      </c>
      <c r="AY58" s="1">
        <v>1051</v>
      </c>
      <c r="AZ58" s="1">
        <v>1086</v>
      </c>
      <c r="BA58" s="1">
        <v>1127</v>
      </c>
      <c r="BB58" s="1">
        <v>1159</v>
      </c>
      <c r="BC58" s="1">
        <v>1275</v>
      </c>
      <c r="BD58" s="1">
        <v>1291</v>
      </c>
    </row>
    <row r="59" spans="2:91">
      <c r="B59" s="1" t="s">
        <v>85</v>
      </c>
      <c r="AC59" s="1">
        <v>1449</v>
      </c>
      <c r="AD59" s="1">
        <v>1389</v>
      </c>
      <c r="AE59" s="1">
        <v>1770</v>
      </c>
      <c r="AF59" s="1">
        <v>2018</v>
      </c>
      <c r="AG59" s="1">
        <v>2203</v>
      </c>
      <c r="AH59" s="1">
        <v>2400</v>
      </c>
      <c r="AI59" s="1">
        <v>2626</v>
      </c>
      <c r="AJ59" s="1">
        <v>2503</v>
      </c>
      <c r="AK59" s="1">
        <v>2892</v>
      </c>
      <c r="AL59" s="1">
        <v>4003</v>
      </c>
      <c r="AM59" s="1">
        <v>3720</v>
      </c>
      <c r="AN59" s="1">
        <v>4255</v>
      </c>
      <c r="AO59" s="1">
        <v>5509</v>
      </c>
      <c r="AP59" s="1">
        <v>7980</v>
      </c>
      <c r="AQ59" s="1">
        <v>10878</v>
      </c>
      <c r="AR59" s="1">
        <v>10877</v>
      </c>
      <c r="AS59" s="1">
        <v>11735</v>
      </c>
      <c r="AT59" s="1">
        <v>12446</v>
      </c>
      <c r="AU59" s="1">
        <v>8496</v>
      </c>
      <c r="AV59" s="1">
        <v>8684</v>
      </c>
      <c r="AW59" s="1">
        <v>11152</v>
      </c>
      <c r="AX59" s="1">
        <v>9411</v>
      </c>
      <c r="AY59" s="1">
        <v>11510</v>
      </c>
      <c r="AZ59" s="1">
        <v>13158</v>
      </c>
      <c r="BA59" s="1">
        <v>14312</v>
      </c>
      <c r="BB59" s="1">
        <v>15226</v>
      </c>
      <c r="BC59" s="1">
        <v>15420</v>
      </c>
      <c r="BD59" s="1">
        <v>16036</v>
      </c>
      <c r="CM59" s="1">
        <v>3</v>
      </c>
    </row>
    <row r="60" spans="2:91">
      <c r="B60" s="1" t="s">
        <v>86</v>
      </c>
      <c r="AC60" s="1">
        <v>56</v>
      </c>
      <c r="AD60" s="1">
        <v>55</v>
      </c>
      <c r="AE60" s="1">
        <v>79</v>
      </c>
      <c r="AF60" s="1">
        <v>78</v>
      </c>
      <c r="AG60" s="1">
        <v>90</v>
      </c>
      <c r="AH60" s="1">
        <v>80</v>
      </c>
      <c r="AI60" s="1">
        <v>88</v>
      </c>
      <c r="AJ60" s="1">
        <v>105</v>
      </c>
      <c r="AK60" s="1">
        <v>98</v>
      </c>
      <c r="AL60" s="1">
        <v>94</v>
      </c>
      <c r="AM60" s="1">
        <v>91</v>
      </c>
      <c r="AN60" s="1">
        <v>115</v>
      </c>
      <c r="AO60" s="1">
        <v>147</v>
      </c>
      <c r="AP60" s="1">
        <v>142</v>
      </c>
      <c r="AQ60" s="1">
        <v>198</v>
      </c>
      <c r="AR60" s="1">
        <v>225</v>
      </c>
      <c r="AS60" s="1">
        <v>269</v>
      </c>
      <c r="AT60" s="1">
        <v>247</v>
      </c>
      <c r="AU60" s="1">
        <v>264</v>
      </c>
      <c r="AV60" s="1">
        <v>379</v>
      </c>
      <c r="AW60" s="1">
        <v>382</v>
      </c>
      <c r="AX60" s="1">
        <v>382</v>
      </c>
      <c r="AY60" s="1">
        <v>391</v>
      </c>
      <c r="AZ60" s="1">
        <v>464</v>
      </c>
      <c r="BA60" s="1">
        <v>561</v>
      </c>
      <c r="BB60" s="1">
        <v>520</v>
      </c>
      <c r="BC60" s="1">
        <v>532</v>
      </c>
      <c r="BD60" s="1">
        <v>514</v>
      </c>
      <c r="CM60" s="1">
        <v>101</v>
      </c>
    </row>
    <row r="61" spans="2:91" s="3" customFormat="1">
      <c r="B61" s="3" t="s">
        <v>87</v>
      </c>
      <c r="AC61" s="3">
        <f t="shared" ref="AC61:BB61" si="232">+SUM(AC56:AC60)</f>
        <v>1925</v>
      </c>
      <c r="AD61" s="3">
        <f t="shared" si="232"/>
        <v>1809</v>
      </c>
      <c r="AE61" s="3">
        <f t="shared" si="232"/>
        <v>2211</v>
      </c>
      <c r="AF61" s="3">
        <f t="shared" si="232"/>
        <v>2595</v>
      </c>
      <c r="AG61" s="3">
        <f t="shared" si="232"/>
        <v>2875</v>
      </c>
      <c r="AH61" s="3">
        <f t="shared" si="232"/>
        <v>2928</v>
      </c>
      <c r="AI61" s="3">
        <f t="shared" si="232"/>
        <v>3315</v>
      </c>
      <c r="AJ61" s="3">
        <f t="shared" si="232"/>
        <v>3305</v>
      </c>
      <c r="AK61" s="3">
        <f t="shared" si="232"/>
        <v>3760</v>
      </c>
      <c r="AL61" s="3">
        <f t="shared" si="232"/>
        <v>5086</v>
      </c>
      <c r="AM61" s="3">
        <f t="shared" si="232"/>
        <v>4670</v>
      </c>
      <c r="AN61" s="3">
        <f t="shared" si="232"/>
        <v>5462</v>
      </c>
      <c r="AO61" s="3">
        <f t="shared" si="232"/>
        <v>7017</v>
      </c>
      <c r="AP61" s="3">
        <f t="shared" si="232"/>
        <v>9908</v>
      </c>
      <c r="AQ61" s="3">
        <f t="shared" si="232"/>
        <v>12979</v>
      </c>
      <c r="AR61" s="3">
        <f t="shared" si="232"/>
        <v>13328</v>
      </c>
      <c r="AS61" s="3">
        <f t="shared" si="232"/>
        <v>15053</v>
      </c>
      <c r="AT61" s="3">
        <f t="shared" si="232"/>
        <v>15069</v>
      </c>
      <c r="AU61" s="3">
        <f t="shared" si="232"/>
        <v>11308</v>
      </c>
      <c r="AV61" s="3">
        <f t="shared" si="232"/>
        <v>11944</v>
      </c>
      <c r="AW61" s="3">
        <f t="shared" si="232"/>
        <v>14981</v>
      </c>
      <c r="AX61" s="3">
        <f t="shared" si="232"/>
        <v>12717</v>
      </c>
      <c r="AY61" s="3">
        <f t="shared" si="232"/>
        <v>14874</v>
      </c>
      <c r="AZ61" s="3">
        <f t="shared" si="232"/>
        <v>17812</v>
      </c>
      <c r="BA61" s="3">
        <f t="shared" si="232"/>
        <v>21135</v>
      </c>
      <c r="BB61" s="3">
        <f t="shared" si="232"/>
        <v>21086</v>
      </c>
      <c r="BC61" s="3">
        <f t="shared" ref="BC61:BD61" si="233">+SUM(BC56:BC60)</f>
        <v>22217</v>
      </c>
      <c r="BD61" s="3">
        <f t="shared" si="233"/>
        <v>22687</v>
      </c>
    </row>
    <row r="62" spans="2:91">
      <c r="B62" s="1" t="s">
        <v>78</v>
      </c>
      <c r="AC62" s="1">
        <v>107</v>
      </c>
      <c r="AD62" s="1">
        <v>0</v>
      </c>
      <c r="AE62" s="1">
        <v>0</v>
      </c>
      <c r="AF62" s="1">
        <v>0</v>
      </c>
      <c r="AG62" s="1">
        <v>0</v>
      </c>
      <c r="AH62" s="1">
        <v>0</v>
      </c>
      <c r="AI62" s="1">
        <v>0</v>
      </c>
      <c r="AJ62" s="1">
        <v>0</v>
      </c>
      <c r="AK62" s="1">
        <v>0</v>
      </c>
      <c r="AL62" s="1">
        <v>0</v>
      </c>
      <c r="AM62" s="1">
        <v>0</v>
      </c>
      <c r="AN62" s="1">
        <v>0</v>
      </c>
      <c r="AO62" s="1">
        <v>0</v>
      </c>
      <c r="AP62" s="1">
        <v>6565</v>
      </c>
      <c r="AQ62" s="1">
        <v>7122</v>
      </c>
      <c r="AR62" s="1">
        <v>8356</v>
      </c>
      <c r="AS62" s="1">
        <v>9524</v>
      </c>
      <c r="AT62" s="1">
        <v>9509</v>
      </c>
      <c r="AU62" s="1">
        <v>9633</v>
      </c>
      <c r="AV62" s="1">
        <v>9641</v>
      </c>
      <c r="AW62" s="1">
        <v>9631</v>
      </c>
      <c r="AX62" s="1">
        <v>10574</v>
      </c>
      <c r="AY62" s="1">
        <v>10956</v>
      </c>
      <c r="AZ62" s="1">
        <v>11554</v>
      </c>
      <c r="BA62" s="1">
        <v>12746</v>
      </c>
      <c r="BB62" s="1">
        <v>12894</v>
      </c>
      <c r="BC62" s="1">
        <v>14792</v>
      </c>
      <c r="BD62" s="1">
        <v>14687</v>
      </c>
    </row>
    <row r="63" spans="2:91">
      <c r="B63" s="1" t="s">
        <v>182</v>
      </c>
      <c r="BD63" s="1">
        <v>9922</v>
      </c>
    </row>
    <row r="64" spans="2:91">
      <c r="B64" s="12" t="s">
        <v>88</v>
      </c>
      <c r="C64" s="12"/>
      <c r="D64" s="12"/>
      <c r="E64" s="12"/>
      <c r="F64" s="12"/>
      <c r="G64" s="12"/>
      <c r="H64" s="12"/>
      <c r="I64" s="12"/>
      <c r="J64" s="12"/>
      <c r="K64" s="12"/>
      <c r="L64" s="12"/>
      <c r="M64" s="12"/>
      <c r="AC64" s="1">
        <v>3157</v>
      </c>
      <c r="AD64" s="1">
        <v>3116</v>
      </c>
      <c r="AE64" s="1">
        <v>3145</v>
      </c>
      <c r="AF64" s="1">
        <v>2964</v>
      </c>
      <c r="AG64" s="1">
        <v>2892</v>
      </c>
      <c r="AH64" s="1">
        <v>3598</v>
      </c>
      <c r="AI64" s="1">
        <v>4047</v>
      </c>
      <c r="AJ64" s="1">
        <v>4485</v>
      </c>
      <c r="AK64" s="1">
        <v>6417</v>
      </c>
      <c r="AL64" s="1">
        <v>6239</v>
      </c>
      <c r="AM64" s="1">
        <v>6239</v>
      </c>
      <c r="AN64" s="1">
        <v>6648</v>
      </c>
      <c r="AO64" s="1">
        <v>6190</v>
      </c>
      <c r="AP64" s="1">
        <v>6488</v>
      </c>
      <c r="AQ64" s="1">
        <v>8143</v>
      </c>
      <c r="AR64" s="1">
        <v>8735</v>
      </c>
      <c r="AS64" s="1">
        <v>7745</v>
      </c>
      <c r="AT64" s="1">
        <v>8489</v>
      </c>
      <c r="AU64" s="1">
        <v>8303</v>
      </c>
      <c r="AV64" s="1">
        <v>7121</v>
      </c>
      <c r="AW64" s="1">
        <v>6414</v>
      </c>
      <c r="AX64" s="1">
        <v>6575</v>
      </c>
      <c r="AY64" s="1">
        <v>6552</v>
      </c>
      <c r="AZ64" s="1">
        <v>6859</v>
      </c>
      <c r="BA64" s="1">
        <v>6859</v>
      </c>
      <c r="BB64" s="1">
        <v>7010</v>
      </c>
      <c r="BC64" s="1">
        <v>7003</v>
      </c>
      <c r="BD64" s="1">
        <v>7504</v>
      </c>
    </row>
    <row r="65" spans="2:56" s="3" customFormat="1">
      <c r="B65" s="3" t="s">
        <v>70</v>
      </c>
      <c r="AC65" s="3">
        <f t="shared" ref="AC65:BB65" si="234">+SUM(AC61:AC64)</f>
        <v>5189</v>
      </c>
      <c r="AD65" s="3">
        <f t="shared" si="234"/>
        <v>4925</v>
      </c>
      <c r="AE65" s="3">
        <f t="shared" si="234"/>
        <v>5356</v>
      </c>
      <c r="AF65" s="3">
        <f t="shared" si="234"/>
        <v>5559</v>
      </c>
      <c r="AG65" s="3">
        <f t="shared" si="234"/>
        <v>5767</v>
      </c>
      <c r="AH65" s="3">
        <f t="shared" si="234"/>
        <v>6526</v>
      </c>
      <c r="AI65" s="3">
        <f t="shared" si="234"/>
        <v>7362</v>
      </c>
      <c r="AJ65" s="3">
        <f t="shared" si="234"/>
        <v>7790</v>
      </c>
      <c r="AK65" s="3">
        <f t="shared" si="234"/>
        <v>10177</v>
      </c>
      <c r="AL65" s="3">
        <f t="shared" si="234"/>
        <v>11325</v>
      </c>
      <c r="AM65" s="3">
        <f t="shared" si="234"/>
        <v>10909</v>
      </c>
      <c r="AN65" s="3">
        <f t="shared" si="234"/>
        <v>12110</v>
      </c>
      <c r="AO65" s="3">
        <f t="shared" si="234"/>
        <v>13207</v>
      </c>
      <c r="AP65" s="3">
        <f t="shared" si="234"/>
        <v>22961</v>
      </c>
      <c r="AQ65" s="3">
        <f t="shared" si="234"/>
        <v>28244</v>
      </c>
      <c r="AR65" s="3">
        <f t="shared" si="234"/>
        <v>30419</v>
      </c>
      <c r="AS65" s="3">
        <f t="shared" si="234"/>
        <v>32322</v>
      </c>
      <c r="AT65" s="3">
        <f t="shared" si="234"/>
        <v>33067</v>
      </c>
      <c r="AU65" s="3">
        <f t="shared" si="234"/>
        <v>29244</v>
      </c>
      <c r="AV65" s="3">
        <f t="shared" si="234"/>
        <v>28706</v>
      </c>
      <c r="AW65" s="3">
        <f t="shared" si="234"/>
        <v>31026</v>
      </c>
      <c r="AX65" s="3">
        <f t="shared" si="234"/>
        <v>29866</v>
      </c>
      <c r="AY65" s="3">
        <f t="shared" si="234"/>
        <v>32382</v>
      </c>
      <c r="AZ65" s="3">
        <f t="shared" si="234"/>
        <v>36225</v>
      </c>
      <c r="BA65" s="3">
        <f t="shared" si="234"/>
        <v>40740</v>
      </c>
      <c r="BB65" s="3">
        <f t="shared" si="234"/>
        <v>40990</v>
      </c>
      <c r="BC65" s="3">
        <f t="shared" ref="BC65:BD65" si="235">+SUM(BC61:BC64)</f>
        <v>44012</v>
      </c>
      <c r="BD65" s="3">
        <f t="shared" si="235"/>
        <v>54800</v>
      </c>
    </row>
    <row r="66" spans="2:56">
      <c r="B66" s="1" t="s">
        <v>71</v>
      </c>
      <c r="AC66" s="1">
        <v>44218</v>
      </c>
      <c r="AD66" s="1">
        <v>47150</v>
      </c>
      <c r="AE66" s="1">
        <v>50383</v>
      </c>
      <c r="AF66" s="1">
        <v>54115</v>
      </c>
      <c r="AG66" s="1">
        <v>59194</v>
      </c>
      <c r="AH66" s="1">
        <v>62188</v>
      </c>
      <c r="AI66" s="1">
        <v>66481</v>
      </c>
      <c r="AJ66" s="1">
        <v>71208</v>
      </c>
      <c r="AK66" s="1">
        <v>74347</v>
      </c>
      <c r="AL66" s="1">
        <v>77620</v>
      </c>
      <c r="AM66" s="1">
        <v>79382</v>
      </c>
      <c r="AN66" s="1">
        <v>80342</v>
      </c>
      <c r="AO66" s="1">
        <v>84127</v>
      </c>
      <c r="AP66" s="1">
        <v>86516</v>
      </c>
      <c r="AQ66" s="1">
        <v>88762</v>
      </c>
      <c r="AR66" s="1">
        <v>93999</v>
      </c>
      <c r="AS66" s="1">
        <v>101054</v>
      </c>
      <c r="AT66" s="1">
        <v>105304</v>
      </c>
      <c r="AU66" s="1">
        <v>110447</v>
      </c>
      <c r="AV66" s="1">
        <v>117731</v>
      </c>
      <c r="AW66" s="1">
        <v>128290</v>
      </c>
      <c r="AX66" s="1">
        <v>133657</v>
      </c>
      <c r="AY66" s="1">
        <v>138227</v>
      </c>
      <c r="AZ66" s="1">
        <v>133360</v>
      </c>
      <c r="BA66" s="1">
        <v>133360</v>
      </c>
      <c r="BB66" s="1">
        <v>123228</v>
      </c>
      <c r="BC66" s="1">
        <v>125767</v>
      </c>
      <c r="BD66" s="1">
        <v>124094</v>
      </c>
    </row>
    <row r="67" spans="2:56" s="3" customFormat="1">
      <c r="B67" s="3" t="s">
        <v>70</v>
      </c>
      <c r="AC67" s="3">
        <f t="shared" ref="AC67:BB67" si="236">+AC65+AC66</f>
        <v>49407</v>
      </c>
      <c r="AD67" s="3">
        <f t="shared" si="236"/>
        <v>52075</v>
      </c>
      <c r="AE67" s="3">
        <f t="shared" si="236"/>
        <v>55739</v>
      </c>
      <c r="AF67" s="3">
        <f t="shared" si="236"/>
        <v>59674</v>
      </c>
      <c r="AG67" s="3">
        <f t="shared" si="236"/>
        <v>64961</v>
      </c>
      <c r="AH67" s="3">
        <f t="shared" si="236"/>
        <v>68714</v>
      </c>
      <c r="AI67" s="3">
        <f t="shared" si="236"/>
        <v>73843</v>
      </c>
      <c r="AJ67" s="3">
        <f t="shared" si="236"/>
        <v>78998</v>
      </c>
      <c r="AK67" s="3">
        <f t="shared" si="236"/>
        <v>84524</v>
      </c>
      <c r="AL67" s="3">
        <f t="shared" si="236"/>
        <v>88945</v>
      </c>
      <c r="AM67" s="3">
        <f t="shared" si="236"/>
        <v>90291</v>
      </c>
      <c r="AN67" s="3">
        <f t="shared" si="236"/>
        <v>92452</v>
      </c>
      <c r="AO67" s="3">
        <f t="shared" si="236"/>
        <v>97334</v>
      </c>
      <c r="AP67" s="3">
        <f t="shared" si="236"/>
        <v>109477</v>
      </c>
      <c r="AQ67" s="3">
        <f t="shared" si="236"/>
        <v>117006</v>
      </c>
      <c r="AR67" s="3">
        <f t="shared" si="236"/>
        <v>124418</v>
      </c>
      <c r="AS67" s="3">
        <f t="shared" si="236"/>
        <v>133376</v>
      </c>
      <c r="AT67" s="3">
        <f t="shared" si="236"/>
        <v>138371</v>
      </c>
      <c r="AU67" s="3">
        <f t="shared" si="236"/>
        <v>139691</v>
      </c>
      <c r="AV67" s="3">
        <f t="shared" si="236"/>
        <v>146437</v>
      </c>
      <c r="AW67" s="3">
        <f t="shared" si="236"/>
        <v>159316</v>
      </c>
      <c r="AX67" s="3">
        <f t="shared" si="236"/>
        <v>163523</v>
      </c>
      <c r="AY67" s="3">
        <f t="shared" si="236"/>
        <v>170609</v>
      </c>
      <c r="AZ67" s="3">
        <f t="shared" si="236"/>
        <v>169585</v>
      </c>
      <c r="BA67" s="3">
        <f t="shared" si="236"/>
        <v>174100</v>
      </c>
      <c r="BB67" s="3">
        <f t="shared" si="236"/>
        <v>164218</v>
      </c>
      <c r="BC67" s="3">
        <f t="shared" ref="BC67:BD67" si="237">+BC65+BC66</f>
        <v>169779</v>
      </c>
      <c r="BD67" s="3">
        <f t="shared" si="237"/>
        <v>178894</v>
      </c>
    </row>
    <row r="69" spans="2:56" s="3" customFormat="1">
      <c r="B69" s="3" t="s">
        <v>89</v>
      </c>
      <c r="AC69" s="11">
        <f t="shared" ref="AC69:AX69" si="238">+SUM(Z28:AC28)/AC66</f>
        <v>0.10366818942512099</v>
      </c>
      <c r="AD69" s="11">
        <f t="shared" si="238"/>
        <v>0.12532343584305408</v>
      </c>
      <c r="AE69" s="11">
        <f t="shared" si="238"/>
        <v>0.14377865549887858</v>
      </c>
      <c r="AF69" s="11">
        <f t="shared" si="238"/>
        <v>0.16126767070128431</v>
      </c>
      <c r="AG69" s="11">
        <f t="shared" si="238"/>
        <v>0.17260195290063182</v>
      </c>
      <c r="AH69" s="11">
        <f t="shared" si="238"/>
        <v>0.18928089020389785</v>
      </c>
      <c r="AI69" s="11">
        <f t="shared" si="238"/>
        <v>0.20473518749717964</v>
      </c>
      <c r="AJ69" s="11">
        <f t="shared" si="238"/>
        <v>0.22383720930232559</v>
      </c>
      <c r="AK69" s="11">
        <f t="shared" si="238"/>
        <v>0.21431934039033182</v>
      </c>
      <c r="AL69" s="11">
        <f t="shared" si="238"/>
        <v>0.23006956969853132</v>
      </c>
      <c r="AM69" s="11">
        <f t="shared" si="238"/>
        <v>0.24023078279710766</v>
      </c>
      <c r="AN69" s="11">
        <f t="shared" si="238"/>
        <v>0.24271240447088696</v>
      </c>
      <c r="AO69" s="11">
        <f t="shared" si="238"/>
        <v>0.26284070512439528</v>
      </c>
      <c r="AP69" s="11">
        <f t="shared" si="238"/>
        <v>0.22600443848536686</v>
      </c>
      <c r="AQ69" s="11">
        <f t="shared" si="238"/>
        <v>0.19223316283995404</v>
      </c>
      <c r="AR69" s="11">
        <f t="shared" si="238"/>
        <v>0.19167225183246631</v>
      </c>
      <c r="AS69" s="11">
        <f t="shared" si="238"/>
        <v>0.18292200209788825</v>
      </c>
      <c r="AT69" s="11">
        <f t="shared" si="238"/>
        <v>0.19902377877383576</v>
      </c>
      <c r="AU69" s="11">
        <f t="shared" si="238"/>
        <v>0.21295281899915797</v>
      </c>
      <c r="AV69" s="11">
        <f t="shared" si="238"/>
        <v>0.21468432273572804</v>
      </c>
      <c r="AW69" s="11">
        <f t="shared" si="238"/>
        <v>0.22718840127835374</v>
      </c>
      <c r="AX69" s="11">
        <f t="shared" si="238"/>
        <v>0.25244469051377783</v>
      </c>
      <c r="AY69" s="11">
        <f t="shared" ref="AY69:BD69" si="239">+SUM(AV28:AY28)/AY66</f>
        <v>0.28183350575502614</v>
      </c>
      <c r="AZ69" s="11">
        <f t="shared" si="239"/>
        <v>0.30222705458908217</v>
      </c>
      <c r="BA69" s="11">
        <f t="shared" si="239"/>
        <v>0.29521595680863827</v>
      </c>
      <c r="BB69" s="11">
        <f t="shared" si="239"/>
        <v>0.30299931833674165</v>
      </c>
      <c r="BC69" s="11">
        <f t="shared" si="239"/>
        <v>0.26740718948531811</v>
      </c>
      <c r="BD69" s="11">
        <f t="shared" si="239"/>
        <v>0.23234000032233629</v>
      </c>
    </row>
    <row r="73" spans="2:56">
      <c r="B73" s="1" t="s">
        <v>92</v>
      </c>
      <c r="AH73" s="1">
        <v>5058</v>
      </c>
      <c r="AI73" s="1">
        <f>10418-AH73</f>
        <v>5360</v>
      </c>
      <c r="AJ73" s="1">
        <f>16545-SUM(AH73:AI73)</f>
        <v>6127</v>
      </c>
      <c r="AK73" s="1">
        <f>24216-SUM(AH73:AJ73)</f>
        <v>7671</v>
      </c>
      <c r="AL73" s="1">
        <v>7860</v>
      </c>
      <c r="AM73" s="1">
        <f>14158-AL73</f>
        <v>6298</v>
      </c>
      <c r="AN73" s="1">
        <f>21656-SUM(AL73:AM73)</f>
        <v>7498</v>
      </c>
      <c r="AO73" s="1">
        <f>29274-SUM(AL73:AN73)</f>
        <v>7618</v>
      </c>
      <c r="AP73" s="1">
        <v>9308</v>
      </c>
      <c r="AQ73" s="1">
        <f>17924-AP73</f>
        <v>8616</v>
      </c>
      <c r="AR73" s="1">
        <f>27231-SUM(AP73:AQ73)</f>
        <v>9307</v>
      </c>
      <c r="AS73" s="1">
        <f>36314-SUM(AP73:AR73)</f>
        <v>9083</v>
      </c>
      <c r="AT73" s="1">
        <v>11001</v>
      </c>
      <c r="AU73" s="1">
        <f>14878-AT73</f>
        <v>3877</v>
      </c>
      <c r="AV73" s="1">
        <f>24707-SUM(AT73:AU73)</f>
        <v>9829</v>
      </c>
      <c r="AW73" s="1">
        <f>38747-SUM(AT73:AV73)</f>
        <v>14040</v>
      </c>
      <c r="AX73" s="1">
        <v>12242</v>
      </c>
      <c r="AY73" s="1">
        <f>25489-AX73</f>
        <v>13247</v>
      </c>
      <c r="AZ73" s="1">
        <v>14091</v>
      </c>
      <c r="BA73" s="1">
        <f>57683-SUM(AX73:AZ73)</f>
        <v>18103</v>
      </c>
      <c r="BB73" s="1">
        <v>14076</v>
      </c>
      <c r="BC73" s="1">
        <f>26272-BB73</f>
        <v>12196</v>
      </c>
      <c r="BD73" s="1">
        <f>35964-SUM(BB73:BC73)</f>
        <v>9692</v>
      </c>
    </row>
    <row r="74" spans="2:56">
      <c r="B74" s="1" t="s">
        <v>93</v>
      </c>
      <c r="AH74" s="1">
        <v>-1271</v>
      </c>
      <c r="AI74" s="1">
        <f>+-2715-AH74</f>
        <v>-1444</v>
      </c>
      <c r="AJ74" s="1">
        <f>+-4470-SUM(AH74:AI74)</f>
        <v>-1755</v>
      </c>
      <c r="AK74" s="1">
        <f>+-6733-SUM(AH74:AJ74)</f>
        <v>-2263</v>
      </c>
      <c r="AL74" s="1">
        <v>-2812</v>
      </c>
      <c r="AM74" s="1">
        <f>+-6272-AL74</f>
        <v>-3460</v>
      </c>
      <c r="AN74" s="1">
        <f>+-9614-SUM(AL74:AM74)</f>
        <v>-3342</v>
      </c>
      <c r="AO74" s="1">
        <f>+-13915-SUM(AL74:AN74)</f>
        <v>-4301</v>
      </c>
      <c r="AP74" s="1">
        <v>-3837</v>
      </c>
      <c r="AQ74" s="1">
        <f>+-7470-AP74</f>
        <v>-3633</v>
      </c>
      <c r="AR74" s="1">
        <f>+-11002-SUM(AP74:AQ74)</f>
        <v>-3532</v>
      </c>
      <c r="AS74" s="1">
        <f>+-15102-SUM(AP74:AR74)</f>
        <v>-4100</v>
      </c>
      <c r="AT74" s="1">
        <v>-3558</v>
      </c>
      <c r="AU74" s="1">
        <f>+-6813-AT74</f>
        <v>-3255</v>
      </c>
      <c r="AV74" s="1">
        <f>+-10502-SUM(AT74:AU74)</f>
        <v>-3689</v>
      </c>
      <c r="AW74" s="1">
        <f>+-15115-SUM(AT74:AV74)</f>
        <v>-4613</v>
      </c>
      <c r="AX74" s="1">
        <f>+-4272</f>
        <v>-4272</v>
      </c>
      <c r="AY74" s="1">
        <f>+-8884-AX74</f>
        <v>-4612</v>
      </c>
      <c r="AZ74" s="1">
        <v>-4313</v>
      </c>
      <c r="BA74" s="1">
        <f>+-18567-SUM(AX74:AZ74)</f>
        <v>-5370</v>
      </c>
      <c r="BB74" s="1">
        <v>-5441</v>
      </c>
      <c r="BC74" s="1">
        <f>-13013-BB74</f>
        <v>-7572</v>
      </c>
      <c r="BD74" s="1">
        <f>+-22388-SUM(BB74:BC74)</f>
        <v>-9375</v>
      </c>
    </row>
    <row r="75" spans="2:56" s="3" customFormat="1">
      <c r="B75" s="3" t="s">
        <v>94</v>
      </c>
      <c r="AH75" s="3">
        <f t="shared" ref="AH75:BC75" si="240">+AH73+AH74</f>
        <v>3787</v>
      </c>
      <c r="AI75" s="3">
        <f t="shared" si="240"/>
        <v>3916</v>
      </c>
      <c r="AJ75" s="3">
        <f t="shared" si="240"/>
        <v>4372</v>
      </c>
      <c r="AK75" s="3">
        <f t="shared" si="240"/>
        <v>5408</v>
      </c>
      <c r="AL75" s="3">
        <f t="shared" si="240"/>
        <v>5048</v>
      </c>
      <c r="AM75" s="3">
        <f t="shared" si="240"/>
        <v>2838</v>
      </c>
      <c r="AN75" s="3">
        <f t="shared" si="240"/>
        <v>4156</v>
      </c>
      <c r="AO75" s="3">
        <f t="shared" si="240"/>
        <v>3317</v>
      </c>
      <c r="AP75" s="3">
        <f t="shared" si="240"/>
        <v>5471</v>
      </c>
      <c r="AQ75" s="3">
        <f t="shared" si="240"/>
        <v>4983</v>
      </c>
      <c r="AR75" s="3">
        <f t="shared" si="240"/>
        <v>5775</v>
      </c>
      <c r="AS75" s="3">
        <f t="shared" si="240"/>
        <v>4983</v>
      </c>
      <c r="AT75" s="3">
        <f t="shared" si="240"/>
        <v>7443</v>
      </c>
      <c r="AU75" s="3">
        <f t="shared" si="240"/>
        <v>622</v>
      </c>
      <c r="AV75" s="3">
        <f t="shared" si="240"/>
        <v>6140</v>
      </c>
      <c r="AW75" s="3">
        <f t="shared" si="240"/>
        <v>9427</v>
      </c>
      <c r="AX75" s="3">
        <f t="shared" si="240"/>
        <v>7970</v>
      </c>
      <c r="AY75" s="3">
        <f t="shared" si="240"/>
        <v>8635</v>
      </c>
      <c r="AZ75" s="3">
        <f t="shared" si="240"/>
        <v>9778</v>
      </c>
      <c r="BA75" s="3">
        <f t="shared" si="240"/>
        <v>12733</v>
      </c>
      <c r="BB75" s="3">
        <f>+BB73+BB74</f>
        <v>8635</v>
      </c>
      <c r="BC75" s="3">
        <f t="shared" si="240"/>
        <v>4624</v>
      </c>
      <c r="BD75" s="3">
        <f>+BD73+BD74</f>
        <v>317</v>
      </c>
    </row>
    <row r="76" spans="2:56">
      <c r="B76" s="1" t="s">
        <v>28</v>
      </c>
      <c r="AH76" s="1">
        <f>+AH28</f>
        <v>3064</v>
      </c>
      <c r="AI76" s="1">
        <f t="shared" ref="AI76:AZ76" si="241">+AI28</f>
        <v>3894</v>
      </c>
      <c r="AJ76" s="1">
        <f t="shared" si="241"/>
        <v>4707</v>
      </c>
      <c r="AK76" s="1">
        <f t="shared" si="241"/>
        <v>4269</v>
      </c>
      <c r="AL76" s="1">
        <f t="shared" si="241"/>
        <v>4988</v>
      </c>
      <c r="AM76" s="1">
        <f t="shared" si="241"/>
        <v>5106</v>
      </c>
      <c r="AN76" s="1">
        <f t="shared" si="241"/>
        <v>5137</v>
      </c>
      <c r="AO76" s="1">
        <f t="shared" si="241"/>
        <v>6881</v>
      </c>
      <c r="AP76" s="1">
        <f t="shared" si="241"/>
        <v>2429</v>
      </c>
      <c r="AQ76" s="1">
        <f t="shared" si="241"/>
        <v>2616</v>
      </c>
      <c r="AR76" s="1">
        <f t="shared" si="241"/>
        <v>6091</v>
      </c>
      <c r="AS76" s="1">
        <f t="shared" si="241"/>
        <v>7349</v>
      </c>
      <c r="AT76" s="1">
        <f t="shared" si="241"/>
        <v>4902</v>
      </c>
      <c r="AU76" s="1">
        <f t="shared" si="241"/>
        <v>5178</v>
      </c>
      <c r="AV76" s="1">
        <f t="shared" si="241"/>
        <v>7846</v>
      </c>
      <c r="AW76" s="1">
        <f t="shared" si="241"/>
        <v>11220</v>
      </c>
      <c r="AX76" s="1">
        <f t="shared" si="241"/>
        <v>9497</v>
      </c>
      <c r="AY76" s="1">
        <f t="shared" si="241"/>
        <v>10394</v>
      </c>
      <c r="AZ76" s="1">
        <f t="shared" si="241"/>
        <v>9194</v>
      </c>
      <c r="BA76" s="1">
        <f t="shared" ref="BA76:BD76" si="242">+BA28</f>
        <v>10285</v>
      </c>
      <c r="BB76" s="1">
        <f t="shared" si="242"/>
        <v>7465</v>
      </c>
      <c r="BC76" s="1">
        <f t="shared" si="242"/>
        <v>6687</v>
      </c>
      <c r="BD76" s="1">
        <f t="shared" si="242"/>
        <v>4395</v>
      </c>
    </row>
    <row r="78" spans="2:56">
      <c r="B78" s="1" t="s">
        <v>95</v>
      </c>
      <c r="AK78" s="1">
        <f t="shared" ref="AK78:AX78" si="243">+SUM(AH75:AK75)</f>
        <v>17483</v>
      </c>
      <c r="AL78" s="1">
        <f t="shared" si="243"/>
        <v>18744</v>
      </c>
      <c r="AM78" s="1">
        <f t="shared" si="243"/>
        <v>17666</v>
      </c>
      <c r="AN78" s="1">
        <f t="shared" si="243"/>
        <v>17450</v>
      </c>
      <c r="AO78" s="1">
        <f t="shared" si="243"/>
        <v>15359</v>
      </c>
      <c r="AP78" s="1">
        <f t="shared" si="243"/>
        <v>15782</v>
      </c>
      <c r="AQ78" s="1">
        <f t="shared" si="243"/>
        <v>17927</v>
      </c>
      <c r="AR78" s="1">
        <f t="shared" si="243"/>
        <v>19546</v>
      </c>
      <c r="AS78" s="1">
        <f t="shared" si="243"/>
        <v>21212</v>
      </c>
      <c r="AT78" s="1">
        <f t="shared" si="243"/>
        <v>23184</v>
      </c>
      <c r="AU78" s="1">
        <f t="shared" si="243"/>
        <v>18823</v>
      </c>
      <c r="AV78" s="1">
        <f t="shared" si="243"/>
        <v>19188</v>
      </c>
      <c r="AW78" s="1">
        <f t="shared" si="243"/>
        <v>23632</v>
      </c>
      <c r="AX78" s="1">
        <f t="shared" si="243"/>
        <v>24159</v>
      </c>
      <c r="AY78" s="1">
        <f>+SUM(AV75:AY75)</f>
        <v>32172</v>
      </c>
      <c r="AZ78" s="1">
        <f t="shared" ref="AZ78:BC78" si="244">+SUM(AW75:AZ75)</f>
        <v>35810</v>
      </c>
      <c r="BA78" s="1">
        <f t="shared" si="244"/>
        <v>39116</v>
      </c>
      <c r="BB78" s="1">
        <f t="shared" si="244"/>
        <v>39781</v>
      </c>
      <c r="BC78" s="1">
        <f t="shared" si="244"/>
        <v>35770</v>
      </c>
      <c r="BD78" s="3">
        <f>+SUM(BA75:BD75)</f>
        <v>26309</v>
      </c>
    </row>
    <row r="79" spans="2:56">
      <c r="B79" s="1" t="s">
        <v>96</v>
      </c>
      <c r="AK79" s="1">
        <f t="shared" ref="AK79:AX79" si="245">+SUM(AH76:AK76)</f>
        <v>15934</v>
      </c>
      <c r="AL79" s="1">
        <f t="shared" si="245"/>
        <v>17858</v>
      </c>
      <c r="AM79" s="1">
        <f t="shared" si="245"/>
        <v>19070</v>
      </c>
      <c r="AN79" s="1">
        <f t="shared" si="245"/>
        <v>19500</v>
      </c>
      <c r="AO79" s="1">
        <f t="shared" si="245"/>
        <v>22112</v>
      </c>
      <c r="AP79" s="1">
        <f t="shared" si="245"/>
        <v>19553</v>
      </c>
      <c r="AQ79" s="1">
        <f t="shared" si="245"/>
        <v>17063</v>
      </c>
      <c r="AR79" s="1">
        <f t="shared" si="245"/>
        <v>18017</v>
      </c>
      <c r="AS79" s="1">
        <f t="shared" si="245"/>
        <v>18485</v>
      </c>
      <c r="AT79" s="1">
        <f t="shared" si="245"/>
        <v>20958</v>
      </c>
      <c r="AU79" s="1">
        <f t="shared" si="245"/>
        <v>23520</v>
      </c>
      <c r="AV79" s="1">
        <f t="shared" si="245"/>
        <v>25275</v>
      </c>
      <c r="AW79" s="1">
        <f t="shared" si="245"/>
        <v>29146</v>
      </c>
      <c r="AX79" s="1">
        <f t="shared" si="245"/>
        <v>33741</v>
      </c>
      <c r="AY79" s="1">
        <f>+SUM(AV76:AY76)</f>
        <v>38957</v>
      </c>
      <c r="AZ79" s="1">
        <f t="shared" ref="AZ79:BC79" si="246">+SUM(AW76:AZ76)</f>
        <v>40305</v>
      </c>
      <c r="BA79" s="1">
        <f t="shared" si="246"/>
        <v>39370</v>
      </c>
      <c r="BB79" s="1">
        <f t="shared" si="246"/>
        <v>37338</v>
      </c>
      <c r="BC79" s="1">
        <f t="shared" si="246"/>
        <v>33631</v>
      </c>
      <c r="BD79" s="3">
        <f>+SUM(BA76:BD76)</f>
        <v>28832</v>
      </c>
    </row>
    <row r="80" spans="2:56">
      <c r="AK80" s="1">
        <f t="shared" ref="AK80:AX80" si="247">+AK78-AK79</f>
        <v>1549</v>
      </c>
      <c r="AL80" s="1">
        <f t="shared" si="247"/>
        <v>886</v>
      </c>
      <c r="AM80" s="13">
        <f t="shared" si="247"/>
        <v>-1404</v>
      </c>
      <c r="AN80" s="13">
        <f t="shared" si="247"/>
        <v>-2050</v>
      </c>
      <c r="AO80" s="13">
        <f t="shared" si="247"/>
        <v>-6753</v>
      </c>
      <c r="AP80" s="13">
        <f t="shared" si="247"/>
        <v>-3771</v>
      </c>
      <c r="AQ80" s="1">
        <f t="shared" si="247"/>
        <v>864</v>
      </c>
      <c r="AR80" s="1">
        <f t="shared" si="247"/>
        <v>1529</v>
      </c>
      <c r="AS80" s="1">
        <f t="shared" si="247"/>
        <v>2727</v>
      </c>
      <c r="AT80" s="1">
        <f t="shared" si="247"/>
        <v>2226</v>
      </c>
      <c r="AU80" s="13">
        <f t="shared" si="247"/>
        <v>-4697</v>
      </c>
      <c r="AV80" s="13">
        <f t="shared" si="247"/>
        <v>-6087</v>
      </c>
      <c r="AW80" s="13">
        <f t="shared" si="247"/>
        <v>-5514</v>
      </c>
      <c r="AX80" s="13">
        <f t="shared" si="247"/>
        <v>-9582</v>
      </c>
      <c r="AY80" s="13">
        <f>+AY78-AY79</f>
        <v>-6785</v>
      </c>
      <c r="AZ80" s="13">
        <f t="shared" ref="AZ80:BC80" si="248">+AZ78-AZ79</f>
        <v>-4495</v>
      </c>
      <c r="BA80" s="13">
        <f>+BA78-BA79</f>
        <v>-254</v>
      </c>
      <c r="BB80" s="13">
        <f t="shared" si="248"/>
        <v>2443</v>
      </c>
      <c r="BC80" s="13">
        <f t="shared" si="248"/>
        <v>2139</v>
      </c>
      <c r="BD80" s="13">
        <f>+BD78-BD79</f>
        <v>-2523</v>
      </c>
    </row>
  </sheetData>
  <pageMargins left="0.7" right="0.7" top="0.75" bottom="0.75" header="0.3" footer="0.3"/>
  <ignoredErrors>
    <ignoredError sqref="AU23 AT23 AV23 AR23 AJ23 AH23:AI23 AD23:AF23 BP23:BU23 AX23:AY23 AP23:AQ23 AL23:AN23 Z23 BN23:BO23 BL23:BM23 BJ23:BK23 AC19:AC22 AA23:AB23 AC42:AZ42 AZ23 BB23" formulaRange="1"/>
    <ignoredError sqref="BW26:CE26 AW23:AW25 AW30 AS23:AS25 AS30 AO23:AO25 AO30 AK23:AK25 AK29:AK30 AG23:AG25 AG29:AG30 AG27:AG28 AW27:AW29 AS27:AS29 AO27:AO29 AK27:AK28 AG26:AW26 AC28:AC30 BT4 BA21:BA30" formula="1"/>
    <ignoredError sqref="AC23:AC27" formula="1" formulaRange="1"/>
  </ignoredError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7A156-93D8-BC4A-BD21-6A327FA37653}">
  <dimension ref="B1:E23"/>
  <sheetViews>
    <sheetView zoomScale="310" workbookViewId="0">
      <selection activeCell="C7" sqref="C7"/>
    </sheetView>
  </sheetViews>
  <sheetFormatPr baseColWidth="10" defaultRowHeight="13"/>
  <cols>
    <col min="1" max="1" width="3.33203125" customWidth="1"/>
    <col min="2" max="2" width="5.6640625" bestFit="1" customWidth="1"/>
    <col min="3" max="3" width="6.1640625" style="49" customWidth="1"/>
    <col min="4" max="4" width="7.83203125" bestFit="1" customWidth="1"/>
    <col min="5" max="5" width="46.6640625" bestFit="1" customWidth="1"/>
    <col min="6" max="6" width="21.5" bestFit="1" customWidth="1"/>
  </cols>
  <sheetData>
    <row r="1" spans="3:5">
      <c r="C1" s="49" t="s">
        <v>146</v>
      </c>
      <c r="D1" t="s">
        <v>200</v>
      </c>
    </row>
    <row r="2" spans="3:5">
      <c r="C2" s="49">
        <v>2</v>
      </c>
      <c r="D2" t="s">
        <v>199</v>
      </c>
    </row>
    <row r="3" spans="3:5">
      <c r="C3" s="49">
        <v>1</v>
      </c>
      <c r="D3" t="s">
        <v>153</v>
      </c>
    </row>
    <row r="4" spans="3:5">
      <c r="C4" s="49">
        <v>0</v>
      </c>
      <c r="D4" t="s">
        <v>154</v>
      </c>
    </row>
    <row r="5" spans="3:5" s="18" customFormat="1">
      <c r="C5" s="50"/>
      <c r="E5" s="18" t="s">
        <v>157</v>
      </c>
    </row>
    <row r="6" spans="3:5">
      <c r="C6" s="49">
        <v>0</v>
      </c>
      <c r="D6" t="s">
        <v>146</v>
      </c>
      <c r="E6" s="20" t="s">
        <v>147</v>
      </c>
    </row>
    <row r="7" spans="3:5">
      <c r="C7" s="49">
        <v>0</v>
      </c>
      <c r="D7" t="s">
        <v>146</v>
      </c>
      <c r="E7" s="19" t="s">
        <v>145</v>
      </c>
    </row>
    <row r="8" spans="3:5">
      <c r="C8" s="49">
        <v>1</v>
      </c>
      <c r="D8" t="s">
        <v>146</v>
      </c>
      <c r="E8" s="19" t="s">
        <v>148</v>
      </c>
    </row>
    <row r="9" spans="3:5">
      <c r="C9" s="49">
        <v>1</v>
      </c>
      <c r="D9" t="s">
        <v>146</v>
      </c>
      <c r="E9" s="19" t="s">
        <v>149</v>
      </c>
    </row>
    <row r="10" spans="3:5">
      <c r="C10" s="49">
        <v>0</v>
      </c>
      <c r="D10" t="s">
        <v>146</v>
      </c>
      <c r="E10" s="19" t="s">
        <v>150</v>
      </c>
    </row>
    <row r="11" spans="3:5">
      <c r="C11" s="49">
        <v>1</v>
      </c>
      <c r="D11" t="s">
        <v>146</v>
      </c>
      <c r="E11" s="19" t="s">
        <v>152</v>
      </c>
    </row>
    <row r="12" spans="3:5">
      <c r="C12" s="49">
        <v>1</v>
      </c>
      <c r="D12" t="s">
        <v>146</v>
      </c>
      <c r="E12" s="19" t="s">
        <v>155</v>
      </c>
    </row>
    <row r="13" spans="3:5">
      <c r="E13" s="19"/>
    </row>
    <row r="14" spans="3:5">
      <c r="E14" s="18" t="s">
        <v>159</v>
      </c>
    </row>
    <row r="15" spans="3:5">
      <c r="E15" t="s">
        <v>158</v>
      </c>
    </row>
    <row r="17" spans="2:5">
      <c r="E17" t="s">
        <v>161</v>
      </c>
    </row>
    <row r="21" spans="2:5">
      <c r="B21" t="s">
        <v>156</v>
      </c>
      <c r="C21" s="51">
        <f>SUM(C6:C12)/COUNT(C6:C12)</f>
        <v>0.5714285714285714</v>
      </c>
      <c r="E21" t="s">
        <v>160</v>
      </c>
    </row>
    <row r="23" spans="2:5">
      <c r="C23" s="51"/>
    </row>
  </sheetData>
  <hyperlinks>
    <hyperlink ref="E7" r:id="rId1" xr:uid="{361AFF53-4658-3F48-950F-F4677A0ED385}"/>
    <hyperlink ref="E8" r:id="rId2" xr:uid="{24A6E7CF-CFE4-6A44-8F47-96D21F7AEF18}"/>
    <hyperlink ref="E9" r:id="rId3" xr:uid="{72E60179-354D-804F-B35A-6FEDB1068E02}"/>
    <hyperlink ref="E10" r:id="rId4" xr:uid="{40344DA1-0D97-C849-8E17-9AAB15B5ACE8}"/>
    <hyperlink ref="E11" r:id="rId5" xr:uid="{D32FBF7E-3719-514E-9212-CC4C1DA43D77}"/>
    <hyperlink ref="E12" r:id="rId6" xr:uid="{BDAEC80C-CEB8-FD4D-A7C6-365A5B08E84A}"/>
  </hyperlinks>
  <pageMargins left="0.7" right="0.7" top="0.75" bottom="0.75" header="0.3" footer="0.3"/>
  <legacy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Notes on FB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Brannon, Jameel A.</dc:creator>
  <cp:lastModifiedBy>Brannon, Jameel A.</cp:lastModifiedBy>
  <dcterms:created xsi:type="dcterms:W3CDTF">2021-08-19T03:58:56Z</dcterms:created>
  <dcterms:modified xsi:type="dcterms:W3CDTF">2022-11-09T16:43:12Z</dcterms:modified>
</cp:coreProperties>
</file>