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757744C7-4A02-914C-943B-4275F9BFD629}" xr6:coauthVersionLast="47" xr6:coauthVersionMax="47" xr10:uidLastSave="{00000000-0000-0000-0000-000000000000}"/>
  <bookViews>
    <workbookView xWindow="14500" yWindow="500" windowWidth="36700" windowHeight="28300" activeTab="1" xr2:uid="{E017BF2A-CDA7-B54C-BDFA-45EB3825636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3" i="2" l="1"/>
  <c r="AM32" i="2"/>
  <c r="AM30" i="2"/>
  <c r="AM31" i="2"/>
  <c r="AM29" i="2"/>
  <c r="AM28" i="2"/>
  <c r="AM27" i="2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AK1" i="2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AJ1" i="2"/>
  <c r="AC1" i="2"/>
  <c r="AD1" i="2" s="1"/>
  <c r="AE1" i="2" s="1"/>
  <c r="AF1" i="2" s="1"/>
  <c r="AG1" i="2" s="1"/>
  <c r="AH1" i="2" s="1"/>
  <c r="AI1" i="2" s="1"/>
  <c r="AB1" i="2"/>
  <c r="AA1" i="2"/>
  <c r="AJ21" i="2"/>
  <c r="AI28" i="2"/>
  <c r="AH28" i="2"/>
  <c r="AG28" i="2"/>
  <c r="AF28" i="2"/>
  <c r="AE28" i="2"/>
  <c r="AD28" i="2"/>
  <c r="AC28" i="2"/>
  <c r="AB28" i="2"/>
  <c r="AA28" i="2"/>
  <c r="AI27" i="2"/>
  <c r="AH27" i="2"/>
  <c r="AG27" i="2"/>
  <c r="AF27" i="2"/>
  <c r="AE27" i="2"/>
  <c r="AD27" i="2"/>
  <c r="AC27" i="2"/>
  <c r="AB27" i="2"/>
  <c r="AA27" i="2"/>
  <c r="AI26" i="2"/>
  <c r="AH26" i="2"/>
  <c r="AG26" i="2"/>
  <c r="AF26" i="2"/>
  <c r="AE26" i="2"/>
  <c r="AD26" i="2"/>
  <c r="AC26" i="2"/>
  <c r="AB26" i="2"/>
  <c r="AA26" i="2"/>
  <c r="Z28" i="2"/>
  <c r="Z27" i="2"/>
  <c r="Z26" i="2"/>
  <c r="AA22" i="2"/>
  <c r="AB22" i="2" s="1"/>
  <c r="AC22" i="2" s="1"/>
  <c r="AD22" i="2" s="1"/>
  <c r="AE22" i="2" s="1"/>
  <c r="AF22" i="2" s="1"/>
  <c r="AG22" i="2" s="1"/>
  <c r="AH22" i="2" s="1"/>
  <c r="AI22" i="2" s="1"/>
  <c r="AA16" i="2"/>
  <c r="AA17" i="2" s="1"/>
  <c r="AB15" i="2"/>
  <c r="AC15" i="2" s="1"/>
  <c r="AD15" i="2" s="1"/>
  <c r="AE15" i="2" s="1"/>
  <c r="AF15" i="2" s="1"/>
  <c r="AG15" i="2" s="1"/>
  <c r="AH15" i="2" s="1"/>
  <c r="AI15" i="2" s="1"/>
  <c r="AA15" i="2"/>
  <c r="AA14" i="2"/>
  <c r="AB14" i="2" s="1"/>
  <c r="AB13" i="2"/>
  <c r="AC13" i="2" s="1"/>
  <c r="AA13" i="2"/>
  <c r="Z22" i="2"/>
  <c r="Z17" i="2"/>
  <c r="Z18" i="2" s="1"/>
  <c r="Z19" i="2" s="1"/>
  <c r="Z16" i="2"/>
  <c r="Z15" i="2"/>
  <c r="Z14" i="2"/>
  <c r="Z13" i="2"/>
  <c r="AA12" i="2"/>
  <c r="AB12" i="2" s="1"/>
  <c r="AC12" i="2" s="1"/>
  <c r="AD12" i="2" s="1"/>
  <c r="AE12" i="2" s="1"/>
  <c r="AF12" i="2" s="1"/>
  <c r="AG12" i="2" s="1"/>
  <c r="AH12" i="2" s="1"/>
  <c r="AI12" i="2" s="1"/>
  <c r="Z12" i="2"/>
  <c r="H6" i="2"/>
  <c r="I6" i="2"/>
  <c r="J6" i="2"/>
  <c r="K6" i="2"/>
  <c r="Y27" i="2"/>
  <c r="X27" i="2"/>
  <c r="W27" i="2"/>
  <c r="K27" i="2"/>
  <c r="I27" i="2"/>
  <c r="H27" i="2"/>
  <c r="G27" i="2"/>
  <c r="E27" i="2"/>
  <c r="D27" i="2"/>
  <c r="C27" i="2"/>
  <c r="C17" i="2"/>
  <c r="C19" i="2" s="1"/>
  <c r="F20" i="2"/>
  <c r="F18" i="2"/>
  <c r="F16" i="2"/>
  <c r="F15" i="2"/>
  <c r="F14" i="2"/>
  <c r="F13" i="2"/>
  <c r="F12" i="2"/>
  <c r="H26" i="2"/>
  <c r="I26" i="2"/>
  <c r="D17" i="2"/>
  <c r="D19" i="2" s="1"/>
  <c r="D21" i="2" s="1"/>
  <c r="D23" i="2" s="1"/>
  <c r="H17" i="2"/>
  <c r="H19" i="2" s="1"/>
  <c r="H21" i="2" s="1"/>
  <c r="H23" i="2" s="1"/>
  <c r="J20" i="2"/>
  <c r="J18" i="2"/>
  <c r="J16" i="2"/>
  <c r="J15" i="2"/>
  <c r="J14" i="2"/>
  <c r="J13" i="2"/>
  <c r="J12" i="2"/>
  <c r="J27" i="2" s="1"/>
  <c r="E17" i="2"/>
  <c r="E19" i="2" s="1"/>
  <c r="E21" i="2" s="1"/>
  <c r="E23" i="2" s="1"/>
  <c r="I17" i="2"/>
  <c r="I19" i="2" s="1"/>
  <c r="I21" i="2" s="1"/>
  <c r="I23" i="2" s="1"/>
  <c r="X26" i="2"/>
  <c r="Y26" i="2"/>
  <c r="W17" i="2"/>
  <c r="W19" i="2" s="1"/>
  <c r="W21" i="2" s="1"/>
  <c r="W23" i="2" s="1"/>
  <c r="X17" i="2"/>
  <c r="X28" i="2" s="1"/>
  <c r="Y17" i="2"/>
  <c r="Y19" i="2" s="1"/>
  <c r="Y21" i="2" s="1"/>
  <c r="Y23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K26" i="2"/>
  <c r="G17" i="2"/>
  <c r="G19" i="2" s="1"/>
  <c r="G21" i="2" s="1"/>
  <c r="G23" i="2" s="1"/>
  <c r="K17" i="2"/>
  <c r="K19" i="2" s="1"/>
  <c r="K21" i="2" s="1"/>
  <c r="K23" i="2" s="1"/>
  <c r="F7" i="1"/>
  <c r="F6" i="1"/>
  <c r="E8" i="1"/>
  <c r="E7" i="1"/>
  <c r="E5" i="1"/>
  <c r="AC14" i="2" l="1"/>
  <c r="AD14" i="2" s="1"/>
  <c r="AE14" i="2" s="1"/>
  <c r="AF14" i="2" s="1"/>
  <c r="AG14" i="2" s="1"/>
  <c r="AH14" i="2" s="1"/>
  <c r="AI14" i="2" s="1"/>
  <c r="AD13" i="2"/>
  <c r="AC17" i="2"/>
  <c r="AA18" i="2"/>
  <c r="AA19" i="2" s="1"/>
  <c r="Z21" i="2"/>
  <c r="Z23" i="2" s="1"/>
  <c r="Z20" i="2"/>
  <c r="AB16" i="2"/>
  <c r="AC16" i="2" s="1"/>
  <c r="AD16" i="2" s="1"/>
  <c r="AE16" i="2" s="1"/>
  <c r="AF16" i="2" s="1"/>
  <c r="AG16" i="2" s="1"/>
  <c r="AH16" i="2" s="1"/>
  <c r="AI16" i="2" s="1"/>
  <c r="J26" i="2"/>
  <c r="G28" i="2"/>
  <c r="H28" i="2"/>
  <c r="K28" i="2"/>
  <c r="I28" i="2"/>
  <c r="F27" i="2"/>
  <c r="D28" i="2"/>
  <c r="W28" i="2"/>
  <c r="J23" i="2"/>
  <c r="C28" i="2"/>
  <c r="X19" i="2"/>
  <c r="X21" i="2" s="1"/>
  <c r="X23" i="2" s="1"/>
  <c r="E28" i="2"/>
  <c r="Y28" i="2"/>
  <c r="C21" i="2"/>
  <c r="F17" i="2"/>
  <c r="F28" i="2" s="1"/>
  <c r="J17" i="2"/>
  <c r="AA20" i="2" l="1"/>
  <c r="AA21" i="2" s="1"/>
  <c r="AA23" i="2" s="1"/>
  <c r="AD17" i="2"/>
  <c r="AE13" i="2"/>
  <c r="AB17" i="2"/>
  <c r="J19" i="2"/>
  <c r="J21" i="2" s="1"/>
  <c r="J22" i="2" s="1"/>
  <c r="J28" i="2"/>
  <c r="F19" i="2"/>
  <c r="C23" i="2"/>
  <c r="F23" i="2" s="1"/>
  <c r="F21" i="2"/>
  <c r="AB18" i="2" l="1"/>
  <c r="AC18" i="2" s="1"/>
  <c r="AC19" i="2" s="1"/>
  <c r="AE17" i="2"/>
  <c r="AF13" i="2"/>
  <c r="F22" i="2"/>
  <c r="AF17" i="2" l="1"/>
  <c r="AG13" i="2"/>
  <c r="AB19" i="2"/>
  <c r="AD18" i="2"/>
  <c r="AD19" i="2" s="1"/>
  <c r="AB20" i="2" l="1"/>
  <c r="AC20" i="2" s="1"/>
  <c r="AC21" i="2" s="1"/>
  <c r="AC23" i="2" s="1"/>
  <c r="AE18" i="2"/>
  <c r="AE19" i="2" s="1"/>
  <c r="AG17" i="2"/>
  <c r="AH13" i="2"/>
  <c r="AF18" i="2"/>
  <c r="AF19" i="2" s="1"/>
  <c r="AE20" i="2" l="1"/>
  <c r="AF20" i="2" s="1"/>
  <c r="AF21" i="2" s="1"/>
  <c r="AF23" i="2" s="1"/>
  <c r="AH17" i="2"/>
  <c r="AI13" i="2"/>
  <c r="AI17" i="2" s="1"/>
  <c r="AG19" i="2"/>
  <c r="AG18" i="2"/>
  <c r="AB21" i="2"/>
  <c r="AB23" i="2" s="1"/>
  <c r="AD20" i="2"/>
  <c r="AD21" i="2" s="1"/>
  <c r="AD23" i="2" s="1"/>
  <c r="AG20" i="2" l="1"/>
  <c r="AG21" i="2" s="1"/>
  <c r="AG23" i="2" s="1"/>
  <c r="AH18" i="2"/>
  <c r="AH19" i="2" s="1"/>
  <c r="AE21" i="2"/>
  <c r="AE23" i="2" s="1"/>
  <c r="AI18" i="2"/>
  <c r="AI19" i="2" s="1"/>
  <c r="AH20" i="2" l="1"/>
  <c r="AI20" i="2" s="1"/>
  <c r="AI21" i="2" s="1"/>
  <c r="AI23" i="2" s="1"/>
  <c r="AH21" i="2" l="1"/>
  <c r="A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tc={148F4DA0-5A65-1E47-AFB6-8BBE48AFC32A}</author>
  </authors>
  <commentList>
    <comment ref="K4" authorId="0" shapeId="0" xr:uid="{148F4DA0-5A65-1E47-AFB6-8BBE48AFC32A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Given in filings</t>
      </text>
    </comment>
  </commentList>
</comments>
</file>

<file path=xl/sharedStrings.xml><?xml version="1.0" encoding="utf-8"?>
<sst xmlns="http://schemas.openxmlformats.org/spreadsheetml/2006/main" count="46" uniqueCount="43">
  <si>
    <t>P</t>
  </si>
  <si>
    <t>S</t>
  </si>
  <si>
    <t>MC</t>
  </si>
  <si>
    <t>C</t>
  </si>
  <si>
    <t>D</t>
  </si>
  <si>
    <t>EV</t>
  </si>
  <si>
    <t>Q124</t>
  </si>
  <si>
    <t>Q122</t>
  </si>
  <si>
    <t>Q222</t>
  </si>
  <si>
    <t>Q322</t>
  </si>
  <si>
    <t>Q422</t>
  </si>
  <si>
    <t>Q123</t>
  </si>
  <si>
    <t>Q223</t>
  </si>
  <si>
    <t>Q323</t>
  </si>
  <si>
    <t>Q423</t>
  </si>
  <si>
    <t>Store expenses</t>
  </si>
  <si>
    <t>Ad expenses</t>
  </si>
  <si>
    <t xml:space="preserve">Pre-opening </t>
  </si>
  <si>
    <t>Operating Income</t>
  </si>
  <si>
    <t>Interest expense</t>
  </si>
  <si>
    <t>EBT</t>
  </si>
  <si>
    <t>T</t>
  </si>
  <si>
    <t xml:space="preserve">Net Income </t>
  </si>
  <si>
    <t>Diluted</t>
  </si>
  <si>
    <t>EPS</t>
  </si>
  <si>
    <t>Q224</t>
  </si>
  <si>
    <t>Q324</t>
  </si>
  <si>
    <t>Q424</t>
  </si>
  <si>
    <t>S y/y</t>
  </si>
  <si>
    <t>gm%</t>
  </si>
  <si>
    <t>om%</t>
  </si>
  <si>
    <t>Stores</t>
  </si>
  <si>
    <t>Avg Trans Size</t>
  </si>
  <si>
    <t>SPS</t>
  </si>
  <si>
    <t xml:space="preserve">Terminal </t>
  </si>
  <si>
    <t>Discount</t>
  </si>
  <si>
    <t>NPV</t>
  </si>
  <si>
    <t>Shares</t>
  </si>
  <si>
    <t xml:space="preserve">Estimate </t>
  </si>
  <si>
    <t xml:space="preserve">Net Cash </t>
  </si>
  <si>
    <t xml:space="preserve">Total Value </t>
  </si>
  <si>
    <t>Current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</si>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</sst>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616857</xdr:colOff>
      <xdr:row>0</xdr:row>
      <xdr:rowOff>54429</xdr:rowOff>
    </xdr:from>
    <xdr:to>
      <xdr:col>11</xdr:col>
      <xdr:colOff>9071</xdr:colOff>
      <xdr:row>67</xdr:row>
      <xdr:rowOff>117928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D9C757-2273-765E-0D99-67A98B4238FB}"/>
            </a:ext>
          </a:extLst>
        </xdr:cNvPr>
        <xdr:cNvCxnSpPr/>
      </xdr:nvCxnSpPr>
      <xdr:spPr>
        <a:xfrm flipH="1">
          <a:off x="6585857" y="54429"/>
          <a:ext cx="18143" cy="110036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689429</xdr:colOff>
      <xdr:row>0</xdr:row>
      <xdr:rowOff>9072</xdr:rowOff>
    </xdr:from>
    <xdr:to>
      <xdr:col>25</xdr:col>
      <xdr:colOff>9072</xdr:colOff>
      <xdr:row>67</xdr:row>
      <xdr:rowOff>72571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7214496-B2E4-B441-A57A-E8635A95B1C6}"/>
            </a:ext>
          </a:extLst>
        </xdr:cNvPr>
        <xdr:cNvCxnSpPr/>
      </xdr:nvCxnSpPr>
      <xdr:spPr>
        <a:xfrm flipH="1">
          <a:off x="13924643" y="9072"/>
          <a:ext cx="18143" cy="110036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704BC809-802E-594B-8067-DFFCB5B0DD72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4-04-02T05:15:21.69" personId="{704BC809-802E-594B-8067-DFFCB5B0DD72}" id="{148F4DA0-5A65-1E47-AFB6-8BBE48AFC32A}">
    <text>Given in filings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D4C4-7A8C-D54B-8F83-C3C1A574BC6D}">
  <dimension ref="D3:F8"/>
  <sheetViews>
    <sheetView zoomScale="268" workbookViewId="0">
      <selection activeCell="G6" sqref="G6"/>
    </sheetView>
  </sheetViews>
  <sheetFormatPr baseColWidth="10" defaultRowHeight="13"/>
  <cols>
    <col min="1" max="3" width="10.83203125" style="1"/>
    <col min="4" max="4" width="3.6640625" style="1" bestFit="1" customWidth="1"/>
    <col min="5" max="5" width="4.1640625" style="1" bestFit="1" customWidth="1"/>
    <col min="6" max="6" width="5.5" style="1" bestFit="1" customWidth="1"/>
    <col min="7" max="16384" width="10.83203125" style="1"/>
  </cols>
  <sheetData>
    <row r="3" spans="4:6">
      <c r="D3" s="1" t="s">
        <v>0</v>
      </c>
      <c r="E3" s="1">
        <v>17.329999999999998</v>
      </c>
    </row>
    <row r="4" spans="4:6">
      <c r="D4" s="1" t="s">
        <v>1</v>
      </c>
      <c r="E4" s="1">
        <v>22.752413000000001</v>
      </c>
      <c r="F4" s="1" t="s">
        <v>6</v>
      </c>
    </row>
    <row r="5" spans="4:6">
      <c r="D5" s="1" t="s">
        <v>2</v>
      </c>
      <c r="E5" s="1">
        <f>+E3*E4</f>
        <v>394.29931728999998</v>
      </c>
    </row>
    <row r="6" spans="4:6">
      <c r="D6" s="1" t="s">
        <v>3</v>
      </c>
      <c r="E6" s="1">
        <v>13.62</v>
      </c>
      <c r="F6" s="1" t="str">
        <f>+F4</f>
        <v>Q124</v>
      </c>
    </row>
    <row r="7" spans="4:6">
      <c r="D7" s="1" t="s">
        <v>4</v>
      </c>
      <c r="E7" s="1">
        <f>5.688+0+18.4</f>
        <v>24.087999999999997</v>
      </c>
      <c r="F7" s="1" t="str">
        <f>+F6</f>
        <v>Q124</v>
      </c>
    </row>
    <row r="8" spans="4:6">
      <c r="D8" s="1" t="s">
        <v>5</v>
      </c>
      <c r="E8" s="1">
        <f>+E5-E6+E7</f>
        <v>404.76731728999999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8BF5-6D46-F940-9B2E-C5EFD2E3F081}">
  <dimension ref="B1:HQ33"/>
  <sheetViews>
    <sheetView tabSelected="1" zoomScale="140" zoomScaleNormal="140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O27" sqref="O27"/>
    </sheetView>
  </sheetViews>
  <sheetFormatPr baseColWidth="10" defaultRowHeight="13"/>
  <cols>
    <col min="1" max="1" width="1.83203125" style="1" customWidth="1"/>
    <col min="2" max="2" width="15" style="1" bestFit="1" customWidth="1"/>
    <col min="3" max="6" width="7.6640625" style="1" bestFit="1" customWidth="1"/>
    <col min="7" max="7" width="8.1640625" style="1" bestFit="1" customWidth="1"/>
    <col min="8" max="10" width="7.6640625" style="1" bestFit="1" customWidth="1"/>
    <col min="11" max="11" width="8.1640625" style="1" bestFit="1" customWidth="1"/>
    <col min="12" max="14" width="5.5" style="1" bestFit="1" customWidth="1"/>
    <col min="15" max="16" width="10.83203125" style="1"/>
    <col min="17" max="22" width="5.1640625" style="1" bestFit="1" customWidth="1"/>
    <col min="23" max="35" width="9.1640625" style="1" bestFit="1" customWidth="1"/>
    <col min="36" max="37" width="6.6640625" style="1" bestFit="1" customWidth="1"/>
    <col min="38" max="38" width="10.5" style="1" bestFit="1" customWidth="1"/>
    <col min="39" max="39" width="7.6640625" style="1" bestFit="1" customWidth="1"/>
    <col min="40" max="171" width="6.6640625" style="1" bestFit="1" customWidth="1"/>
    <col min="172" max="225" width="7.6640625" style="1" bestFit="1" customWidth="1"/>
    <col min="226" max="16384" width="10.83203125" style="1"/>
  </cols>
  <sheetData>
    <row r="1" spans="2:225" customFormat="1">
      <c r="Z1">
        <v>1</v>
      </c>
      <c r="AA1">
        <f>+Z1+1</f>
        <v>2</v>
      </c>
      <c r="AB1">
        <f t="shared" ref="AB1:AJ1" si="0">+AA1+1</f>
        <v>3</v>
      </c>
      <c r="AC1">
        <f t="shared" si="0"/>
        <v>4</v>
      </c>
      <c r="AD1">
        <f t="shared" si="0"/>
        <v>5</v>
      </c>
      <c r="AE1">
        <f t="shared" si="0"/>
        <v>6</v>
      </c>
      <c r="AF1">
        <f t="shared" si="0"/>
        <v>7</v>
      </c>
      <c r="AG1">
        <f t="shared" si="0"/>
        <v>8</v>
      </c>
      <c r="AH1">
        <f t="shared" si="0"/>
        <v>9</v>
      </c>
      <c r="AI1">
        <f t="shared" si="0"/>
        <v>10</v>
      </c>
      <c r="AJ1">
        <f t="shared" si="0"/>
        <v>11</v>
      </c>
      <c r="AK1">
        <f t="shared" ref="AK1:CV1" si="1">+AJ1+1</f>
        <v>12</v>
      </c>
      <c r="AL1">
        <f t="shared" si="1"/>
        <v>13</v>
      </c>
      <c r="AM1">
        <f t="shared" si="1"/>
        <v>14</v>
      </c>
      <c r="AN1">
        <f t="shared" si="1"/>
        <v>15</v>
      </c>
      <c r="AO1">
        <f t="shared" si="1"/>
        <v>16</v>
      </c>
      <c r="AP1">
        <f t="shared" si="1"/>
        <v>17</v>
      </c>
      <c r="AQ1">
        <f t="shared" si="1"/>
        <v>18</v>
      </c>
      <c r="AR1">
        <f t="shared" si="1"/>
        <v>19</v>
      </c>
      <c r="AS1">
        <f t="shared" si="1"/>
        <v>20</v>
      </c>
      <c r="AT1">
        <f t="shared" si="1"/>
        <v>21</v>
      </c>
      <c r="AU1">
        <f t="shared" si="1"/>
        <v>22</v>
      </c>
      <c r="AV1">
        <f t="shared" si="1"/>
        <v>23</v>
      </c>
      <c r="AW1">
        <f t="shared" si="1"/>
        <v>24</v>
      </c>
      <c r="AX1">
        <f t="shared" si="1"/>
        <v>25</v>
      </c>
      <c r="AY1">
        <f t="shared" si="1"/>
        <v>26</v>
      </c>
      <c r="AZ1">
        <f t="shared" si="1"/>
        <v>27</v>
      </c>
      <c r="BA1">
        <f t="shared" si="1"/>
        <v>28</v>
      </c>
      <c r="BB1">
        <f t="shared" si="1"/>
        <v>29</v>
      </c>
      <c r="BC1">
        <f t="shared" si="1"/>
        <v>30</v>
      </c>
      <c r="BD1">
        <f t="shared" si="1"/>
        <v>31</v>
      </c>
      <c r="BE1">
        <f t="shared" si="1"/>
        <v>32</v>
      </c>
      <c r="BF1">
        <f t="shared" si="1"/>
        <v>33</v>
      </c>
      <c r="BG1">
        <f t="shared" si="1"/>
        <v>34</v>
      </c>
      <c r="BH1">
        <f t="shared" si="1"/>
        <v>35</v>
      </c>
      <c r="BI1">
        <f t="shared" si="1"/>
        <v>36</v>
      </c>
      <c r="BJ1">
        <f t="shared" si="1"/>
        <v>37</v>
      </c>
      <c r="BK1">
        <f t="shared" si="1"/>
        <v>38</v>
      </c>
      <c r="BL1">
        <f t="shared" si="1"/>
        <v>39</v>
      </c>
      <c r="BM1">
        <f t="shared" si="1"/>
        <v>40</v>
      </c>
      <c r="BN1">
        <f t="shared" si="1"/>
        <v>41</v>
      </c>
      <c r="BO1">
        <f t="shared" si="1"/>
        <v>42</v>
      </c>
      <c r="BP1">
        <f t="shared" si="1"/>
        <v>43</v>
      </c>
      <c r="BQ1">
        <f t="shared" si="1"/>
        <v>44</v>
      </c>
      <c r="BR1">
        <f t="shared" si="1"/>
        <v>45</v>
      </c>
      <c r="BS1">
        <f t="shared" si="1"/>
        <v>46</v>
      </c>
      <c r="BT1">
        <f t="shared" si="1"/>
        <v>47</v>
      </c>
      <c r="BU1">
        <f t="shared" si="1"/>
        <v>48</v>
      </c>
      <c r="BV1">
        <f t="shared" si="1"/>
        <v>49</v>
      </c>
      <c r="BW1">
        <f t="shared" si="1"/>
        <v>50</v>
      </c>
      <c r="BX1">
        <f t="shared" si="1"/>
        <v>51</v>
      </c>
      <c r="BY1">
        <f t="shared" si="1"/>
        <v>52</v>
      </c>
      <c r="BZ1">
        <f t="shared" si="1"/>
        <v>53</v>
      </c>
      <c r="CA1">
        <f t="shared" si="1"/>
        <v>54</v>
      </c>
      <c r="CB1">
        <f t="shared" si="1"/>
        <v>55</v>
      </c>
      <c r="CC1">
        <f t="shared" si="1"/>
        <v>56</v>
      </c>
      <c r="CD1">
        <f t="shared" si="1"/>
        <v>57</v>
      </c>
      <c r="CE1">
        <f t="shared" si="1"/>
        <v>58</v>
      </c>
      <c r="CF1">
        <f t="shared" si="1"/>
        <v>59</v>
      </c>
      <c r="CG1">
        <f t="shared" si="1"/>
        <v>60</v>
      </c>
      <c r="CH1">
        <f t="shared" si="1"/>
        <v>61</v>
      </c>
      <c r="CI1">
        <f t="shared" si="1"/>
        <v>62</v>
      </c>
      <c r="CJ1">
        <f t="shared" si="1"/>
        <v>63</v>
      </c>
      <c r="CK1">
        <f t="shared" si="1"/>
        <v>64</v>
      </c>
      <c r="CL1">
        <f t="shared" si="1"/>
        <v>65</v>
      </c>
      <c r="CM1">
        <f t="shared" si="1"/>
        <v>66</v>
      </c>
      <c r="CN1">
        <f t="shared" si="1"/>
        <v>67</v>
      </c>
      <c r="CO1">
        <f t="shared" si="1"/>
        <v>68</v>
      </c>
      <c r="CP1">
        <f t="shared" si="1"/>
        <v>69</v>
      </c>
      <c r="CQ1">
        <f t="shared" si="1"/>
        <v>70</v>
      </c>
      <c r="CR1">
        <f t="shared" si="1"/>
        <v>71</v>
      </c>
      <c r="CS1">
        <f t="shared" si="1"/>
        <v>72</v>
      </c>
      <c r="CT1">
        <f t="shared" si="1"/>
        <v>73</v>
      </c>
      <c r="CU1">
        <f t="shared" si="1"/>
        <v>74</v>
      </c>
      <c r="CV1">
        <f t="shared" si="1"/>
        <v>75</v>
      </c>
      <c r="CW1">
        <f t="shared" ref="CW1:FH1" si="2">+CV1+1</f>
        <v>76</v>
      </c>
      <c r="CX1">
        <f t="shared" si="2"/>
        <v>77</v>
      </c>
      <c r="CY1">
        <f t="shared" si="2"/>
        <v>78</v>
      </c>
      <c r="CZ1">
        <f t="shared" si="2"/>
        <v>79</v>
      </c>
      <c r="DA1">
        <f t="shared" si="2"/>
        <v>80</v>
      </c>
      <c r="DB1">
        <f t="shared" si="2"/>
        <v>81</v>
      </c>
      <c r="DC1">
        <f t="shared" si="2"/>
        <v>82</v>
      </c>
      <c r="DD1">
        <f t="shared" si="2"/>
        <v>83</v>
      </c>
      <c r="DE1">
        <f t="shared" si="2"/>
        <v>84</v>
      </c>
      <c r="DF1">
        <f t="shared" si="2"/>
        <v>85</v>
      </c>
      <c r="DG1">
        <f t="shared" si="2"/>
        <v>86</v>
      </c>
      <c r="DH1">
        <f t="shared" si="2"/>
        <v>87</v>
      </c>
      <c r="DI1">
        <f t="shared" si="2"/>
        <v>88</v>
      </c>
      <c r="DJ1">
        <f t="shared" si="2"/>
        <v>89</v>
      </c>
      <c r="DK1">
        <f t="shared" si="2"/>
        <v>90</v>
      </c>
      <c r="DL1">
        <f t="shared" si="2"/>
        <v>91</v>
      </c>
      <c r="DM1">
        <f t="shared" si="2"/>
        <v>92</v>
      </c>
      <c r="DN1">
        <f t="shared" si="2"/>
        <v>93</v>
      </c>
      <c r="DO1">
        <f t="shared" si="2"/>
        <v>94</v>
      </c>
      <c r="DP1">
        <f t="shared" si="2"/>
        <v>95</v>
      </c>
      <c r="DQ1">
        <f t="shared" si="2"/>
        <v>96</v>
      </c>
      <c r="DR1">
        <f t="shared" si="2"/>
        <v>97</v>
      </c>
      <c r="DS1">
        <f t="shared" si="2"/>
        <v>98</v>
      </c>
      <c r="DT1">
        <f t="shared" si="2"/>
        <v>99</v>
      </c>
      <c r="DU1">
        <f t="shared" si="2"/>
        <v>100</v>
      </c>
      <c r="DV1">
        <f t="shared" si="2"/>
        <v>101</v>
      </c>
      <c r="DW1">
        <f t="shared" si="2"/>
        <v>102</v>
      </c>
      <c r="DX1">
        <f t="shared" si="2"/>
        <v>103</v>
      </c>
      <c r="DY1">
        <f t="shared" si="2"/>
        <v>104</v>
      </c>
      <c r="DZ1">
        <f t="shared" si="2"/>
        <v>105</v>
      </c>
      <c r="EA1">
        <f t="shared" si="2"/>
        <v>106</v>
      </c>
      <c r="EB1">
        <f t="shared" si="2"/>
        <v>107</v>
      </c>
      <c r="EC1">
        <f t="shared" si="2"/>
        <v>108</v>
      </c>
      <c r="ED1">
        <f t="shared" si="2"/>
        <v>109</v>
      </c>
      <c r="EE1">
        <f t="shared" si="2"/>
        <v>110</v>
      </c>
      <c r="EF1">
        <f t="shared" si="2"/>
        <v>111</v>
      </c>
      <c r="EG1">
        <f t="shared" si="2"/>
        <v>112</v>
      </c>
      <c r="EH1">
        <f t="shared" si="2"/>
        <v>113</v>
      </c>
      <c r="EI1">
        <f t="shared" si="2"/>
        <v>114</v>
      </c>
      <c r="EJ1">
        <f t="shared" si="2"/>
        <v>115</v>
      </c>
      <c r="EK1">
        <f t="shared" si="2"/>
        <v>116</v>
      </c>
      <c r="EL1">
        <f t="shared" si="2"/>
        <v>117</v>
      </c>
      <c r="EM1">
        <f t="shared" si="2"/>
        <v>118</v>
      </c>
      <c r="EN1">
        <f t="shared" si="2"/>
        <v>119</v>
      </c>
      <c r="EO1">
        <f t="shared" si="2"/>
        <v>120</v>
      </c>
      <c r="EP1">
        <f t="shared" si="2"/>
        <v>121</v>
      </c>
      <c r="EQ1">
        <f t="shared" si="2"/>
        <v>122</v>
      </c>
      <c r="ER1">
        <f t="shared" si="2"/>
        <v>123</v>
      </c>
      <c r="ES1">
        <f t="shared" si="2"/>
        <v>124</v>
      </c>
      <c r="ET1">
        <f t="shared" si="2"/>
        <v>125</v>
      </c>
      <c r="EU1">
        <f t="shared" si="2"/>
        <v>126</v>
      </c>
      <c r="EV1">
        <f t="shared" si="2"/>
        <v>127</v>
      </c>
      <c r="EW1">
        <f t="shared" si="2"/>
        <v>128</v>
      </c>
      <c r="EX1">
        <f t="shared" si="2"/>
        <v>129</v>
      </c>
      <c r="EY1">
        <f t="shared" si="2"/>
        <v>130</v>
      </c>
      <c r="EZ1">
        <f t="shared" si="2"/>
        <v>131</v>
      </c>
      <c r="FA1">
        <f t="shared" si="2"/>
        <v>132</v>
      </c>
      <c r="FB1">
        <f t="shared" si="2"/>
        <v>133</v>
      </c>
      <c r="FC1">
        <f t="shared" si="2"/>
        <v>134</v>
      </c>
      <c r="FD1">
        <f t="shared" si="2"/>
        <v>135</v>
      </c>
      <c r="FE1">
        <f t="shared" si="2"/>
        <v>136</v>
      </c>
      <c r="FF1">
        <f t="shared" si="2"/>
        <v>137</v>
      </c>
      <c r="FG1">
        <f t="shared" si="2"/>
        <v>138</v>
      </c>
      <c r="FH1">
        <f t="shared" si="2"/>
        <v>139</v>
      </c>
      <c r="FI1">
        <f t="shared" ref="FI1:HQ1" si="3">+FH1+1</f>
        <v>140</v>
      </c>
      <c r="FJ1">
        <f t="shared" si="3"/>
        <v>141</v>
      </c>
      <c r="FK1">
        <f t="shared" si="3"/>
        <v>142</v>
      </c>
      <c r="FL1">
        <f t="shared" si="3"/>
        <v>143</v>
      </c>
      <c r="FM1">
        <f t="shared" si="3"/>
        <v>144</v>
      </c>
      <c r="FN1">
        <f t="shared" si="3"/>
        <v>145</v>
      </c>
      <c r="FO1">
        <f t="shared" si="3"/>
        <v>146</v>
      </c>
      <c r="FP1">
        <f t="shared" si="3"/>
        <v>147</v>
      </c>
      <c r="FQ1">
        <f t="shared" si="3"/>
        <v>148</v>
      </c>
      <c r="FR1">
        <f t="shared" si="3"/>
        <v>149</v>
      </c>
      <c r="FS1">
        <f t="shared" si="3"/>
        <v>150</v>
      </c>
      <c r="FT1">
        <f t="shared" si="3"/>
        <v>151</v>
      </c>
      <c r="FU1">
        <f t="shared" si="3"/>
        <v>152</v>
      </c>
      <c r="FV1">
        <f t="shared" si="3"/>
        <v>153</v>
      </c>
      <c r="FW1">
        <f t="shared" si="3"/>
        <v>154</v>
      </c>
      <c r="FX1">
        <f t="shared" si="3"/>
        <v>155</v>
      </c>
      <c r="FY1">
        <f t="shared" si="3"/>
        <v>156</v>
      </c>
      <c r="FZ1">
        <f t="shared" si="3"/>
        <v>157</v>
      </c>
      <c r="GA1">
        <f t="shared" si="3"/>
        <v>158</v>
      </c>
      <c r="GB1">
        <f t="shared" si="3"/>
        <v>159</v>
      </c>
      <c r="GC1">
        <f t="shared" si="3"/>
        <v>160</v>
      </c>
      <c r="GD1">
        <f t="shared" si="3"/>
        <v>161</v>
      </c>
      <c r="GE1">
        <f t="shared" si="3"/>
        <v>162</v>
      </c>
      <c r="GF1">
        <f t="shared" si="3"/>
        <v>163</v>
      </c>
      <c r="GG1">
        <f t="shared" si="3"/>
        <v>164</v>
      </c>
      <c r="GH1">
        <f t="shared" si="3"/>
        <v>165</v>
      </c>
      <c r="GI1">
        <f t="shared" si="3"/>
        <v>166</v>
      </c>
      <c r="GJ1">
        <f t="shared" si="3"/>
        <v>167</v>
      </c>
      <c r="GK1">
        <f t="shared" si="3"/>
        <v>168</v>
      </c>
      <c r="GL1">
        <f t="shared" si="3"/>
        <v>169</v>
      </c>
      <c r="GM1">
        <f t="shared" si="3"/>
        <v>170</v>
      </c>
      <c r="GN1">
        <f t="shared" si="3"/>
        <v>171</v>
      </c>
      <c r="GO1">
        <f t="shared" si="3"/>
        <v>172</v>
      </c>
      <c r="GP1">
        <f t="shared" si="3"/>
        <v>173</v>
      </c>
      <c r="GQ1">
        <f t="shared" si="3"/>
        <v>174</v>
      </c>
      <c r="GR1">
        <f t="shared" si="3"/>
        <v>175</v>
      </c>
      <c r="GS1">
        <f t="shared" si="3"/>
        <v>176</v>
      </c>
      <c r="GT1">
        <f t="shared" si="3"/>
        <v>177</v>
      </c>
      <c r="GU1">
        <f t="shared" si="3"/>
        <v>178</v>
      </c>
      <c r="GV1">
        <f t="shared" si="3"/>
        <v>179</v>
      </c>
      <c r="GW1">
        <f t="shared" si="3"/>
        <v>180</v>
      </c>
      <c r="GX1">
        <f t="shared" si="3"/>
        <v>181</v>
      </c>
      <c r="GY1">
        <f t="shared" si="3"/>
        <v>182</v>
      </c>
      <c r="GZ1">
        <f t="shared" si="3"/>
        <v>183</v>
      </c>
      <c r="HA1">
        <f t="shared" si="3"/>
        <v>184</v>
      </c>
      <c r="HB1">
        <f t="shared" si="3"/>
        <v>185</v>
      </c>
      <c r="HC1">
        <f t="shared" si="3"/>
        <v>186</v>
      </c>
      <c r="HD1">
        <f t="shared" si="3"/>
        <v>187</v>
      </c>
      <c r="HE1">
        <f t="shared" si="3"/>
        <v>188</v>
      </c>
      <c r="HF1">
        <f t="shared" si="3"/>
        <v>189</v>
      </c>
      <c r="HG1">
        <f t="shared" si="3"/>
        <v>190</v>
      </c>
      <c r="HH1">
        <f t="shared" si="3"/>
        <v>191</v>
      </c>
      <c r="HI1">
        <f t="shared" si="3"/>
        <v>192</v>
      </c>
      <c r="HJ1">
        <f t="shared" si="3"/>
        <v>193</v>
      </c>
      <c r="HK1">
        <f t="shared" si="3"/>
        <v>194</v>
      </c>
      <c r="HL1">
        <f t="shared" si="3"/>
        <v>195</v>
      </c>
      <c r="HM1">
        <f t="shared" si="3"/>
        <v>196</v>
      </c>
      <c r="HN1">
        <f t="shared" si="3"/>
        <v>197</v>
      </c>
      <c r="HO1">
        <f t="shared" si="3"/>
        <v>198</v>
      </c>
      <c r="HP1">
        <f t="shared" si="3"/>
        <v>199</v>
      </c>
      <c r="HQ1">
        <f t="shared" si="3"/>
        <v>200</v>
      </c>
    </row>
    <row r="2" spans="2:225" customFormat="1">
      <c r="G2" s="4">
        <v>44926</v>
      </c>
      <c r="K2" s="4">
        <v>45291</v>
      </c>
    </row>
    <row r="3" spans="2:225" customFormat="1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6</v>
      </c>
      <c r="L3" t="s">
        <v>25</v>
      </c>
      <c r="M3" t="s">
        <v>26</v>
      </c>
      <c r="N3" t="s">
        <v>27</v>
      </c>
      <c r="Q3">
        <v>2015</v>
      </c>
      <c r="R3">
        <f>+Q3+1</f>
        <v>2016</v>
      </c>
      <c r="S3">
        <f t="shared" ref="S3:AI3" si="4">+R3+1</f>
        <v>2017</v>
      </c>
      <c r="T3">
        <f t="shared" si="4"/>
        <v>2018</v>
      </c>
      <c r="U3">
        <f t="shared" si="4"/>
        <v>2019</v>
      </c>
      <c r="V3">
        <f t="shared" si="4"/>
        <v>2020</v>
      </c>
      <c r="W3">
        <f t="shared" si="4"/>
        <v>2021</v>
      </c>
      <c r="X3">
        <f t="shared" si="4"/>
        <v>2022</v>
      </c>
      <c r="Y3">
        <f t="shared" si="4"/>
        <v>2023</v>
      </c>
      <c r="Z3">
        <f t="shared" si="4"/>
        <v>2024</v>
      </c>
      <c r="AA3">
        <f t="shared" si="4"/>
        <v>2025</v>
      </c>
      <c r="AB3">
        <f t="shared" si="4"/>
        <v>2026</v>
      </c>
      <c r="AC3">
        <f t="shared" si="4"/>
        <v>2027</v>
      </c>
      <c r="AD3">
        <f t="shared" si="4"/>
        <v>2028</v>
      </c>
      <c r="AE3">
        <f t="shared" si="4"/>
        <v>2029</v>
      </c>
      <c r="AF3">
        <f t="shared" si="4"/>
        <v>2030</v>
      </c>
      <c r="AG3">
        <f t="shared" si="4"/>
        <v>2031</v>
      </c>
      <c r="AH3">
        <f t="shared" si="4"/>
        <v>2032</v>
      </c>
      <c r="AI3">
        <f t="shared" si="4"/>
        <v>2033</v>
      </c>
    </row>
    <row r="4" spans="2:225" customFormat="1">
      <c r="B4" t="s">
        <v>32</v>
      </c>
      <c r="H4" s="1"/>
      <c r="I4" s="1"/>
      <c r="J4" s="1"/>
      <c r="K4">
        <v>47.31</v>
      </c>
    </row>
    <row r="5" spans="2:225" customFormat="1">
      <c r="B5" t="s">
        <v>31</v>
      </c>
      <c r="G5">
        <v>165</v>
      </c>
      <c r="H5">
        <v>166</v>
      </c>
      <c r="I5">
        <v>164</v>
      </c>
      <c r="J5">
        <v>165</v>
      </c>
      <c r="K5">
        <v>167</v>
      </c>
    </row>
    <row r="6" spans="2:225">
      <c r="B6" s="1" t="s">
        <v>33</v>
      </c>
      <c r="H6" s="1">
        <f>+H12/H5</f>
        <v>1706.2951807228915</v>
      </c>
      <c r="I6" s="1">
        <f>+I12/I5</f>
        <v>1718.2378048780488</v>
      </c>
      <c r="J6" s="1">
        <f>+J12/J5</f>
        <v>1788.3333333333333</v>
      </c>
      <c r="K6" s="1">
        <f>+K12/K5</f>
        <v>1806.8862275449101</v>
      </c>
    </row>
    <row r="7" spans="2:225" customFormat="1"/>
    <row r="8" spans="2:225" customFormat="1"/>
    <row r="9" spans="2:225" customFormat="1"/>
    <row r="10" spans="2:225" customFormat="1"/>
    <row r="11" spans="2:225" customFormat="1"/>
    <row r="12" spans="2:225">
      <c r="B12" s="1" t="s">
        <v>1</v>
      </c>
      <c r="C12" s="1">
        <v>277288</v>
      </c>
      <c r="D12" s="1">
        <v>271822</v>
      </c>
      <c r="E12" s="1">
        <v>266309</v>
      </c>
      <c r="F12" s="1">
        <f>+X12-SUM(C12:E12)</f>
        <v>274206</v>
      </c>
      <c r="G12" s="1">
        <v>280457</v>
      </c>
      <c r="H12" s="1">
        <v>283245</v>
      </c>
      <c r="I12" s="1">
        <v>281791</v>
      </c>
      <c r="J12" s="1">
        <f>+Y12-SUM(G12:I12)</f>
        <v>295075</v>
      </c>
      <c r="K12" s="1">
        <v>301750</v>
      </c>
      <c r="W12" s="1">
        <v>1055516</v>
      </c>
      <c r="X12" s="1">
        <v>1089625</v>
      </c>
      <c r="Y12" s="1">
        <v>1140568</v>
      </c>
      <c r="Z12" s="1">
        <f>+Y12*1.01</f>
        <v>1151973.68</v>
      </c>
      <c r="AA12" s="1">
        <f t="shared" ref="AA12:AI12" si="5">+Z12*1.01</f>
        <v>1163493.4168</v>
      </c>
      <c r="AB12" s="1">
        <f t="shared" si="5"/>
        <v>1175128.350968</v>
      </c>
      <c r="AC12" s="1">
        <f t="shared" si="5"/>
        <v>1186879.6344776801</v>
      </c>
      <c r="AD12" s="1">
        <f t="shared" si="5"/>
        <v>1198748.430822457</v>
      </c>
      <c r="AE12" s="1">
        <f t="shared" si="5"/>
        <v>1210735.9151306816</v>
      </c>
      <c r="AF12" s="1">
        <f t="shared" si="5"/>
        <v>1222843.2742819884</v>
      </c>
      <c r="AG12" s="1">
        <f t="shared" si="5"/>
        <v>1235071.7070248083</v>
      </c>
      <c r="AH12" s="1">
        <f t="shared" si="5"/>
        <v>1247422.4240950563</v>
      </c>
      <c r="AI12" s="1">
        <f t="shared" si="5"/>
        <v>1259896.6483360068</v>
      </c>
    </row>
    <row r="13" spans="2:225">
      <c r="B13" s="1" t="s">
        <v>3</v>
      </c>
      <c r="C13" s="1">
        <v>198551</v>
      </c>
      <c r="D13" s="1">
        <v>195040</v>
      </c>
      <c r="E13" s="1">
        <v>192750</v>
      </c>
      <c r="F13" s="1">
        <f t="shared" ref="F13:F23" si="6">+X13-SUM(C13:E13)</f>
        <v>198403</v>
      </c>
      <c r="G13" s="1">
        <v>201738</v>
      </c>
      <c r="H13" s="1">
        <v>200768</v>
      </c>
      <c r="I13" s="1">
        <v>200401</v>
      </c>
      <c r="J13" s="1">
        <f t="shared" ref="J13:J20" si="7">+Y13-SUM(G13:I13)</f>
        <v>210730</v>
      </c>
      <c r="K13" s="1">
        <v>212990</v>
      </c>
      <c r="W13" s="1">
        <v>763328</v>
      </c>
      <c r="X13" s="1">
        <v>784744</v>
      </c>
      <c r="Y13" s="1">
        <v>813637</v>
      </c>
      <c r="Z13" s="1">
        <f>+Z$12*(Y13/Y$12)</f>
        <v>821773.36999999988</v>
      </c>
      <c r="AA13" s="1">
        <f t="shared" ref="AA13:AI13" si="8">+AA$12*(Z13/Z$12)</f>
        <v>829991.10369999998</v>
      </c>
      <c r="AB13" s="1">
        <f t="shared" si="8"/>
        <v>838291.01473699999</v>
      </c>
      <c r="AC13" s="1">
        <f t="shared" si="8"/>
        <v>846673.92488437006</v>
      </c>
      <c r="AD13" s="1">
        <f t="shared" si="8"/>
        <v>855140.66413321381</v>
      </c>
      <c r="AE13" s="1">
        <f t="shared" si="8"/>
        <v>863692.07077454589</v>
      </c>
      <c r="AF13" s="1">
        <f t="shared" si="8"/>
        <v>872328.99148229137</v>
      </c>
      <c r="AG13" s="1">
        <f t="shared" si="8"/>
        <v>881052.28139711428</v>
      </c>
      <c r="AH13" s="1">
        <f t="shared" si="8"/>
        <v>889862.80421108543</v>
      </c>
      <c r="AI13" s="1">
        <f t="shared" si="8"/>
        <v>898761.43225319625</v>
      </c>
    </row>
    <row r="14" spans="2:225">
      <c r="B14" s="1" t="s">
        <v>15</v>
      </c>
      <c r="C14" s="1">
        <v>59336</v>
      </c>
      <c r="D14" s="1">
        <v>59605</v>
      </c>
      <c r="E14" s="1">
        <v>60124</v>
      </c>
      <c r="F14" s="1">
        <f t="shared" si="6"/>
        <v>62992</v>
      </c>
      <c r="G14" s="1">
        <v>63596</v>
      </c>
      <c r="H14" s="1">
        <v>65192</v>
      </c>
      <c r="I14" s="1">
        <v>62631</v>
      </c>
      <c r="J14" s="1">
        <f t="shared" si="7"/>
        <v>65863</v>
      </c>
      <c r="K14" s="1">
        <v>68012</v>
      </c>
      <c r="W14" s="1">
        <v>234586</v>
      </c>
      <c r="X14" s="1">
        <v>242057</v>
      </c>
      <c r="Y14" s="1">
        <v>257282</v>
      </c>
      <c r="Z14" s="1">
        <f>+Z$12*(Y14/Y$12)</f>
        <v>259854.81999999998</v>
      </c>
      <c r="AA14" s="1">
        <f t="shared" ref="AA14:AI14" si="9">+AA$12*(Z14/Z$12)</f>
        <v>262453.36820000003</v>
      </c>
      <c r="AB14" s="1">
        <f t="shared" si="9"/>
        <v>265077.90188200003</v>
      </c>
      <c r="AC14" s="1">
        <f t="shared" si="9"/>
        <v>267728.68090082007</v>
      </c>
      <c r="AD14" s="1">
        <f t="shared" si="9"/>
        <v>270405.96770982828</v>
      </c>
      <c r="AE14" s="1">
        <f t="shared" si="9"/>
        <v>273110.02738692658</v>
      </c>
      <c r="AF14" s="1">
        <f t="shared" si="9"/>
        <v>275841.12766079581</v>
      </c>
      <c r="AG14" s="1">
        <f t="shared" si="9"/>
        <v>278599.53893740376</v>
      </c>
      <c r="AH14" s="1">
        <f t="shared" si="9"/>
        <v>281385.53432677779</v>
      </c>
      <c r="AI14" s="1">
        <f t="shared" si="9"/>
        <v>284199.38967004558</v>
      </c>
    </row>
    <row r="15" spans="2:225">
      <c r="B15" s="1" t="s">
        <v>16</v>
      </c>
      <c r="C15" s="1">
        <v>7293</v>
      </c>
      <c r="D15" s="1">
        <v>8172</v>
      </c>
      <c r="E15" s="1">
        <v>7459</v>
      </c>
      <c r="F15" s="1">
        <f t="shared" si="6"/>
        <v>8638</v>
      </c>
      <c r="G15" s="1">
        <v>8253</v>
      </c>
      <c r="H15" s="1">
        <v>8605</v>
      </c>
      <c r="I15" s="1">
        <v>9308</v>
      </c>
      <c r="J15" s="1">
        <f t="shared" si="7"/>
        <v>9807</v>
      </c>
      <c r="K15" s="1">
        <v>9407</v>
      </c>
      <c r="W15" s="1">
        <v>28355</v>
      </c>
      <c r="X15" s="1">
        <v>31562</v>
      </c>
      <c r="Y15" s="1">
        <v>35973</v>
      </c>
      <c r="Z15" s="1">
        <f>+Z$12*(Y15/Y$12)</f>
        <v>36332.729999999996</v>
      </c>
      <c r="AA15" s="1">
        <f t="shared" ref="AA15:AI15" si="10">+AA$12*(Z15/Z$12)</f>
        <v>36696.057299999993</v>
      </c>
      <c r="AB15" s="1">
        <f t="shared" si="10"/>
        <v>37063.017872999997</v>
      </c>
      <c r="AC15" s="1">
        <f t="shared" si="10"/>
        <v>37433.648051730001</v>
      </c>
      <c r="AD15" s="1">
        <f t="shared" si="10"/>
        <v>37807.984532247297</v>
      </c>
      <c r="AE15" s="1">
        <f t="shared" si="10"/>
        <v>38186.064377569775</v>
      </c>
      <c r="AF15" s="1">
        <f t="shared" si="10"/>
        <v>38567.925021345472</v>
      </c>
      <c r="AG15" s="1">
        <f t="shared" si="10"/>
        <v>38953.604271558928</v>
      </c>
      <c r="AH15" s="1">
        <f t="shared" si="10"/>
        <v>39343.140314274511</v>
      </c>
      <c r="AI15" s="1">
        <f t="shared" si="10"/>
        <v>39736.571717417261</v>
      </c>
    </row>
    <row r="16" spans="2:225">
      <c r="B16" s="1" t="s">
        <v>17</v>
      </c>
      <c r="C16" s="1">
        <v>84</v>
      </c>
      <c r="D16" s="1">
        <v>141</v>
      </c>
      <c r="E16" s="1">
        <v>325</v>
      </c>
      <c r="F16" s="1">
        <f t="shared" si="6"/>
        <v>557</v>
      </c>
      <c r="G16" s="1">
        <v>453</v>
      </c>
      <c r="H16" s="1">
        <v>249</v>
      </c>
      <c r="I16" s="1">
        <v>367</v>
      </c>
      <c r="J16" s="1">
        <f t="shared" si="7"/>
        <v>938</v>
      </c>
      <c r="K16" s="1">
        <v>538</v>
      </c>
      <c r="W16" s="1">
        <v>920</v>
      </c>
      <c r="X16" s="1">
        <v>1107</v>
      </c>
      <c r="Y16" s="1">
        <v>2007</v>
      </c>
      <c r="Z16" s="1">
        <f>+Z$12*(Y16/Y$12)</f>
        <v>2027.07</v>
      </c>
      <c r="AA16" s="1">
        <f t="shared" ref="AA16:AI16" si="11">+AA$12*(Z16/Z$12)</f>
        <v>2047.3407</v>
      </c>
      <c r="AB16" s="1">
        <f t="shared" si="11"/>
        <v>2067.8141070000001</v>
      </c>
      <c r="AC16" s="1">
        <f t="shared" si="11"/>
        <v>2088.4922480700002</v>
      </c>
      <c r="AD16" s="1">
        <f t="shared" si="11"/>
        <v>2109.3771705507002</v>
      </c>
      <c r="AE16" s="1">
        <f t="shared" si="11"/>
        <v>2130.4709422562073</v>
      </c>
      <c r="AF16" s="1">
        <f t="shared" si="11"/>
        <v>2151.7756516787695</v>
      </c>
      <c r="AG16" s="1">
        <f t="shared" si="11"/>
        <v>2173.2934081955573</v>
      </c>
      <c r="AH16" s="1">
        <f t="shared" si="11"/>
        <v>2195.0263422775129</v>
      </c>
      <c r="AI16" s="1">
        <f t="shared" si="11"/>
        <v>2216.976605700288</v>
      </c>
    </row>
    <row r="17" spans="2:225">
      <c r="B17" s="1" t="s">
        <v>18</v>
      </c>
      <c r="C17" s="1">
        <f>+C12-SUM(C13:C16)</f>
        <v>12024</v>
      </c>
      <c r="D17" s="1">
        <f>+D12-SUM(D13:D16)</f>
        <v>8864</v>
      </c>
      <c r="E17" s="1">
        <f>+E12-SUM(E13:E16)</f>
        <v>5651</v>
      </c>
      <c r="F17" s="1">
        <f t="shared" si="6"/>
        <v>3616</v>
      </c>
      <c r="G17" s="1">
        <f>+G12-SUM(G13:G16)</f>
        <v>6417</v>
      </c>
      <c r="H17" s="1">
        <f>+H12-SUM(H13:H16)</f>
        <v>8431</v>
      </c>
      <c r="I17" s="1">
        <f>+I12-SUM(I13:I16)</f>
        <v>9084</v>
      </c>
      <c r="J17" s="1">
        <f>+J12-SUM(J13:J16)</f>
        <v>7737</v>
      </c>
      <c r="K17" s="1">
        <f>+K12-SUM(K13:K16)</f>
        <v>10803</v>
      </c>
      <c r="W17" s="1">
        <f>+W12-SUM(W13:W16)</f>
        <v>28327</v>
      </c>
      <c r="X17" s="1">
        <f>+X12-SUM(X13:X16)</f>
        <v>30155</v>
      </c>
      <c r="Y17" s="1">
        <f>+Y12-SUM(Y13:Y16)</f>
        <v>31669</v>
      </c>
      <c r="Z17" s="1">
        <f>+Z12-SUM(Z13:Z16)</f>
        <v>31985.689999999944</v>
      </c>
      <c r="AA17" s="1">
        <f t="shared" ref="AA17:AI17" si="12">+AA12-SUM(AA13:AA16)</f>
        <v>32305.546899999958</v>
      </c>
      <c r="AB17" s="1">
        <f t="shared" si="12"/>
        <v>32628.602369000204</v>
      </c>
      <c r="AC17" s="1">
        <f t="shared" si="12"/>
        <v>32954.888392690104</v>
      </c>
      <c r="AD17" s="1">
        <f t="shared" si="12"/>
        <v>33284.437276616925</v>
      </c>
      <c r="AE17" s="1">
        <f t="shared" si="12"/>
        <v>33617.281649383018</v>
      </c>
      <c r="AF17" s="1">
        <f t="shared" si="12"/>
        <v>33953.454465877032</v>
      </c>
      <c r="AG17" s="1">
        <f t="shared" si="12"/>
        <v>34292.989010535879</v>
      </c>
      <c r="AH17" s="1">
        <f t="shared" si="12"/>
        <v>34635.918900641147</v>
      </c>
      <c r="AI17" s="1">
        <f t="shared" si="12"/>
        <v>34982.278089647181</v>
      </c>
    </row>
    <row r="18" spans="2:225">
      <c r="B18" s="1" t="s">
        <v>19</v>
      </c>
      <c r="C18" s="1">
        <v>-544</v>
      </c>
      <c r="D18" s="1">
        <v>-545</v>
      </c>
      <c r="E18" s="1">
        <v>-603</v>
      </c>
      <c r="F18" s="1">
        <f t="shared" si="6"/>
        <v>-679</v>
      </c>
      <c r="G18" s="1">
        <v>-796</v>
      </c>
      <c r="H18" s="1">
        <v>-834</v>
      </c>
      <c r="I18" s="1">
        <v>-848</v>
      </c>
      <c r="J18" s="1">
        <f t="shared" si="7"/>
        <v>-821</v>
      </c>
      <c r="K18" s="1">
        <v>-894</v>
      </c>
      <c r="W18" s="1">
        <v>-2271</v>
      </c>
      <c r="X18" s="1">
        <v>-2371</v>
      </c>
      <c r="Y18" s="1">
        <v>-3299</v>
      </c>
      <c r="Z18" s="1">
        <f>+Z17*(Y18/Y17)</f>
        <v>-3331.9899999999943</v>
      </c>
      <c r="AA18" s="1">
        <f t="shared" ref="AA18:AI18" si="13">+AA17*(Z18/Z17)</f>
        <v>-3365.3098999999957</v>
      </c>
      <c r="AB18" s="1">
        <f t="shared" si="13"/>
        <v>-3398.9629990000212</v>
      </c>
      <c r="AC18" s="1">
        <f t="shared" si="13"/>
        <v>-3432.9526289900109</v>
      </c>
      <c r="AD18" s="1">
        <f t="shared" si="13"/>
        <v>-3467.2821552799028</v>
      </c>
      <c r="AE18" s="1">
        <f t="shared" si="13"/>
        <v>-3501.9549768326938</v>
      </c>
      <c r="AF18" s="1">
        <f t="shared" si="13"/>
        <v>-3536.9745266010395</v>
      </c>
      <c r="AG18" s="1">
        <f t="shared" si="13"/>
        <v>-3572.3442718670581</v>
      </c>
      <c r="AH18" s="1">
        <f t="shared" si="13"/>
        <v>-3608.0677145857194</v>
      </c>
      <c r="AI18" s="1">
        <f t="shared" si="13"/>
        <v>-3644.1483917315372</v>
      </c>
    </row>
    <row r="19" spans="2:225">
      <c r="B19" s="1" t="s">
        <v>20</v>
      </c>
      <c r="C19" s="1">
        <f>+SUM(C17:C18)</f>
        <v>11480</v>
      </c>
      <c r="D19" s="1">
        <f>+SUM(D17:D18)</f>
        <v>8319</v>
      </c>
      <c r="E19" s="1">
        <f>+SUM(E17:E18)</f>
        <v>5048</v>
      </c>
      <c r="F19" s="1">
        <f t="shared" si="6"/>
        <v>2937</v>
      </c>
      <c r="G19" s="1">
        <f>+SUM(G17:G18)</f>
        <v>5621</v>
      </c>
      <c r="H19" s="1">
        <f>+SUM(H17:H18)</f>
        <v>7597</v>
      </c>
      <c r="I19" s="1">
        <f>+SUM(I17:I18)</f>
        <v>8236</v>
      </c>
      <c r="J19" s="1">
        <f>+SUM(J17:J18)</f>
        <v>6916</v>
      </c>
      <c r="K19" s="1">
        <f>+SUM(K17:K18)</f>
        <v>9909</v>
      </c>
      <c r="W19" s="1">
        <f>+SUM(W17:W18)</f>
        <v>26056</v>
      </c>
      <c r="X19" s="1">
        <f>+SUM(X17:X18)</f>
        <v>27784</v>
      </c>
      <c r="Y19" s="1">
        <f>+SUM(Y17:Y18)</f>
        <v>28370</v>
      </c>
      <c r="Z19" s="1">
        <f>+SUM(Z17:Z18)</f>
        <v>28653.69999999995</v>
      </c>
      <c r="AA19" s="1">
        <f t="shared" ref="AA19:AI19" si="14">+SUM(AA17:AA18)</f>
        <v>28940.236999999961</v>
      </c>
      <c r="AB19" s="1">
        <f t="shared" si="14"/>
        <v>29229.639370000183</v>
      </c>
      <c r="AC19" s="1">
        <f t="shared" si="14"/>
        <v>29521.935763700094</v>
      </c>
      <c r="AD19" s="1">
        <f t="shared" si="14"/>
        <v>29817.155121337022</v>
      </c>
      <c r="AE19" s="1">
        <f t="shared" si="14"/>
        <v>30115.326672550324</v>
      </c>
      <c r="AF19" s="1">
        <f t="shared" si="14"/>
        <v>30416.479939275992</v>
      </c>
      <c r="AG19" s="1">
        <f t="shared" si="14"/>
        <v>30720.64473866882</v>
      </c>
      <c r="AH19" s="1">
        <f t="shared" si="14"/>
        <v>31027.851186055428</v>
      </c>
      <c r="AI19" s="1">
        <f t="shared" si="14"/>
        <v>31338.129697915643</v>
      </c>
    </row>
    <row r="20" spans="2:225">
      <c r="B20" s="1" t="s">
        <v>21</v>
      </c>
      <c r="C20" s="1">
        <v>-2565</v>
      </c>
      <c r="D20" s="1">
        <v>-1962</v>
      </c>
      <c r="E20" s="1">
        <v>-1115</v>
      </c>
      <c r="F20" s="1">
        <f t="shared" si="6"/>
        <v>-777</v>
      </c>
      <c r="G20" s="1">
        <v>-1214</v>
      </c>
      <c r="H20" s="1">
        <v>-1713</v>
      </c>
      <c r="I20" s="1">
        <v>-1164</v>
      </c>
      <c r="J20" s="1">
        <f t="shared" si="7"/>
        <v>-1036</v>
      </c>
      <c r="K20" s="1">
        <v>-2154</v>
      </c>
      <c r="W20" s="1">
        <v>-5475</v>
      </c>
      <c r="X20" s="1">
        <v>-6419</v>
      </c>
      <c r="Y20" s="1">
        <v>-5127</v>
      </c>
      <c r="Z20" s="1">
        <f>+Z19*(Y20/Y19)</f>
        <v>-5178.2699999999913</v>
      </c>
      <c r="AA20" s="1">
        <f t="shared" ref="AA20:AI20" si="15">+AA19*(Z20/Z19)</f>
        <v>-5230.0526999999929</v>
      </c>
      <c r="AB20" s="1">
        <f t="shared" si="15"/>
        <v>-5282.3532270000333</v>
      </c>
      <c r="AC20" s="1">
        <f t="shared" si="15"/>
        <v>-5335.1767592700171</v>
      </c>
      <c r="AD20" s="1">
        <f t="shared" si="15"/>
        <v>-5388.528526862704</v>
      </c>
      <c r="AE20" s="1">
        <f t="shared" si="15"/>
        <v>-5442.413812131319</v>
      </c>
      <c r="AF20" s="1">
        <f t="shared" si="15"/>
        <v>-5496.8379502526623</v>
      </c>
      <c r="AG20" s="1">
        <f t="shared" si="15"/>
        <v>-5551.8063297552007</v>
      </c>
      <c r="AH20" s="1">
        <f t="shared" si="15"/>
        <v>-5607.3243930527378</v>
      </c>
      <c r="AI20" s="1">
        <f t="shared" si="15"/>
        <v>-5663.3976369832044</v>
      </c>
    </row>
    <row r="21" spans="2:225">
      <c r="B21" s="1" t="s">
        <v>22</v>
      </c>
      <c r="C21" s="1">
        <f>+SUM(C19:C20)</f>
        <v>8915</v>
      </c>
      <c r="D21" s="1">
        <f>+SUM(D19:D20)</f>
        <v>6357</v>
      </c>
      <c r="E21" s="1">
        <f>+SUM(E19:E20)</f>
        <v>3933</v>
      </c>
      <c r="F21" s="1">
        <f t="shared" si="6"/>
        <v>2160</v>
      </c>
      <c r="G21" s="1">
        <f>+SUM(G19:G20)</f>
        <v>4407</v>
      </c>
      <c r="H21" s="1">
        <f>+SUM(H19:H20)</f>
        <v>5884</v>
      </c>
      <c r="I21" s="1">
        <f>+SUM(I19:I20)</f>
        <v>7072</v>
      </c>
      <c r="J21" s="1">
        <f>+SUM(J19:J20)</f>
        <v>5880</v>
      </c>
      <c r="K21" s="1">
        <f>+SUM(K19:K20)</f>
        <v>7755</v>
      </c>
      <c r="W21" s="1">
        <f>+SUM(W19:W20)</f>
        <v>20581</v>
      </c>
      <c r="X21" s="1">
        <f>+SUM(X19:X20)</f>
        <v>21365</v>
      </c>
      <c r="Y21" s="1">
        <f>+SUM(Y19:Y20)</f>
        <v>23243</v>
      </c>
      <c r="Z21" s="1">
        <f>+SUM(Z19:Z20)</f>
        <v>23475.429999999957</v>
      </c>
      <c r="AA21" s="1">
        <f t="shared" ref="AA21:AI21" si="16">+SUM(AA19:AA20)</f>
        <v>23710.184299999968</v>
      </c>
      <c r="AB21" s="1">
        <f t="shared" si="16"/>
        <v>23947.28614300015</v>
      </c>
      <c r="AC21" s="1">
        <f t="shared" si="16"/>
        <v>24186.759004430078</v>
      </c>
      <c r="AD21" s="1">
        <f t="shared" si="16"/>
        <v>24428.626594474317</v>
      </c>
      <c r="AE21" s="1">
        <f t="shared" si="16"/>
        <v>24672.912860419005</v>
      </c>
      <c r="AF21" s="1">
        <f t="shared" si="16"/>
        <v>24919.64198902333</v>
      </c>
      <c r="AG21" s="1">
        <f t="shared" si="16"/>
        <v>25168.83840891362</v>
      </c>
      <c r="AH21" s="1">
        <f t="shared" si="16"/>
        <v>25420.526793002689</v>
      </c>
      <c r="AI21" s="1">
        <f t="shared" si="16"/>
        <v>25674.732060932438</v>
      </c>
      <c r="AJ21" s="1">
        <f>+AI21*(1+$AM$25)</f>
        <v>25931.479381541762</v>
      </c>
      <c r="AK21" s="1">
        <f t="shared" ref="AK21:CV21" si="17">+AJ21*(1+$AM$25)</f>
        <v>26190.794175357179</v>
      </c>
      <c r="AL21" s="1">
        <f t="shared" si="17"/>
        <v>26452.702117110752</v>
      </c>
      <c r="AM21" s="1">
        <f t="shared" si="17"/>
        <v>26717.229138281858</v>
      </c>
      <c r="AN21" s="1">
        <f t="shared" si="17"/>
        <v>26984.401429664678</v>
      </c>
      <c r="AO21" s="1">
        <f t="shared" si="17"/>
        <v>27254.245443961325</v>
      </c>
      <c r="AP21" s="1">
        <f t="shared" si="17"/>
        <v>27526.787898400937</v>
      </c>
      <c r="AQ21" s="1">
        <f t="shared" si="17"/>
        <v>27802.055777384947</v>
      </c>
      <c r="AR21" s="1">
        <f t="shared" si="17"/>
        <v>28080.076335158796</v>
      </c>
      <c r="AS21" s="1">
        <f t="shared" si="17"/>
        <v>28360.877098510384</v>
      </c>
      <c r="AT21" s="1">
        <f t="shared" si="17"/>
        <v>28644.485869495489</v>
      </c>
      <c r="AU21" s="1">
        <f t="shared" si="17"/>
        <v>28930.930728190444</v>
      </c>
      <c r="AV21" s="1">
        <f t="shared" si="17"/>
        <v>29220.24003547235</v>
      </c>
      <c r="AW21" s="1">
        <f t="shared" si="17"/>
        <v>29512.442435827073</v>
      </c>
      <c r="AX21" s="1">
        <f t="shared" si="17"/>
        <v>29807.566860185343</v>
      </c>
      <c r="AY21" s="1">
        <f t="shared" si="17"/>
        <v>30105.642528787197</v>
      </c>
      <c r="AZ21" s="1">
        <f t="shared" si="17"/>
        <v>30406.698954075069</v>
      </c>
      <c r="BA21" s="1">
        <f t="shared" si="17"/>
        <v>30710.765943615821</v>
      </c>
      <c r="BB21" s="1">
        <f t="shared" si="17"/>
        <v>31017.873603051979</v>
      </c>
      <c r="BC21" s="1">
        <f t="shared" si="17"/>
        <v>31328.0523390825</v>
      </c>
      <c r="BD21" s="1">
        <f t="shared" si="17"/>
        <v>31641.332862473326</v>
      </c>
      <c r="BE21" s="1">
        <f t="shared" si="17"/>
        <v>31957.74619109806</v>
      </c>
      <c r="BF21" s="1">
        <f t="shared" si="17"/>
        <v>32277.32365300904</v>
      </c>
      <c r="BG21" s="1">
        <f t="shared" si="17"/>
        <v>32600.096889539131</v>
      </c>
      <c r="BH21" s="1">
        <f t="shared" si="17"/>
        <v>32926.097858434521</v>
      </c>
      <c r="BI21" s="1">
        <f t="shared" si="17"/>
        <v>33255.358837018866</v>
      </c>
      <c r="BJ21" s="1">
        <f t="shared" si="17"/>
        <v>33587.912425389055</v>
      </c>
      <c r="BK21" s="1">
        <f t="shared" si="17"/>
        <v>33923.791549642949</v>
      </c>
      <c r="BL21" s="1">
        <f t="shared" si="17"/>
        <v>34263.029465139378</v>
      </c>
      <c r="BM21" s="1">
        <f t="shared" si="17"/>
        <v>34605.659759790775</v>
      </c>
      <c r="BN21" s="1">
        <f t="shared" si="17"/>
        <v>34951.716357388686</v>
      </c>
      <c r="BO21" s="1">
        <f t="shared" si="17"/>
        <v>35301.233520962574</v>
      </c>
      <c r="BP21" s="1">
        <f t="shared" si="17"/>
        <v>35654.245856172201</v>
      </c>
      <c r="BQ21" s="1">
        <f t="shared" si="17"/>
        <v>36010.788314733923</v>
      </c>
      <c r="BR21" s="1">
        <f t="shared" si="17"/>
        <v>36370.896197881266</v>
      </c>
      <c r="BS21" s="1">
        <f t="shared" si="17"/>
        <v>36734.605159860075</v>
      </c>
      <c r="BT21" s="1">
        <f t="shared" si="17"/>
        <v>37101.951211458676</v>
      </c>
      <c r="BU21" s="1">
        <f t="shared" si="17"/>
        <v>37472.970723573264</v>
      </c>
      <c r="BV21" s="1">
        <f t="shared" si="17"/>
        <v>37847.700430808996</v>
      </c>
      <c r="BW21" s="1">
        <f t="shared" si="17"/>
        <v>38226.17743511709</v>
      </c>
      <c r="BX21" s="1">
        <f t="shared" si="17"/>
        <v>38608.439209468263</v>
      </c>
      <c r="BY21" s="1">
        <f t="shared" si="17"/>
        <v>38994.523601562949</v>
      </c>
      <c r="BZ21" s="1">
        <f t="shared" si="17"/>
        <v>39384.468837578577</v>
      </c>
      <c r="CA21" s="1">
        <f t="shared" si="17"/>
        <v>39778.313525954363</v>
      </c>
      <c r="CB21" s="1">
        <f t="shared" si="17"/>
        <v>40176.096661213909</v>
      </c>
      <c r="CC21" s="1">
        <f t="shared" si="17"/>
        <v>40577.857627826052</v>
      </c>
      <c r="CD21" s="1">
        <f t="shared" si="17"/>
        <v>40983.63620410431</v>
      </c>
      <c r="CE21" s="1">
        <f t="shared" si="17"/>
        <v>41393.472566145356</v>
      </c>
      <c r="CF21" s="1">
        <f t="shared" si="17"/>
        <v>41807.407291806812</v>
      </c>
      <c r="CG21" s="1">
        <f t="shared" si="17"/>
        <v>42225.481364724881</v>
      </c>
      <c r="CH21" s="1">
        <f t="shared" si="17"/>
        <v>42647.736178372128</v>
      </c>
      <c r="CI21" s="1">
        <f t="shared" si="17"/>
        <v>43074.213540155848</v>
      </c>
      <c r="CJ21" s="1">
        <f t="shared" si="17"/>
        <v>43504.955675557409</v>
      </c>
      <c r="CK21" s="1">
        <f t="shared" si="17"/>
        <v>43940.005232312986</v>
      </c>
      <c r="CL21" s="1">
        <f t="shared" si="17"/>
        <v>44379.405284636116</v>
      </c>
      <c r="CM21" s="1">
        <f t="shared" si="17"/>
        <v>44823.199337482474</v>
      </c>
      <c r="CN21" s="1">
        <f t="shared" si="17"/>
        <v>45271.431330857296</v>
      </c>
      <c r="CO21" s="1">
        <f t="shared" si="17"/>
        <v>45724.145644165867</v>
      </c>
      <c r="CP21" s="1">
        <f t="shared" si="17"/>
        <v>46181.387100607528</v>
      </c>
      <c r="CQ21" s="1">
        <f t="shared" si="17"/>
        <v>46643.200971613602</v>
      </c>
      <c r="CR21" s="1">
        <f t="shared" si="17"/>
        <v>47109.632981329742</v>
      </c>
      <c r="CS21" s="1">
        <f t="shared" si="17"/>
        <v>47580.729311143041</v>
      </c>
      <c r="CT21" s="1">
        <f t="shared" si="17"/>
        <v>48056.53660425447</v>
      </c>
      <c r="CU21" s="1">
        <f t="shared" si="17"/>
        <v>48537.101970297015</v>
      </c>
      <c r="CV21" s="1">
        <f t="shared" si="17"/>
        <v>49022.472989999987</v>
      </c>
      <c r="CW21" s="1">
        <f t="shared" ref="CW21:FH21" si="18">+CV21*(1+$AM$25)</f>
        <v>49512.697719899988</v>
      </c>
      <c r="CX21" s="1">
        <f t="shared" si="18"/>
        <v>50007.824697098986</v>
      </c>
      <c r="CY21" s="1">
        <f t="shared" si="18"/>
        <v>50507.902944069974</v>
      </c>
      <c r="CZ21" s="1">
        <f t="shared" si="18"/>
        <v>51012.981973510672</v>
      </c>
      <c r="DA21" s="1">
        <f t="shared" si="18"/>
        <v>51523.111793245778</v>
      </c>
      <c r="DB21" s="1">
        <f t="shared" si="18"/>
        <v>52038.342911178239</v>
      </c>
      <c r="DC21" s="1">
        <f t="shared" si="18"/>
        <v>52558.726340290021</v>
      </c>
      <c r="DD21" s="1">
        <f t="shared" si="18"/>
        <v>53084.313603692921</v>
      </c>
      <c r="DE21" s="1">
        <f t="shared" si="18"/>
        <v>53615.15673972985</v>
      </c>
      <c r="DF21" s="1">
        <f t="shared" si="18"/>
        <v>54151.308307127147</v>
      </c>
      <c r="DG21" s="1">
        <f t="shared" si="18"/>
        <v>54692.82139019842</v>
      </c>
      <c r="DH21" s="1">
        <f t="shared" si="18"/>
        <v>55239.749604100405</v>
      </c>
      <c r="DI21" s="1">
        <f t="shared" si="18"/>
        <v>55792.14710014141</v>
      </c>
      <c r="DJ21" s="1">
        <f t="shared" si="18"/>
        <v>56350.068571142823</v>
      </c>
      <c r="DK21" s="1">
        <f t="shared" si="18"/>
        <v>56913.569256854251</v>
      </c>
      <c r="DL21" s="1">
        <f t="shared" si="18"/>
        <v>57482.70494942279</v>
      </c>
      <c r="DM21" s="1">
        <f t="shared" si="18"/>
        <v>58057.531998917017</v>
      </c>
      <c r="DN21" s="1">
        <f t="shared" si="18"/>
        <v>58638.107318906186</v>
      </c>
      <c r="DO21" s="1">
        <f t="shared" si="18"/>
        <v>59224.488392095249</v>
      </c>
      <c r="DP21" s="1">
        <f t="shared" si="18"/>
        <v>59816.733276016203</v>
      </c>
      <c r="DQ21" s="1">
        <f t="shared" si="18"/>
        <v>60414.900608776363</v>
      </c>
      <c r="DR21" s="1">
        <f t="shared" si="18"/>
        <v>61019.049614864125</v>
      </c>
      <c r="DS21" s="1">
        <f t="shared" si="18"/>
        <v>61629.240111012768</v>
      </c>
      <c r="DT21" s="1">
        <f t="shared" si="18"/>
        <v>62245.532512122896</v>
      </c>
      <c r="DU21" s="1">
        <f t="shared" si="18"/>
        <v>62867.987837244124</v>
      </c>
      <c r="DV21" s="1">
        <f t="shared" si="18"/>
        <v>63496.667715616568</v>
      </c>
      <c r="DW21" s="1">
        <f t="shared" si="18"/>
        <v>64131.634392772736</v>
      </c>
      <c r="DX21" s="1">
        <f t="shared" si="18"/>
        <v>64772.950736700463</v>
      </c>
      <c r="DY21" s="1">
        <f t="shared" si="18"/>
        <v>65420.680244067466</v>
      </c>
      <c r="DZ21" s="1">
        <f t="shared" si="18"/>
        <v>66074.887046508142</v>
      </c>
      <c r="EA21" s="1">
        <f t="shared" si="18"/>
        <v>66735.635916973217</v>
      </c>
      <c r="EB21" s="1">
        <f t="shared" si="18"/>
        <v>67402.992276142948</v>
      </c>
      <c r="EC21" s="1">
        <f t="shared" si="18"/>
        <v>68077.022198904378</v>
      </c>
      <c r="ED21" s="1">
        <f t="shared" si="18"/>
        <v>68757.792420893427</v>
      </c>
      <c r="EE21" s="1">
        <f t="shared" si="18"/>
        <v>69445.370345102361</v>
      </c>
      <c r="EF21" s="1">
        <f t="shared" si="18"/>
        <v>70139.82404855339</v>
      </c>
      <c r="EG21" s="1">
        <f t="shared" si="18"/>
        <v>70841.222289038924</v>
      </c>
      <c r="EH21" s="1">
        <f t="shared" si="18"/>
        <v>71549.634511929311</v>
      </c>
      <c r="EI21" s="1">
        <f t="shared" si="18"/>
        <v>72265.1308570486</v>
      </c>
      <c r="EJ21" s="1">
        <f t="shared" si="18"/>
        <v>72987.782165619094</v>
      </c>
      <c r="EK21" s="1">
        <f t="shared" si="18"/>
        <v>73717.659987275285</v>
      </c>
      <c r="EL21" s="1">
        <f t="shared" si="18"/>
        <v>74454.836587148035</v>
      </c>
      <c r="EM21" s="1">
        <f t="shared" si="18"/>
        <v>75199.384953019515</v>
      </c>
      <c r="EN21" s="1">
        <f t="shared" si="18"/>
        <v>75951.378802549705</v>
      </c>
      <c r="EO21" s="1">
        <f t="shared" si="18"/>
        <v>76710.892590575197</v>
      </c>
      <c r="EP21" s="1">
        <f t="shared" si="18"/>
        <v>77478.001516480945</v>
      </c>
      <c r="EQ21" s="1">
        <f t="shared" si="18"/>
        <v>78252.781531645756</v>
      </c>
      <c r="ER21" s="1">
        <f t="shared" si="18"/>
        <v>79035.309346962211</v>
      </c>
      <c r="ES21" s="1">
        <f t="shared" si="18"/>
        <v>79825.662440431828</v>
      </c>
      <c r="ET21" s="1">
        <f t="shared" si="18"/>
        <v>80623.91906483614</v>
      </c>
      <c r="EU21" s="1">
        <f t="shared" si="18"/>
        <v>81430.158255484508</v>
      </c>
      <c r="EV21" s="1">
        <f t="shared" si="18"/>
        <v>82244.459838039358</v>
      </c>
      <c r="EW21" s="1">
        <f t="shared" si="18"/>
        <v>83066.904436419747</v>
      </c>
      <c r="EX21" s="1">
        <f t="shared" si="18"/>
        <v>83897.573480783947</v>
      </c>
      <c r="EY21" s="1">
        <f t="shared" si="18"/>
        <v>84736.549215591789</v>
      </c>
      <c r="EZ21" s="1">
        <f t="shared" si="18"/>
        <v>85583.91470774771</v>
      </c>
      <c r="FA21" s="1">
        <f t="shared" si="18"/>
        <v>86439.753854825191</v>
      </c>
      <c r="FB21" s="1">
        <f t="shared" si="18"/>
        <v>87304.151393373439</v>
      </c>
      <c r="FC21" s="1">
        <f t="shared" si="18"/>
        <v>88177.192907307181</v>
      </c>
      <c r="FD21" s="1">
        <f t="shared" si="18"/>
        <v>89058.964836380255</v>
      </c>
      <c r="FE21" s="1">
        <f t="shared" si="18"/>
        <v>89949.554484744061</v>
      </c>
      <c r="FF21" s="1">
        <f t="shared" si="18"/>
        <v>90849.050029591497</v>
      </c>
      <c r="FG21" s="1">
        <f t="shared" si="18"/>
        <v>91757.54052988741</v>
      </c>
      <c r="FH21" s="1">
        <f t="shared" si="18"/>
        <v>92675.115935186288</v>
      </c>
      <c r="FI21" s="1">
        <f t="shared" ref="FI21:HQ21" si="19">+FH21*(1+$AM$25)</f>
        <v>93601.867094538145</v>
      </c>
      <c r="FJ21" s="1">
        <f t="shared" si="19"/>
        <v>94537.88576548353</v>
      </c>
      <c r="FK21" s="1">
        <f t="shared" si="19"/>
        <v>95483.26462313837</v>
      </c>
      <c r="FL21" s="1">
        <f t="shared" si="19"/>
        <v>96438.097269369755</v>
      </c>
      <c r="FM21" s="1">
        <f t="shared" si="19"/>
        <v>97402.478242063458</v>
      </c>
      <c r="FN21" s="1">
        <f t="shared" si="19"/>
        <v>98376.503024484089</v>
      </c>
      <c r="FO21" s="1">
        <f t="shared" si="19"/>
        <v>99360.268054728935</v>
      </c>
      <c r="FP21" s="1">
        <f t="shared" si="19"/>
        <v>100353.87073527623</v>
      </c>
      <c r="FQ21" s="1">
        <f t="shared" si="19"/>
        <v>101357.409442629</v>
      </c>
      <c r="FR21" s="1">
        <f t="shared" si="19"/>
        <v>102370.98353705529</v>
      </c>
      <c r="FS21" s="1">
        <f t="shared" si="19"/>
        <v>103394.69337242584</v>
      </c>
      <c r="FT21" s="1">
        <f t="shared" si="19"/>
        <v>104428.6403061501</v>
      </c>
      <c r="FU21" s="1">
        <f t="shared" si="19"/>
        <v>105472.92670921161</v>
      </c>
      <c r="FV21" s="1">
        <f t="shared" si="19"/>
        <v>106527.65597630372</v>
      </c>
      <c r="FW21" s="1">
        <f t="shared" si="19"/>
        <v>107592.93253606676</v>
      </c>
      <c r="FX21" s="1">
        <f t="shared" si="19"/>
        <v>108668.86186142743</v>
      </c>
      <c r="FY21" s="1">
        <f t="shared" si="19"/>
        <v>109755.55048004171</v>
      </c>
      <c r="FZ21" s="1">
        <f t="shared" si="19"/>
        <v>110853.10598484213</v>
      </c>
      <c r="GA21" s="1">
        <f t="shared" si="19"/>
        <v>111961.63704469055</v>
      </c>
      <c r="GB21" s="1">
        <f t="shared" si="19"/>
        <v>113081.25341513746</v>
      </c>
      <c r="GC21" s="1">
        <f t="shared" si="19"/>
        <v>114212.06594928884</v>
      </c>
      <c r="GD21" s="1">
        <f t="shared" si="19"/>
        <v>115354.18660878173</v>
      </c>
      <c r="GE21" s="1">
        <f t="shared" si="19"/>
        <v>116507.72847486955</v>
      </c>
      <c r="GF21" s="1">
        <f t="shared" si="19"/>
        <v>117672.80575961825</v>
      </c>
      <c r="GG21" s="1">
        <f t="shared" si="19"/>
        <v>118849.53381721443</v>
      </c>
      <c r="GH21" s="1">
        <f t="shared" si="19"/>
        <v>120038.02915538657</v>
      </c>
      <c r="GI21" s="1">
        <f t="shared" si="19"/>
        <v>121238.40944694044</v>
      </c>
      <c r="GJ21" s="1">
        <f t="shared" si="19"/>
        <v>122450.79354140985</v>
      </c>
      <c r="GK21" s="1">
        <f t="shared" si="19"/>
        <v>123675.30147682395</v>
      </c>
      <c r="GL21" s="1">
        <f t="shared" si="19"/>
        <v>124912.05449159219</v>
      </c>
      <c r="GM21" s="1">
        <f t="shared" si="19"/>
        <v>126161.17503650811</v>
      </c>
      <c r="GN21" s="1">
        <f t="shared" si="19"/>
        <v>127422.7867868732</v>
      </c>
      <c r="GO21" s="1">
        <f t="shared" si="19"/>
        <v>128697.01465474193</v>
      </c>
      <c r="GP21" s="1">
        <f t="shared" si="19"/>
        <v>129983.98480128935</v>
      </c>
      <c r="GQ21" s="1">
        <f t="shared" si="19"/>
        <v>131283.82464930223</v>
      </c>
      <c r="GR21" s="1">
        <f t="shared" si="19"/>
        <v>132596.66289579525</v>
      </c>
      <c r="GS21" s="1">
        <f t="shared" si="19"/>
        <v>133922.6295247532</v>
      </c>
      <c r="GT21" s="1">
        <f t="shared" si="19"/>
        <v>135261.85582000072</v>
      </c>
      <c r="GU21" s="1">
        <f t="shared" si="19"/>
        <v>136614.47437820074</v>
      </c>
      <c r="GV21" s="1">
        <f t="shared" si="19"/>
        <v>137980.61912198275</v>
      </c>
      <c r="GW21" s="1">
        <f t="shared" si="19"/>
        <v>139360.42531320258</v>
      </c>
      <c r="GX21" s="1">
        <f t="shared" si="19"/>
        <v>140754.02956633459</v>
      </c>
      <c r="GY21" s="1">
        <f t="shared" si="19"/>
        <v>142161.56986199794</v>
      </c>
      <c r="GZ21" s="1">
        <f t="shared" si="19"/>
        <v>143583.18556061792</v>
      </c>
      <c r="HA21" s="1">
        <f t="shared" si="19"/>
        <v>145019.01741622409</v>
      </c>
      <c r="HB21" s="1">
        <f t="shared" si="19"/>
        <v>146469.20759038633</v>
      </c>
      <c r="HC21" s="1">
        <f t="shared" si="19"/>
        <v>147933.89966629021</v>
      </c>
      <c r="HD21" s="1">
        <f t="shared" si="19"/>
        <v>149413.23866295311</v>
      </c>
      <c r="HE21" s="1">
        <f t="shared" si="19"/>
        <v>150907.37104958264</v>
      </c>
      <c r="HF21" s="1">
        <f t="shared" si="19"/>
        <v>152416.44476007848</v>
      </c>
      <c r="HG21" s="1">
        <f t="shared" si="19"/>
        <v>153940.60920767926</v>
      </c>
      <c r="HH21" s="1">
        <f t="shared" si="19"/>
        <v>155480.01529975605</v>
      </c>
      <c r="HI21" s="1">
        <f t="shared" si="19"/>
        <v>157034.81545275362</v>
      </c>
      <c r="HJ21" s="1">
        <f t="shared" si="19"/>
        <v>158605.16360728117</v>
      </c>
      <c r="HK21" s="1">
        <f t="shared" si="19"/>
        <v>160191.21524335397</v>
      </c>
      <c r="HL21" s="1">
        <f t="shared" si="19"/>
        <v>161793.12739578751</v>
      </c>
      <c r="HM21" s="1">
        <f t="shared" si="19"/>
        <v>163411.0586697454</v>
      </c>
      <c r="HN21" s="1">
        <f t="shared" si="19"/>
        <v>165045.16925644287</v>
      </c>
      <c r="HO21" s="1">
        <f t="shared" si="19"/>
        <v>166695.62094900731</v>
      </c>
      <c r="HP21" s="1">
        <f t="shared" si="19"/>
        <v>168362.57715849738</v>
      </c>
      <c r="HQ21" s="1">
        <f t="shared" si="19"/>
        <v>170046.20293008236</v>
      </c>
    </row>
    <row r="22" spans="2:225">
      <c r="B22" s="1" t="s">
        <v>23</v>
      </c>
      <c r="C22" s="1">
        <v>22752.724999999999</v>
      </c>
      <c r="D22" s="1">
        <v>22819.526000000002</v>
      </c>
      <c r="E22" s="1">
        <v>22854.754000000001</v>
      </c>
      <c r="F22" s="1">
        <f>+F21/F23</f>
        <v>23004.682172495759</v>
      </c>
      <c r="G22" s="1">
        <v>22801.45</v>
      </c>
      <c r="H22" s="1">
        <v>22824.672999999999</v>
      </c>
      <c r="I22" s="1">
        <v>22887.922999999999</v>
      </c>
      <c r="J22" s="1">
        <f>+J21/J23</f>
        <v>22804.353979315507</v>
      </c>
      <c r="K22" s="1">
        <v>22979.743999999999</v>
      </c>
      <c r="W22" s="1">
        <v>22711.003000000001</v>
      </c>
      <c r="X22" s="1">
        <v>22816.614000000001</v>
      </c>
      <c r="Y22" s="1">
        <v>22834.315999999999</v>
      </c>
      <c r="Z22" s="1">
        <f>+Y22</f>
        <v>22834.315999999999</v>
      </c>
      <c r="AA22" s="1">
        <f t="shared" ref="AA22:AI22" si="20">+Z22</f>
        <v>22834.315999999999</v>
      </c>
      <c r="AB22" s="1">
        <f t="shared" si="20"/>
        <v>22834.315999999999</v>
      </c>
      <c r="AC22" s="1">
        <f t="shared" si="20"/>
        <v>22834.315999999999</v>
      </c>
      <c r="AD22" s="1">
        <f t="shared" si="20"/>
        <v>22834.315999999999</v>
      </c>
      <c r="AE22" s="1">
        <f t="shared" si="20"/>
        <v>22834.315999999999</v>
      </c>
      <c r="AF22" s="1">
        <f t="shared" si="20"/>
        <v>22834.315999999999</v>
      </c>
      <c r="AG22" s="1">
        <f t="shared" si="20"/>
        <v>22834.315999999999</v>
      </c>
      <c r="AH22" s="1">
        <f t="shared" si="20"/>
        <v>22834.315999999999</v>
      </c>
      <c r="AI22" s="1">
        <f t="shared" si="20"/>
        <v>22834.315999999999</v>
      </c>
    </row>
    <row r="23" spans="2:225" s="2" customFormat="1">
      <c r="B23" s="2" t="s">
        <v>24</v>
      </c>
      <c r="C23" s="2">
        <f>+C21/C22</f>
        <v>0.39182119943874855</v>
      </c>
      <c r="D23" s="2">
        <f>+D21/D22</f>
        <v>0.27857721496932053</v>
      </c>
      <c r="E23" s="2">
        <f>+E21/E22</f>
        <v>0.17208673521491413</v>
      </c>
      <c r="F23" s="1">
        <f t="shared" si="6"/>
        <v>9.3893929235957074E-2</v>
      </c>
      <c r="G23" s="2">
        <f>+G21/G22</f>
        <v>0.1932771819336051</v>
      </c>
      <c r="H23" s="2">
        <f>+H21/H22</f>
        <v>0.25779120691017132</v>
      </c>
      <c r="I23" s="2">
        <f>+I21/I22</f>
        <v>0.30898391260753544</v>
      </c>
      <c r="J23" s="1">
        <f t="shared" ref="J23" si="21">+Y23-SUM(G23:I23)</f>
        <v>0.25784549763318898</v>
      </c>
      <c r="K23" s="2">
        <f>+K21/K22</f>
        <v>0.33747112239370469</v>
      </c>
      <c r="W23" s="2">
        <f>+W21/W22</f>
        <v>0.90621272869366443</v>
      </c>
      <c r="X23" s="2">
        <f>+X21/X22</f>
        <v>0.93637907885894023</v>
      </c>
      <c r="Y23" s="2">
        <f>+Y21/Y22</f>
        <v>1.0178977990845008</v>
      </c>
      <c r="Z23" s="2">
        <f>+Z21/Z22</f>
        <v>1.0280767770753438</v>
      </c>
      <c r="AA23" s="2">
        <f t="shared" ref="AA23:AI23" si="22">+AA21/AA22</f>
        <v>1.0383575448460978</v>
      </c>
      <c r="AB23" s="2">
        <f t="shared" si="22"/>
        <v>1.0487411202945669</v>
      </c>
      <c r="AC23" s="2">
        <f t="shared" si="22"/>
        <v>1.0592285314975092</v>
      </c>
      <c r="AD23" s="2">
        <f t="shared" si="22"/>
        <v>1.0698208168124816</v>
      </c>
      <c r="AE23" s="2">
        <f t="shared" si="22"/>
        <v>1.080519024980604</v>
      </c>
      <c r="AF23" s="2">
        <f t="shared" si="22"/>
        <v>1.0913242152304159</v>
      </c>
      <c r="AG23" s="2">
        <f t="shared" si="22"/>
        <v>1.1022374573827227</v>
      </c>
      <c r="AH23" s="2">
        <f t="shared" si="22"/>
        <v>1.113259831956547</v>
      </c>
      <c r="AI23" s="2">
        <f t="shared" si="22"/>
        <v>1.1243924302761001</v>
      </c>
    </row>
    <row r="25" spans="2:225">
      <c r="AL25" s="1" t="s">
        <v>34</v>
      </c>
      <c r="AM25" s="3">
        <v>0.01</v>
      </c>
    </row>
    <row r="26" spans="2:225" s="3" customFormat="1">
      <c r="B26" s="3" t="s">
        <v>28</v>
      </c>
      <c r="H26" s="3">
        <f>+H12/D12-1</f>
        <v>4.2023824414506583E-2</v>
      </c>
      <c r="I26" s="3">
        <f>+I12/E12-1</f>
        <v>5.8135474204777049E-2</v>
      </c>
      <c r="J26" s="3">
        <f>+J12/F12-1</f>
        <v>7.6107014434403375E-2</v>
      </c>
      <c r="K26" s="3">
        <f>+K12/G12-1</f>
        <v>7.5922512185468749E-2</v>
      </c>
      <c r="X26" s="3">
        <f>+X12/W12-1</f>
        <v>3.2315000435805707E-2</v>
      </c>
      <c r="Y26" s="3">
        <f>+Y12/X12-1</f>
        <v>4.6752781920385456E-2</v>
      </c>
      <c r="Z26" s="3">
        <f>+Z12/Y12-1</f>
        <v>1.0000000000000009E-2</v>
      </c>
      <c r="AA26" s="3">
        <f t="shared" ref="AA26:AI26" si="23">+AA12/Z12-1</f>
        <v>1.0000000000000009E-2</v>
      </c>
      <c r="AB26" s="3">
        <f t="shared" si="23"/>
        <v>1.0000000000000009E-2</v>
      </c>
      <c r="AC26" s="3">
        <f t="shared" si="23"/>
        <v>1.0000000000000009E-2</v>
      </c>
      <c r="AD26" s="3">
        <f t="shared" si="23"/>
        <v>1.0000000000000009E-2</v>
      </c>
      <c r="AE26" s="3">
        <f t="shared" si="23"/>
        <v>1.0000000000000009E-2</v>
      </c>
      <c r="AF26" s="3">
        <f t="shared" si="23"/>
        <v>1.0000000000000009E-2</v>
      </c>
      <c r="AG26" s="3">
        <f t="shared" si="23"/>
        <v>1.0000000000000009E-2</v>
      </c>
      <c r="AH26" s="3">
        <f t="shared" si="23"/>
        <v>1.0000000000000009E-2</v>
      </c>
      <c r="AI26" s="3">
        <f t="shared" si="23"/>
        <v>1.0000000000000009E-2</v>
      </c>
      <c r="AL26" s="3" t="s">
        <v>35</v>
      </c>
      <c r="AM26" s="3">
        <v>0.08</v>
      </c>
    </row>
    <row r="27" spans="2:225">
      <c r="B27" s="1" t="s">
        <v>29</v>
      </c>
      <c r="C27" s="3">
        <f>(C12-C13)/C12</f>
        <v>0.28395386745910389</v>
      </c>
      <c r="D27" s="3">
        <f t="shared" ref="D27:K27" si="24">(D12-D13)/D12</f>
        <v>0.28247161745554078</v>
      </c>
      <c r="E27" s="3">
        <f t="shared" si="24"/>
        <v>0.27621672568332278</v>
      </c>
      <c r="F27" s="3">
        <f t="shared" si="24"/>
        <v>0.2764454461244466</v>
      </c>
      <c r="G27" s="3">
        <f t="shared" si="24"/>
        <v>0.28068117394110326</v>
      </c>
      <c r="H27" s="3">
        <f t="shared" si="24"/>
        <v>0.29118607565888188</v>
      </c>
      <c r="I27" s="3">
        <f t="shared" si="24"/>
        <v>0.28883108403036295</v>
      </c>
      <c r="J27" s="3">
        <f t="shared" si="24"/>
        <v>0.28584258239430654</v>
      </c>
      <c r="K27" s="3">
        <f t="shared" si="24"/>
        <v>0.29415078707539355</v>
      </c>
      <c r="W27" s="3">
        <f t="shared" ref="W27:Y27" si="25">(W12-W13)/W12</f>
        <v>0.27682005767795087</v>
      </c>
      <c r="X27" s="3">
        <f t="shared" si="25"/>
        <v>0.2798036021567053</v>
      </c>
      <c r="Y27" s="3">
        <f t="shared" si="25"/>
        <v>0.28663876244116965</v>
      </c>
      <c r="Z27" s="3">
        <f t="shared" ref="Z27:AI27" si="26">(Z12-Z13)/Z12</f>
        <v>0.2866387624411697</v>
      </c>
      <c r="AA27" s="3">
        <f t="shared" si="26"/>
        <v>0.2866387624411697</v>
      </c>
      <c r="AB27" s="3">
        <f t="shared" si="26"/>
        <v>0.2866387624411697</v>
      </c>
      <c r="AC27" s="3">
        <f t="shared" si="26"/>
        <v>0.28663876244116965</v>
      </c>
      <c r="AD27" s="3">
        <f t="shared" si="26"/>
        <v>0.28663876244116965</v>
      </c>
      <c r="AE27" s="3">
        <f t="shared" si="26"/>
        <v>0.28663876244116976</v>
      </c>
      <c r="AF27" s="3">
        <f t="shared" si="26"/>
        <v>0.2866387624411697</v>
      </c>
      <c r="AG27" s="3">
        <f t="shared" si="26"/>
        <v>0.2866387624411697</v>
      </c>
      <c r="AH27" s="3">
        <f t="shared" si="26"/>
        <v>0.28663876244116965</v>
      </c>
      <c r="AI27" s="3">
        <f t="shared" si="26"/>
        <v>0.28663876244116965</v>
      </c>
      <c r="AL27" s="1" t="s">
        <v>36</v>
      </c>
      <c r="AM27" s="1">
        <f>NPV(AM26,Z21:HQ21)</f>
        <v>335362.77867784136</v>
      </c>
    </row>
    <row r="28" spans="2:225">
      <c r="B28" s="1" t="s">
        <v>30</v>
      </c>
      <c r="C28" s="3">
        <f>+C17/C12</f>
        <v>4.3362857390150313E-2</v>
      </c>
      <c r="D28" s="3">
        <f t="shared" ref="D28:K28" si="27">+D17/D12</f>
        <v>3.2609575383890928E-2</v>
      </c>
      <c r="E28" s="3">
        <f t="shared" si="27"/>
        <v>2.1219710937294647E-2</v>
      </c>
      <c r="F28" s="3">
        <f t="shared" si="27"/>
        <v>1.3187165853409481E-2</v>
      </c>
      <c r="G28" s="3">
        <f t="shared" si="27"/>
        <v>2.2880512877196862E-2</v>
      </c>
      <c r="H28" s="3">
        <f t="shared" si="27"/>
        <v>2.9765750498684886E-2</v>
      </c>
      <c r="I28" s="3">
        <f t="shared" si="27"/>
        <v>3.2236657664723146E-2</v>
      </c>
      <c r="J28" s="3">
        <f t="shared" si="27"/>
        <v>2.6220452427348977E-2</v>
      </c>
      <c r="K28" s="3">
        <f t="shared" si="27"/>
        <v>3.580115990057995E-2</v>
      </c>
      <c r="W28" s="3">
        <f t="shared" ref="W28:Y28" si="28">+W17/W12</f>
        <v>2.6837110948578706E-2</v>
      </c>
      <c r="X28" s="3">
        <f t="shared" si="28"/>
        <v>2.7674658712859929E-2</v>
      </c>
      <c r="Y28" s="3">
        <f t="shared" si="28"/>
        <v>2.7765990278527893E-2</v>
      </c>
      <c r="Z28" s="3">
        <f t="shared" ref="Z28:AI28" si="29">+Z17/Z12</f>
        <v>2.7765990278527844E-2</v>
      </c>
      <c r="AA28" s="3">
        <f t="shared" si="29"/>
        <v>2.7765990278527854E-2</v>
      </c>
      <c r="AB28" s="3">
        <f t="shared" si="29"/>
        <v>2.7765990278528066E-2</v>
      </c>
      <c r="AC28" s="3">
        <f t="shared" si="29"/>
        <v>2.7765990278527976E-2</v>
      </c>
      <c r="AD28" s="3">
        <f t="shared" si="29"/>
        <v>2.776599027852791E-2</v>
      </c>
      <c r="AE28" s="3">
        <f t="shared" si="29"/>
        <v>2.7765990278527844E-2</v>
      </c>
      <c r="AF28" s="3">
        <f t="shared" si="29"/>
        <v>2.7765990278527993E-2</v>
      </c>
      <c r="AG28" s="3">
        <f t="shared" si="29"/>
        <v>2.7765990278528056E-2</v>
      </c>
      <c r="AH28" s="3">
        <f t="shared" si="29"/>
        <v>2.7765990278527986E-2</v>
      </c>
      <c r="AI28" s="3">
        <f t="shared" si="29"/>
        <v>2.7765990278527688E-2</v>
      </c>
      <c r="AL28" s="1" t="s">
        <v>39</v>
      </c>
      <c r="AM28" s="1">
        <f>+Sheet1!E6-Sheet1!E7*1000</f>
        <v>-24074.379999999997</v>
      </c>
    </row>
    <row r="29" spans="2:225">
      <c r="AL29" s="1" t="s">
        <v>40</v>
      </c>
      <c r="AM29" s="1">
        <f>+SUM(AM27:AM28)</f>
        <v>311288.39867784135</v>
      </c>
    </row>
    <row r="30" spans="2:225">
      <c r="AL30" s="1" t="s">
        <v>37</v>
      </c>
      <c r="AM30" s="1">
        <f>+Sheet1!E4*1000</f>
        <v>22752.413</v>
      </c>
    </row>
    <row r="31" spans="2:225">
      <c r="AL31" s="1" t="s">
        <v>38</v>
      </c>
      <c r="AM31" s="1">
        <f>+AM29/AM30</f>
        <v>13.681555388337991</v>
      </c>
    </row>
    <row r="32" spans="2:225">
      <c r="AL32" s="1" t="s">
        <v>41</v>
      </c>
      <c r="AM32" s="1">
        <f>+Sheet1!E3</f>
        <v>17.329999999999998</v>
      </c>
    </row>
    <row r="33" spans="38:39">
      <c r="AL33" s="1" t="s">
        <v>42</v>
      </c>
      <c r="AM33" s="3">
        <f>+AM31/AM32-1</f>
        <v>-0.21052767522573623</v>
      </c>
    </row>
  </sheetData>
  <pageMargins left="0.7" right="0.7" top="0.75" bottom="0.75" header="0.3" footer="0.3"/>
  <ignoredErrors>
    <ignoredError sqref="D17:J26 Z19:AI19 Z2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2024-04-02T04:48:58Z</dcterms:created>
  <dcterms:modified xsi:type="dcterms:W3CDTF">2024-04-02T05:15:24Z</dcterms:modified>
</cp:coreProperties>
</file>