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elbrannon/Library/CloudStorage/Dropbox/Models/"/>
    </mc:Choice>
  </mc:AlternateContent>
  <xr:revisionPtr revIDLastSave="0" documentId="13_ncr:1_{A55286EA-B515-B242-9A2B-FB0369FF9C66}" xr6:coauthVersionLast="47" xr6:coauthVersionMax="47" xr10:uidLastSave="{00000000-0000-0000-0000-000000000000}"/>
  <bookViews>
    <workbookView xWindow="15900" yWindow="500" windowWidth="35280" windowHeight="28300" xr2:uid="{CC2AF892-DBFA-DE4D-AFF9-F60300FAE3AF}"/>
  </bookViews>
  <sheets>
    <sheet name="Main" sheetId="2" r:id="rId1"/>
    <sheet name="Model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30" i="1" l="1"/>
  <c r="FG25" i="1"/>
  <c r="FH25" i="1" s="1"/>
  <c r="FI25" i="1" s="1"/>
  <c r="FJ25" i="1" s="1"/>
  <c r="FK25" i="1" s="1"/>
  <c r="FL25" i="1" s="1"/>
  <c r="FM25" i="1" s="1"/>
  <c r="FN25" i="1" s="1"/>
  <c r="FO25" i="1" s="1"/>
  <c r="FP25" i="1" s="1"/>
  <c r="FQ25" i="1" s="1"/>
  <c r="FR25" i="1" s="1"/>
  <c r="FS25" i="1" s="1"/>
  <c r="FT25" i="1" s="1"/>
  <c r="FU25" i="1" s="1"/>
  <c r="FV25" i="1" s="1"/>
  <c r="FW25" i="1" s="1"/>
  <c r="FX25" i="1" s="1"/>
  <c r="FY25" i="1" s="1"/>
  <c r="FZ25" i="1" s="1"/>
  <c r="GA25" i="1" s="1"/>
  <c r="GB25" i="1" s="1"/>
  <c r="GC25" i="1" s="1"/>
  <c r="GD25" i="1" s="1"/>
  <c r="GE25" i="1" s="1"/>
  <c r="GF25" i="1" s="1"/>
  <c r="GG25" i="1" s="1"/>
  <c r="GH25" i="1" s="1"/>
  <c r="GI25" i="1" s="1"/>
  <c r="GJ25" i="1" s="1"/>
  <c r="GK25" i="1" s="1"/>
  <c r="GL25" i="1" s="1"/>
  <c r="GM25" i="1" s="1"/>
  <c r="GN25" i="1" s="1"/>
  <c r="GO25" i="1" s="1"/>
  <c r="GP25" i="1" s="1"/>
  <c r="GQ25" i="1" s="1"/>
  <c r="GR25" i="1" s="1"/>
  <c r="GS25" i="1" s="1"/>
  <c r="GT25" i="1" s="1"/>
  <c r="GU25" i="1" s="1"/>
  <c r="GV25" i="1" s="1"/>
  <c r="GW25" i="1" s="1"/>
  <c r="GX25" i="1" s="1"/>
  <c r="GY25" i="1" s="1"/>
  <c r="GZ25" i="1" s="1"/>
  <c r="HA25" i="1" s="1"/>
  <c r="HB25" i="1" s="1"/>
  <c r="HC25" i="1" s="1"/>
  <c r="HD25" i="1" s="1"/>
  <c r="HE25" i="1" s="1"/>
  <c r="HF25" i="1" s="1"/>
  <c r="HG25" i="1" s="1"/>
  <c r="HH25" i="1" s="1"/>
  <c r="HI25" i="1" s="1"/>
  <c r="HJ25" i="1" s="1"/>
  <c r="HK25" i="1" s="1"/>
  <c r="HL25" i="1" s="1"/>
  <c r="HM25" i="1" s="1"/>
  <c r="HN25" i="1" s="1"/>
  <c r="HO25" i="1" s="1"/>
  <c r="HP25" i="1" s="1"/>
  <c r="HQ25" i="1" s="1"/>
  <c r="HR25" i="1" s="1"/>
  <c r="HS25" i="1" s="1"/>
  <c r="HT25" i="1" s="1"/>
  <c r="HU25" i="1" s="1"/>
  <c r="HV25" i="1" s="1"/>
  <c r="HW25" i="1" s="1"/>
  <c r="HX25" i="1" s="1"/>
  <c r="HY25" i="1" s="1"/>
  <c r="HZ25" i="1" s="1"/>
  <c r="IA25" i="1" s="1"/>
  <c r="IB25" i="1" s="1"/>
  <c r="IC25" i="1" s="1"/>
  <c r="ID25" i="1" s="1"/>
  <c r="IE25" i="1" s="1"/>
  <c r="IF25" i="1" s="1"/>
  <c r="IG25" i="1" s="1"/>
  <c r="IH25" i="1" s="1"/>
  <c r="II25" i="1" s="1"/>
  <c r="IJ25" i="1" s="1"/>
  <c r="IK25" i="1" s="1"/>
  <c r="IL25" i="1" s="1"/>
  <c r="IM25" i="1" s="1"/>
  <c r="IN25" i="1" s="1"/>
  <c r="IO25" i="1" s="1"/>
  <c r="IP25" i="1" s="1"/>
  <c r="IQ25" i="1" s="1"/>
  <c r="IR25" i="1" s="1"/>
  <c r="IS25" i="1" s="1"/>
  <c r="IT25" i="1" s="1"/>
  <c r="IU25" i="1" s="1"/>
  <c r="IV25" i="1" s="1"/>
  <c r="IW25" i="1" s="1"/>
  <c r="IX25" i="1" s="1"/>
  <c r="IY25" i="1" s="1"/>
  <c r="IZ25" i="1" s="1"/>
  <c r="JA25" i="1" s="1"/>
  <c r="JB25" i="1" s="1"/>
  <c r="JC25" i="1" s="1"/>
  <c r="JD25" i="1" s="1"/>
  <c r="JE25" i="1" s="1"/>
  <c r="JF25" i="1" s="1"/>
  <c r="JG25" i="1" s="1"/>
  <c r="JH25" i="1" s="1"/>
  <c r="JI25" i="1" s="1"/>
  <c r="JJ25" i="1" s="1"/>
  <c r="JK25" i="1" s="1"/>
  <c r="JL25" i="1" s="1"/>
  <c r="JM25" i="1" s="1"/>
  <c r="JN25" i="1" s="1"/>
  <c r="JO25" i="1" s="1"/>
  <c r="JP25" i="1" s="1"/>
  <c r="JQ25" i="1" s="1"/>
  <c r="JR25" i="1" s="1"/>
  <c r="JS25" i="1" s="1"/>
  <c r="JT25" i="1" s="1"/>
  <c r="JU25" i="1" s="1"/>
  <c r="JV25" i="1" s="1"/>
  <c r="JW25" i="1" s="1"/>
  <c r="JX25" i="1" s="1"/>
  <c r="JY25" i="1" s="1"/>
  <c r="JZ25" i="1" s="1"/>
  <c r="KA25" i="1" s="1"/>
  <c r="KB25" i="1" s="1"/>
  <c r="KC25" i="1" s="1"/>
  <c r="KD25" i="1" s="1"/>
  <c r="KE25" i="1" s="1"/>
  <c r="KF25" i="1" s="1"/>
  <c r="KG25" i="1" s="1"/>
  <c r="KH25" i="1" s="1"/>
  <c r="KI25" i="1" s="1"/>
  <c r="KJ25" i="1" s="1"/>
  <c r="KK25" i="1" s="1"/>
  <c r="KL25" i="1" s="1"/>
  <c r="KM25" i="1" s="1"/>
  <c r="KN25" i="1" s="1"/>
  <c r="KO25" i="1" s="1"/>
  <c r="KP25" i="1" s="1"/>
  <c r="KQ25" i="1" s="1"/>
  <c r="KR25" i="1" s="1"/>
  <c r="KS25" i="1" s="1"/>
  <c r="KT25" i="1" s="1"/>
  <c r="KU25" i="1" s="1"/>
  <c r="KV25" i="1" s="1"/>
  <c r="KW25" i="1" s="1"/>
  <c r="KX25" i="1" s="1"/>
  <c r="FF25" i="1"/>
  <c r="AP35" i="1"/>
  <c r="AP33" i="1"/>
  <c r="AD9" i="1"/>
  <c r="AE9" i="1" s="1"/>
  <c r="AF9" i="1" s="1"/>
  <c r="AG9" i="1" s="1"/>
  <c r="AH9" i="1" s="1"/>
  <c r="AI9" i="1" s="1"/>
  <c r="AJ9" i="1" s="1"/>
  <c r="AC9" i="1"/>
  <c r="AC6" i="1"/>
  <c r="AD6" i="1" s="1"/>
  <c r="AE6" i="1" s="1"/>
  <c r="AF6" i="1" s="1"/>
  <c r="AG6" i="1" s="1"/>
  <c r="AH6" i="1" s="1"/>
  <c r="AI6" i="1" s="1"/>
  <c r="AJ6" i="1" s="1"/>
  <c r="AC5" i="1"/>
  <c r="AD5" i="1" s="1"/>
  <c r="AE5" i="1" s="1"/>
  <c r="AF5" i="1" s="1"/>
  <c r="AG5" i="1" s="1"/>
  <c r="AH5" i="1" s="1"/>
  <c r="AI5" i="1" s="1"/>
  <c r="AJ5" i="1" s="1"/>
  <c r="AB5" i="1"/>
  <c r="AC8" i="1"/>
  <c r="AD8" i="1" s="1"/>
  <c r="AE8" i="1" s="1"/>
  <c r="AF8" i="1" s="1"/>
  <c r="AG8" i="1" s="1"/>
  <c r="AH8" i="1" s="1"/>
  <c r="AI8" i="1" s="1"/>
  <c r="AJ8" i="1" s="1"/>
  <c r="AB8" i="1"/>
  <c r="AC7" i="1"/>
  <c r="AD7" i="1" s="1"/>
  <c r="AE7" i="1" s="1"/>
  <c r="AF7" i="1" s="1"/>
  <c r="AG7" i="1" s="1"/>
  <c r="AH7" i="1" s="1"/>
  <c r="AI7" i="1" s="1"/>
  <c r="AJ7" i="1" s="1"/>
  <c r="AB7" i="1"/>
  <c r="AB6" i="1"/>
  <c r="AB9" i="1"/>
  <c r="AA12" i="1"/>
  <c r="AA6" i="1"/>
  <c r="AP31" i="1"/>
  <c r="AC21" i="1"/>
  <c r="AD21" i="1" s="1"/>
  <c r="AE21" i="1" s="1"/>
  <c r="AF21" i="1" s="1"/>
  <c r="AG21" i="1" s="1"/>
  <c r="AH21" i="1" s="1"/>
  <c r="AI21" i="1" s="1"/>
  <c r="AJ21" i="1" s="1"/>
  <c r="AB22" i="1"/>
  <c r="AA22" i="1"/>
  <c r="AA56" i="1"/>
  <c r="Z56" i="1"/>
  <c r="Q56" i="1"/>
  <c r="Q76" i="1"/>
  <c r="Q80" i="1" s="1"/>
  <c r="Q82" i="1" s="1"/>
  <c r="Q62" i="1"/>
  <c r="Q70" i="1" s="1"/>
  <c r="R26" i="1"/>
  <c r="R22" i="1"/>
  <c r="R21" i="1"/>
  <c r="AA21" i="1" s="1"/>
  <c r="R9" i="1"/>
  <c r="R38" i="1" s="1"/>
  <c r="R5" i="1"/>
  <c r="R6" i="1"/>
  <c r="R35" i="1" s="1"/>
  <c r="R7" i="1"/>
  <c r="R36" i="1" s="1"/>
  <c r="R8" i="1"/>
  <c r="R37" i="1" s="1"/>
  <c r="Z50" i="1"/>
  <c r="Z49" i="1"/>
  <c r="Y50" i="1"/>
  <c r="Y49" i="1"/>
  <c r="P38" i="1"/>
  <c r="O38" i="1"/>
  <c r="N38" i="1"/>
  <c r="M38" i="1"/>
  <c r="L38" i="1"/>
  <c r="K38" i="1"/>
  <c r="J38" i="1"/>
  <c r="I38" i="1"/>
  <c r="H38" i="1"/>
  <c r="G38" i="1"/>
  <c r="P37" i="1"/>
  <c r="O37" i="1"/>
  <c r="N37" i="1"/>
  <c r="M37" i="1"/>
  <c r="L37" i="1"/>
  <c r="K37" i="1"/>
  <c r="J37" i="1"/>
  <c r="I37" i="1"/>
  <c r="H37" i="1"/>
  <c r="G37" i="1"/>
  <c r="P36" i="1"/>
  <c r="O36" i="1"/>
  <c r="N36" i="1"/>
  <c r="M36" i="1"/>
  <c r="L36" i="1"/>
  <c r="K36" i="1"/>
  <c r="J36" i="1"/>
  <c r="I36" i="1"/>
  <c r="H36" i="1"/>
  <c r="G36" i="1"/>
  <c r="P35" i="1"/>
  <c r="O35" i="1"/>
  <c r="N35" i="1"/>
  <c r="M35" i="1"/>
  <c r="L35" i="1"/>
  <c r="K35" i="1"/>
  <c r="J35" i="1"/>
  <c r="I35" i="1"/>
  <c r="H35" i="1"/>
  <c r="G35" i="1"/>
  <c r="P34" i="1"/>
  <c r="O34" i="1"/>
  <c r="N34" i="1"/>
  <c r="M34" i="1"/>
  <c r="L34" i="1"/>
  <c r="K34" i="1"/>
  <c r="J34" i="1"/>
  <c r="I34" i="1"/>
  <c r="H34" i="1"/>
  <c r="G34" i="1"/>
  <c r="Q38" i="1"/>
  <c r="Q37" i="1"/>
  <c r="Q36" i="1"/>
  <c r="Q35" i="1"/>
  <c r="Q34" i="1"/>
  <c r="Y44" i="1"/>
  <c r="Z46" i="1"/>
  <c r="Z45" i="1"/>
  <c r="Z44" i="1"/>
  <c r="Z43" i="1"/>
  <c r="Z42" i="1"/>
  <c r="Z40" i="1"/>
  <c r="Z39" i="1"/>
  <c r="Y9" i="1"/>
  <c r="Y8" i="1"/>
  <c r="Y7" i="1"/>
  <c r="Y6" i="1"/>
  <c r="Y5" i="1"/>
  <c r="Z9" i="1"/>
  <c r="Z8" i="1"/>
  <c r="Z7" i="1"/>
  <c r="Z6" i="1"/>
  <c r="Z5" i="1"/>
  <c r="X9" i="1"/>
  <c r="X8" i="1"/>
  <c r="X7" i="1"/>
  <c r="X6" i="1"/>
  <c r="X5" i="1"/>
  <c r="X24" i="1"/>
  <c r="X22" i="1"/>
  <c r="X21" i="1"/>
  <c r="X19" i="1"/>
  <c r="Y46" i="1" s="1"/>
  <c r="X18" i="1"/>
  <c r="Y45" i="1" s="1"/>
  <c r="X17" i="1"/>
  <c r="X14" i="1"/>
  <c r="Y43" i="1" s="1"/>
  <c r="X13" i="1"/>
  <c r="Y42" i="1" s="1"/>
  <c r="X11" i="1"/>
  <c r="Y40" i="1" s="1"/>
  <c r="V4" i="1"/>
  <c r="W4" i="1" s="1"/>
  <c r="X4" i="1" s="1"/>
  <c r="Q50" i="1"/>
  <c r="P50" i="1"/>
  <c r="O50" i="1"/>
  <c r="M50" i="1"/>
  <c r="L50" i="1"/>
  <c r="K50" i="1"/>
  <c r="I50" i="1"/>
  <c r="H50" i="1"/>
  <c r="G50" i="1"/>
  <c r="F50" i="1"/>
  <c r="E50" i="1"/>
  <c r="D50" i="1"/>
  <c r="C50" i="1"/>
  <c r="C10" i="1"/>
  <c r="C12" i="1" s="1"/>
  <c r="D10" i="1"/>
  <c r="D49" i="1" s="1"/>
  <c r="E10" i="1"/>
  <c r="E12" i="1" s="1"/>
  <c r="F10" i="1"/>
  <c r="F12" i="1" s="1"/>
  <c r="G10" i="1"/>
  <c r="H10" i="1"/>
  <c r="H49" i="1" s="1"/>
  <c r="I10" i="1"/>
  <c r="J10" i="1"/>
  <c r="N10" i="1"/>
  <c r="K10" i="1"/>
  <c r="K49" i="1" s="1"/>
  <c r="O10" i="1"/>
  <c r="O49" i="1" s="1"/>
  <c r="L10" i="1"/>
  <c r="L49" i="1" s="1"/>
  <c r="P10" i="1"/>
  <c r="P12" i="1" s="1"/>
  <c r="M10" i="1"/>
  <c r="M12" i="1" s="1"/>
  <c r="Q10" i="1"/>
  <c r="Q12" i="1" s="1"/>
  <c r="P46" i="1"/>
  <c r="O46" i="1"/>
  <c r="M46" i="1"/>
  <c r="L46" i="1"/>
  <c r="K46" i="1"/>
  <c r="I46" i="1"/>
  <c r="H46" i="1"/>
  <c r="G46" i="1"/>
  <c r="P43" i="1"/>
  <c r="O43" i="1"/>
  <c r="M43" i="1"/>
  <c r="L43" i="1"/>
  <c r="K43" i="1"/>
  <c r="I43" i="1"/>
  <c r="H43" i="1"/>
  <c r="G43" i="1"/>
  <c r="P42" i="1"/>
  <c r="O42" i="1"/>
  <c r="M42" i="1"/>
  <c r="L42" i="1"/>
  <c r="K42" i="1"/>
  <c r="I42" i="1"/>
  <c r="H42" i="1"/>
  <c r="G42" i="1"/>
  <c r="P40" i="1"/>
  <c r="O40" i="1"/>
  <c r="M40" i="1"/>
  <c r="L40" i="1"/>
  <c r="K40" i="1"/>
  <c r="I40" i="1"/>
  <c r="H40" i="1"/>
  <c r="G40" i="1"/>
  <c r="Q46" i="1"/>
  <c r="Q43" i="1"/>
  <c r="Q42" i="1"/>
  <c r="Q40" i="1"/>
  <c r="C15" i="1"/>
  <c r="D15" i="1"/>
  <c r="F15" i="1"/>
  <c r="J2" i="1"/>
  <c r="I2" i="1"/>
  <c r="H2" i="1"/>
  <c r="G2" i="1"/>
  <c r="F2" i="1"/>
  <c r="E2" i="1"/>
  <c r="D2" i="1"/>
  <c r="C2" i="1"/>
  <c r="K2" i="1"/>
  <c r="L2" i="1"/>
  <c r="M2" i="1"/>
  <c r="N2" i="1"/>
  <c r="O2" i="1"/>
  <c r="P2" i="1"/>
  <c r="Q2" i="1"/>
  <c r="E15" i="1"/>
  <c r="J24" i="1"/>
  <c r="J22" i="1"/>
  <c r="J21" i="1"/>
  <c r="J19" i="1"/>
  <c r="J18" i="1"/>
  <c r="J17" i="1"/>
  <c r="J46" i="1" s="1"/>
  <c r="J14" i="1"/>
  <c r="J43" i="1" s="1"/>
  <c r="J13" i="1"/>
  <c r="J11" i="1"/>
  <c r="J40" i="1" s="1"/>
  <c r="N17" i="1"/>
  <c r="N24" i="1"/>
  <c r="N22" i="1"/>
  <c r="N21" i="1"/>
  <c r="N19" i="1"/>
  <c r="N18" i="1"/>
  <c r="N14" i="1"/>
  <c r="N13" i="1"/>
  <c r="N11" i="1"/>
  <c r="R11" i="1" s="1"/>
  <c r="Y15" i="1"/>
  <c r="Y12" i="1"/>
  <c r="Z15" i="1"/>
  <c r="Z12" i="1"/>
  <c r="Z4" i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G15" i="1"/>
  <c r="H15" i="1"/>
  <c r="I15" i="1"/>
  <c r="K15" i="1"/>
  <c r="K12" i="1"/>
  <c r="O15" i="1"/>
  <c r="L15" i="1"/>
  <c r="P15" i="1"/>
  <c r="M15" i="1"/>
  <c r="Q15" i="1"/>
  <c r="G8" i="2"/>
  <c r="G7" i="2"/>
  <c r="G6" i="2"/>
  <c r="H7" i="2"/>
  <c r="H8" i="2" s="1"/>
  <c r="AD10" i="1" l="1"/>
  <c r="AC10" i="1"/>
  <c r="Z35" i="1"/>
  <c r="Y38" i="1"/>
  <c r="Y34" i="1"/>
  <c r="Z37" i="1"/>
  <c r="Z38" i="1"/>
  <c r="R10" i="1"/>
  <c r="R12" i="1" s="1"/>
  <c r="X50" i="1"/>
  <c r="Y35" i="1"/>
  <c r="Z41" i="1"/>
  <c r="Z36" i="1"/>
  <c r="Z34" i="1"/>
  <c r="Y37" i="1"/>
  <c r="R13" i="1"/>
  <c r="Y36" i="1"/>
  <c r="K39" i="1"/>
  <c r="AA11" i="1"/>
  <c r="R40" i="1"/>
  <c r="AA5" i="1"/>
  <c r="R34" i="1"/>
  <c r="AA7" i="1"/>
  <c r="AA8" i="1"/>
  <c r="AA9" i="1"/>
  <c r="G9" i="2"/>
  <c r="X15" i="1"/>
  <c r="X10" i="1"/>
  <c r="M49" i="1"/>
  <c r="N50" i="1"/>
  <c r="N49" i="1"/>
  <c r="J49" i="1"/>
  <c r="M39" i="1"/>
  <c r="F49" i="1"/>
  <c r="L12" i="1"/>
  <c r="P41" i="1" s="1"/>
  <c r="D12" i="1"/>
  <c r="D16" i="1" s="1"/>
  <c r="G49" i="1"/>
  <c r="E49" i="1"/>
  <c r="C49" i="1"/>
  <c r="P49" i="1"/>
  <c r="J50" i="1"/>
  <c r="P44" i="1"/>
  <c r="I49" i="1"/>
  <c r="Q49" i="1"/>
  <c r="H39" i="1"/>
  <c r="L39" i="1"/>
  <c r="I44" i="1"/>
  <c r="J39" i="1"/>
  <c r="H12" i="1"/>
  <c r="H16" i="1" s="1"/>
  <c r="H51" i="1" s="1"/>
  <c r="L44" i="1"/>
  <c r="J15" i="1"/>
  <c r="J44" i="1" s="1"/>
  <c r="G12" i="1"/>
  <c r="G41" i="1" s="1"/>
  <c r="I12" i="1"/>
  <c r="I16" i="1" s="1"/>
  <c r="I51" i="1" s="1"/>
  <c r="G39" i="1"/>
  <c r="I39" i="1"/>
  <c r="O39" i="1"/>
  <c r="O12" i="1"/>
  <c r="P39" i="1"/>
  <c r="Q39" i="1"/>
  <c r="M44" i="1"/>
  <c r="K44" i="1"/>
  <c r="N15" i="1"/>
  <c r="Q41" i="1"/>
  <c r="N39" i="1"/>
  <c r="N40" i="1"/>
  <c r="J12" i="1"/>
  <c r="J41" i="1" s="1"/>
  <c r="H44" i="1"/>
  <c r="Q44" i="1"/>
  <c r="O44" i="1"/>
  <c r="G44" i="1"/>
  <c r="N46" i="1"/>
  <c r="N43" i="1"/>
  <c r="N12" i="1"/>
  <c r="J42" i="1"/>
  <c r="N42" i="1"/>
  <c r="C16" i="1"/>
  <c r="F16" i="1"/>
  <c r="E16" i="1"/>
  <c r="Q16" i="1"/>
  <c r="Q51" i="1" s="1"/>
  <c r="Z16" i="1"/>
  <c r="Y16" i="1"/>
  <c r="K16" i="1"/>
  <c r="K51" i="1" s="1"/>
  <c r="P16" i="1"/>
  <c r="P51" i="1" s="1"/>
  <c r="M16" i="1"/>
  <c r="M51" i="1" s="1"/>
  <c r="AE10" i="1" l="1"/>
  <c r="AA35" i="1"/>
  <c r="R14" i="1"/>
  <c r="R50" i="1" s="1"/>
  <c r="AA37" i="1"/>
  <c r="AA34" i="1"/>
  <c r="AA10" i="1"/>
  <c r="AA39" i="1" s="1"/>
  <c r="AB11" i="1"/>
  <c r="AA40" i="1"/>
  <c r="AA38" i="1"/>
  <c r="AA36" i="1"/>
  <c r="R39" i="1"/>
  <c r="I41" i="1"/>
  <c r="R15" i="1"/>
  <c r="R42" i="1"/>
  <c r="AA13" i="1"/>
  <c r="AA42" i="1" s="1"/>
  <c r="AA50" i="1"/>
  <c r="R49" i="1"/>
  <c r="X49" i="1"/>
  <c r="Y39" i="1"/>
  <c r="R19" i="1"/>
  <c r="AA19" i="1" s="1"/>
  <c r="AA46" i="1" s="1"/>
  <c r="R18" i="1"/>
  <c r="AA18" i="1" s="1"/>
  <c r="AA45" i="1" s="1"/>
  <c r="R17" i="1"/>
  <c r="R41" i="1"/>
  <c r="Z20" i="1"/>
  <c r="Z51" i="1"/>
  <c r="O16" i="1"/>
  <c r="O45" i="1" s="1"/>
  <c r="AA41" i="1"/>
  <c r="R43" i="1"/>
  <c r="AA14" i="1"/>
  <c r="AA43" i="1" s="1"/>
  <c r="Y20" i="1"/>
  <c r="Y51" i="1"/>
  <c r="X16" i="1"/>
  <c r="L41" i="1"/>
  <c r="X12" i="1"/>
  <c r="Y41" i="1" s="1"/>
  <c r="O41" i="1"/>
  <c r="L16" i="1"/>
  <c r="L51" i="1" s="1"/>
  <c r="M41" i="1"/>
  <c r="H20" i="1"/>
  <c r="H52" i="1" s="1"/>
  <c r="N44" i="1"/>
  <c r="H41" i="1"/>
  <c r="F20" i="1"/>
  <c r="F51" i="1"/>
  <c r="D20" i="1"/>
  <c r="D51" i="1"/>
  <c r="C20" i="1"/>
  <c r="C51" i="1"/>
  <c r="E20" i="1"/>
  <c r="E51" i="1"/>
  <c r="G16" i="1"/>
  <c r="G51" i="1" s="1"/>
  <c r="N16" i="1"/>
  <c r="N51" i="1" s="1"/>
  <c r="K41" i="1"/>
  <c r="J16" i="1"/>
  <c r="N41" i="1"/>
  <c r="M20" i="1"/>
  <c r="M45" i="1"/>
  <c r="Q20" i="1"/>
  <c r="Q45" i="1"/>
  <c r="K20" i="1"/>
  <c r="I20" i="1"/>
  <c r="I45" i="1"/>
  <c r="P20" i="1"/>
  <c r="H45" i="1"/>
  <c r="AF10" i="1" l="1"/>
  <c r="AB36" i="1"/>
  <c r="AB38" i="1"/>
  <c r="AB10" i="1"/>
  <c r="AB12" i="1" s="1"/>
  <c r="AB34" i="1"/>
  <c r="AA49" i="1"/>
  <c r="AB35" i="1"/>
  <c r="AB37" i="1"/>
  <c r="AC11" i="1"/>
  <c r="AB40" i="1"/>
  <c r="X51" i="1"/>
  <c r="Y23" i="1"/>
  <c r="Y52" i="1"/>
  <c r="AA17" i="1"/>
  <c r="AA44" i="1" s="1"/>
  <c r="R46" i="1"/>
  <c r="O51" i="1"/>
  <c r="AA16" i="1"/>
  <c r="AA51" i="1" s="1"/>
  <c r="Z23" i="1"/>
  <c r="Z52" i="1"/>
  <c r="O20" i="1"/>
  <c r="O23" i="1" s="1"/>
  <c r="R16" i="1"/>
  <c r="R44" i="1"/>
  <c r="AA15" i="1"/>
  <c r="X20" i="1"/>
  <c r="X52" i="1" s="1"/>
  <c r="H23" i="1"/>
  <c r="P45" i="1"/>
  <c r="G20" i="1"/>
  <c r="G23" i="1" s="1"/>
  <c r="L45" i="1"/>
  <c r="L20" i="1"/>
  <c r="G45" i="1"/>
  <c r="K23" i="1"/>
  <c r="K52" i="1"/>
  <c r="N45" i="1"/>
  <c r="J51" i="1"/>
  <c r="D23" i="1"/>
  <c r="D52" i="1"/>
  <c r="L23" i="1"/>
  <c r="L52" i="1"/>
  <c r="K45" i="1"/>
  <c r="E23" i="1"/>
  <c r="E52" i="1"/>
  <c r="Q23" i="1"/>
  <c r="Q52" i="1"/>
  <c r="I23" i="1"/>
  <c r="I52" i="1"/>
  <c r="F23" i="1"/>
  <c r="F52" i="1"/>
  <c r="M23" i="1"/>
  <c r="M52" i="1"/>
  <c r="N20" i="1"/>
  <c r="P23" i="1"/>
  <c r="P52" i="1"/>
  <c r="C23" i="1"/>
  <c r="C52" i="1"/>
  <c r="H25" i="1"/>
  <c r="H27" i="1" s="1"/>
  <c r="H53" i="1"/>
  <c r="J45" i="1"/>
  <c r="J20" i="1"/>
  <c r="AG10" i="1" l="1"/>
  <c r="AC40" i="1"/>
  <c r="AD11" i="1"/>
  <c r="AC37" i="1"/>
  <c r="AC38" i="1"/>
  <c r="AC36" i="1"/>
  <c r="AC12" i="1"/>
  <c r="AC34" i="1"/>
  <c r="AB39" i="1"/>
  <c r="AB13" i="1"/>
  <c r="AB14" i="1"/>
  <c r="O52" i="1"/>
  <c r="AC35" i="1"/>
  <c r="Z25" i="1"/>
  <c r="Z27" i="1" s="1"/>
  <c r="Z53" i="1"/>
  <c r="R20" i="1"/>
  <c r="AA20" i="1" s="1"/>
  <c r="AA52" i="1" s="1"/>
  <c r="R51" i="1"/>
  <c r="R45" i="1"/>
  <c r="Y25" i="1"/>
  <c r="Y27" i="1" s="1"/>
  <c r="Y53" i="1"/>
  <c r="X23" i="1"/>
  <c r="X53" i="1" s="1"/>
  <c r="G52" i="1"/>
  <c r="I25" i="1"/>
  <c r="I27" i="1" s="1"/>
  <c r="I53" i="1"/>
  <c r="P25" i="1"/>
  <c r="P27" i="1" s="1"/>
  <c r="P53" i="1"/>
  <c r="Q25" i="1"/>
  <c r="Q27" i="1" s="1"/>
  <c r="Q53" i="1"/>
  <c r="D25" i="1"/>
  <c r="D27" i="1" s="1"/>
  <c r="D53" i="1"/>
  <c r="N23" i="1"/>
  <c r="N52" i="1"/>
  <c r="M25" i="1"/>
  <c r="M27" i="1" s="1"/>
  <c r="M53" i="1"/>
  <c r="E25" i="1"/>
  <c r="E27" i="1" s="1"/>
  <c r="E53" i="1"/>
  <c r="C25" i="1"/>
  <c r="C53" i="1"/>
  <c r="K25" i="1"/>
  <c r="K27" i="1" s="1"/>
  <c r="K53" i="1"/>
  <c r="F25" i="1"/>
  <c r="F27" i="1" s="1"/>
  <c r="F53" i="1"/>
  <c r="J23" i="1"/>
  <c r="J52" i="1"/>
  <c r="O25" i="1"/>
  <c r="O53" i="1"/>
  <c r="L25" i="1"/>
  <c r="L27" i="1" s="1"/>
  <c r="L53" i="1"/>
  <c r="G25" i="1"/>
  <c r="G27" i="1" s="1"/>
  <c r="G53" i="1"/>
  <c r="AH10" i="1" l="1"/>
  <c r="AD35" i="1"/>
  <c r="AC39" i="1"/>
  <c r="AC14" i="1"/>
  <c r="AC13" i="1"/>
  <c r="AC49" i="1" s="1"/>
  <c r="AB43" i="1"/>
  <c r="AB50" i="1"/>
  <c r="AD36" i="1"/>
  <c r="AE38" i="1"/>
  <c r="AD38" i="1"/>
  <c r="AD34" i="1"/>
  <c r="AE11" i="1"/>
  <c r="AD40" i="1"/>
  <c r="AB42" i="1"/>
  <c r="AB15" i="1"/>
  <c r="AB16" i="1" s="1"/>
  <c r="AB18" i="1"/>
  <c r="AB45" i="1" s="1"/>
  <c r="AB17" i="1"/>
  <c r="AB44" i="1" s="1"/>
  <c r="AB41" i="1"/>
  <c r="AB19" i="1"/>
  <c r="AB46" i="1" s="1"/>
  <c r="AD37" i="1"/>
  <c r="AB49" i="1"/>
  <c r="J27" i="1"/>
  <c r="R23" i="1"/>
  <c r="R52" i="1"/>
  <c r="O27" i="1"/>
  <c r="C27" i="1"/>
  <c r="X27" i="1" s="1"/>
  <c r="X25" i="1"/>
  <c r="J25" i="1"/>
  <c r="J53" i="1"/>
  <c r="N27" i="1"/>
  <c r="N25" i="1"/>
  <c r="N53" i="1"/>
  <c r="AJ10" i="1" l="1"/>
  <c r="AI10" i="1"/>
  <c r="AC17" i="1"/>
  <c r="AC19" i="1"/>
  <c r="AC46" i="1" s="1"/>
  <c r="AC18" i="1"/>
  <c r="AC41" i="1"/>
  <c r="AD13" i="1"/>
  <c r="AC15" i="1"/>
  <c r="AC16" i="1" s="1"/>
  <c r="AC42" i="1"/>
  <c r="AF38" i="1"/>
  <c r="AD14" i="1"/>
  <c r="AD12" i="1"/>
  <c r="AD39" i="1"/>
  <c r="AE34" i="1"/>
  <c r="AB51" i="1"/>
  <c r="AB20" i="1"/>
  <c r="AC43" i="1"/>
  <c r="AC50" i="1"/>
  <c r="AE37" i="1"/>
  <c r="AE36" i="1"/>
  <c r="J26" i="1"/>
  <c r="AF11" i="1"/>
  <c r="AE40" i="1"/>
  <c r="AE35" i="1"/>
  <c r="R24" i="1"/>
  <c r="R53" i="1"/>
  <c r="AA23" i="1"/>
  <c r="AA53" i="1" s="1"/>
  <c r="N26" i="1"/>
  <c r="X26" i="1"/>
  <c r="AE12" i="1" l="1"/>
  <c r="AE39" i="1"/>
  <c r="AF34" i="1"/>
  <c r="AF35" i="1"/>
  <c r="AE13" i="1"/>
  <c r="AE49" i="1" s="1"/>
  <c r="AD42" i="1"/>
  <c r="AD15" i="1"/>
  <c r="AD16" i="1" s="1"/>
  <c r="AD18" i="1"/>
  <c r="AD45" i="1" s="1"/>
  <c r="AC45" i="1"/>
  <c r="AD49" i="1"/>
  <c r="AD41" i="1"/>
  <c r="AD19" i="1"/>
  <c r="AD46" i="1" s="1"/>
  <c r="AG11" i="1"/>
  <c r="AF40" i="1"/>
  <c r="AE14" i="1"/>
  <c r="AD43" i="1"/>
  <c r="AD50" i="1"/>
  <c r="AF36" i="1"/>
  <c r="AC51" i="1"/>
  <c r="AC20" i="1"/>
  <c r="AF37" i="1"/>
  <c r="AB23" i="1"/>
  <c r="AB52" i="1"/>
  <c r="AD17" i="1"/>
  <c r="AD44" i="1" s="1"/>
  <c r="AC44" i="1"/>
  <c r="R25" i="1"/>
  <c r="AA24" i="1"/>
  <c r="AB53" i="1" l="1"/>
  <c r="AB24" i="1"/>
  <c r="AB25" i="1" s="1"/>
  <c r="AF14" i="1"/>
  <c r="AE43" i="1"/>
  <c r="AE50" i="1"/>
  <c r="AD20" i="1"/>
  <c r="AD51" i="1"/>
  <c r="AG38" i="1"/>
  <c r="AG35" i="1"/>
  <c r="AG37" i="1"/>
  <c r="AF12" i="1"/>
  <c r="AF39" i="1"/>
  <c r="AC52" i="1"/>
  <c r="AG34" i="1"/>
  <c r="AG36" i="1"/>
  <c r="AH11" i="1"/>
  <c r="AG40" i="1"/>
  <c r="AF13" i="1"/>
  <c r="AE42" i="1"/>
  <c r="AE15" i="1"/>
  <c r="AE16" i="1" s="1"/>
  <c r="AE41" i="1"/>
  <c r="AE18" i="1"/>
  <c r="AE45" i="1" s="1"/>
  <c r="AE17" i="1"/>
  <c r="AE44" i="1" s="1"/>
  <c r="AE19" i="1"/>
  <c r="AE46" i="1" s="1"/>
  <c r="R27" i="1"/>
  <c r="AA27" i="1" s="1"/>
  <c r="AA25" i="1"/>
  <c r="AB56" i="1" l="1"/>
  <c r="AC22" i="1" s="1"/>
  <c r="AC23" i="1" s="1"/>
  <c r="AH36" i="1"/>
  <c r="AE51" i="1"/>
  <c r="AE20" i="1"/>
  <c r="AF41" i="1"/>
  <c r="AF18" i="1"/>
  <c r="AF45" i="1" s="1"/>
  <c r="AF17" i="1"/>
  <c r="AF44" i="1" s="1"/>
  <c r="AF19" i="1"/>
  <c r="AF46" i="1" s="1"/>
  <c r="AG12" i="1"/>
  <c r="AG39" i="1"/>
  <c r="AH37" i="1"/>
  <c r="AH34" i="1"/>
  <c r="AG14" i="1"/>
  <c r="AF43" i="1"/>
  <c r="AF50" i="1"/>
  <c r="AH38" i="1"/>
  <c r="AD52" i="1"/>
  <c r="AG13" i="1"/>
  <c r="AG49" i="1" s="1"/>
  <c r="AF42" i="1"/>
  <c r="AF15" i="1"/>
  <c r="AF16" i="1" s="1"/>
  <c r="AH35" i="1"/>
  <c r="AB27" i="1"/>
  <c r="AI11" i="1"/>
  <c r="AH40" i="1"/>
  <c r="AF49" i="1"/>
  <c r="AA26" i="1"/>
  <c r="AB26" i="1" s="1"/>
  <c r="AC26" i="1" s="1"/>
  <c r="AD26" i="1" s="1"/>
  <c r="AE26" i="1" s="1"/>
  <c r="AF26" i="1" s="1"/>
  <c r="AG26" i="1" s="1"/>
  <c r="AH26" i="1" s="1"/>
  <c r="AI26" i="1" s="1"/>
  <c r="AJ26" i="1" s="1"/>
  <c r="AC53" i="1" l="1"/>
  <c r="AC24" i="1"/>
  <c r="AC25" i="1" s="1"/>
  <c r="AC27" i="1" s="1"/>
  <c r="AH12" i="1"/>
  <c r="AH39" i="1"/>
  <c r="AJ35" i="1"/>
  <c r="AI35" i="1"/>
  <c r="AI34" i="1"/>
  <c r="AE52" i="1"/>
  <c r="AJ38" i="1"/>
  <c r="AI38" i="1"/>
  <c r="AF51" i="1"/>
  <c r="AF20" i="1"/>
  <c r="AJ37" i="1"/>
  <c r="AI37" i="1"/>
  <c r="AH13" i="1"/>
  <c r="AH49" i="1" s="1"/>
  <c r="AG42" i="1"/>
  <c r="AG15" i="1"/>
  <c r="AG16" i="1" s="1"/>
  <c r="AJ11" i="1"/>
  <c r="AI40" i="1"/>
  <c r="AH14" i="1"/>
  <c r="AG43" i="1"/>
  <c r="AG50" i="1"/>
  <c r="AG41" i="1"/>
  <c r="AG18" i="1"/>
  <c r="AG45" i="1" s="1"/>
  <c r="AG17" i="1"/>
  <c r="AG44" i="1" s="1"/>
  <c r="AG19" i="1"/>
  <c r="AG46" i="1" s="1"/>
  <c r="AJ36" i="1"/>
  <c r="AI36" i="1"/>
  <c r="AC56" i="1" l="1"/>
  <c r="AD22" i="1" s="1"/>
  <c r="AD23" i="1" s="1"/>
  <c r="AF52" i="1"/>
  <c r="AI39" i="1"/>
  <c r="AI12" i="1"/>
  <c r="AJ40" i="1"/>
  <c r="AJ34" i="1"/>
  <c r="AG51" i="1"/>
  <c r="AG20" i="1"/>
  <c r="AI14" i="1"/>
  <c r="AH43" i="1"/>
  <c r="AH50" i="1"/>
  <c r="AI13" i="1"/>
  <c r="AH42" i="1"/>
  <c r="AH15" i="1"/>
  <c r="AH16" i="1" s="1"/>
  <c r="AH41" i="1"/>
  <c r="AH18" i="1"/>
  <c r="AH45" i="1" s="1"/>
  <c r="AH17" i="1"/>
  <c r="AH44" i="1" s="1"/>
  <c r="AH19" i="1"/>
  <c r="AH46" i="1" s="1"/>
  <c r="AD24" i="1" l="1"/>
  <c r="AD25" i="1" s="1"/>
  <c r="AD53" i="1"/>
  <c r="AI41" i="1"/>
  <c r="AI18" i="1"/>
  <c r="AI45" i="1" s="1"/>
  <c r="AI17" i="1"/>
  <c r="AI44" i="1" s="1"/>
  <c r="AI19" i="1"/>
  <c r="AI46" i="1" s="1"/>
  <c r="AG52" i="1"/>
  <c r="AJ39" i="1"/>
  <c r="AJ12" i="1"/>
  <c r="AJ13" i="1"/>
  <c r="AI42" i="1"/>
  <c r="AI15" i="1"/>
  <c r="AI16" i="1" s="1"/>
  <c r="AI49" i="1"/>
  <c r="AJ14" i="1"/>
  <c r="AI43" i="1"/>
  <c r="AI50" i="1"/>
  <c r="AH51" i="1"/>
  <c r="AH20" i="1"/>
  <c r="AD27" i="1" l="1"/>
  <c r="AD56" i="1"/>
  <c r="AJ41" i="1"/>
  <c r="AJ17" i="1"/>
  <c r="AJ44" i="1" s="1"/>
  <c r="AJ18" i="1"/>
  <c r="AJ45" i="1" s="1"/>
  <c r="AJ19" i="1"/>
  <c r="AJ46" i="1" s="1"/>
  <c r="AJ43" i="1"/>
  <c r="AJ50" i="1"/>
  <c r="AI51" i="1"/>
  <c r="AI20" i="1"/>
  <c r="AH52" i="1"/>
  <c r="AJ42" i="1"/>
  <c r="AJ15" i="1"/>
  <c r="AJ16" i="1" s="1"/>
  <c r="AJ49" i="1"/>
  <c r="AE22" i="1" l="1"/>
  <c r="AE23" i="1" s="1"/>
  <c r="AJ20" i="1"/>
  <c r="AJ51" i="1"/>
  <c r="AI52" i="1"/>
  <c r="AE53" i="1" l="1"/>
  <c r="AE24" i="1"/>
  <c r="AE25" i="1" s="1"/>
  <c r="AJ52" i="1"/>
  <c r="AE27" i="1" l="1"/>
  <c r="AE56" i="1"/>
  <c r="AF22" i="1" l="1"/>
  <c r="AF23" i="1" s="1"/>
  <c r="AF53" i="1" l="1"/>
  <c r="AF24" i="1"/>
  <c r="AF25" i="1" s="1"/>
  <c r="AF27" i="1" l="1"/>
  <c r="AF56" i="1"/>
  <c r="AG22" i="1" l="1"/>
  <c r="AG23" i="1" s="1"/>
  <c r="AG53" i="1" l="1"/>
  <c r="AG24" i="1"/>
  <c r="AG25" i="1" s="1"/>
  <c r="AG27" i="1" l="1"/>
  <c r="AG56" i="1"/>
  <c r="AH22" i="1" l="1"/>
  <c r="AH23" i="1" s="1"/>
  <c r="AH53" i="1" l="1"/>
  <c r="AH24" i="1"/>
  <c r="AH25" i="1" s="1"/>
  <c r="AH27" i="1" l="1"/>
  <c r="AH56" i="1"/>
  <c r="AI22" i="1" l="1"/>
  <c r="AI23" i="1" s="1"/>
  <c r="AI53" i="1" l="1"/>
  <c r="AI24" i="1"/>
  <c r="AI25" i="1" s="1"/>
  <c r="AI27" i="1" l="1"/>
  <c r="AI56" i="1"/>
  <c r="AJ22" i="1" l="1"/>
  <c r="AJ23" i="1" s="1"/>
  <c r="AJ53" i="1" l="1"/>
  <c r="AJ24" i="1"/>
  <c r="AJ25" i="1" s="1"/>
  <c r="AK25" i="1" l="1"/>
  <c r="AL25" i="1" s="1"/>
  <c r="AM25" i="1" s="1"/>
  <c r="AN25" i="1" s="1"/>
  <c r="AO25" i="1" s="1"/>
  <c r="AP25" i="1" s="1"/>
  <c r="AQ25" i="1" s="1"/>
  <c r="AR25" i="1" s="1"/>
  <c r="AS25" i="1" s="1"/>
  <c r="AT25" i="1" s="1"/>
  <c r="AU25" i="1" s="1"/>
  <c r="AV25" i="1" s="1"/>
  <c r="AW25" i="1" s="1"/>
  <c r="AX25" i="1" s="1"/>
  <c r="AY25" i="1" s="1"/>
  <c r="AZ25" i="1" s="1"/>
  <c r="BA25" i="1" s="1"/>
  <c r="BB25" i="1" s="1"/>
  <c r="BC25" i="1" s="1"/>
  <c r="BD25" i="1" s="1"/>
  <c r="BE25" i="1" s="1"/>
  <c r="BF25" i="1" s="1"/>
  <c r="BG25" i="1" s="1"/>
  <c r="BH25" i="1" s="1"/>
  <c r="BI25" i="1" s="1"/>
  <c r="BJ25" i="1" s="1"/>
  <c r="BK25" i="1" s="1"/>
  <c r="BL25" i="1" s="1"/>
  <c r="BM25" i="1" s="1"/>
  <c r="BN25" i="1" s="1"/>
  <c r="BO25" i="1" s="1"/>
  <c r="BP25" i="1" s="1"/>
  <c r="BQ25" i="1" s="1"/>
  <c r="BR25" i="1" s="1"/>
  <c r="BS25" i="1" s="1"/>
  <c r="BT25" i="1" s="1"/>
  <c r="BU25" i="1" s="1"/>
  <c r="BV25" i="1" s="1"/>
  <c r="BW25" i="1" s="1"/>
  <c r="BX25" i="1" s="1"/>
  <c r="BY25" i="1" s="1"/>
  <c r="BZ25" i="1" s="1"/>
  <c r="CA25" i="1" s="1"/>
  <c r="CB25" i="1" s="1"/>
  <c r="CC25" i="1" s="1"/>
  <c r="CD25" i="1" s="1"/>
  <c r="CE25" i="1" s="1"/>
  <c r="CF25" i="1" s="1"/>
  <c r="CG25" i="1" s="1"/>
  <c r="CH25" i="1" s="1"/>
  <c r="CI25" i="1" s="1"/>
  <c r="CJ25" i="1" s="1"/>
  <c r="CK25" i="1" s="1"/>
  <c r="CL25" i="1" s="1"/>
  <c r="CM25" i="1" s="1"/>
  <c r="CN25" i="1" s="1"/>
  <c r="CO25" i="1" s="1"/>
  <c r="CP25" i="1" s="1"/>
  <c r="CQ25" i="1" s="1"/>
  <c r="CR25" i="1" s="1"/>
  <c r="CS25" i="1" s="1"/>
  <c r="CT25" i="1" s="1"/>
  <c r="CU25" i="1" s="1"/>
  <c r="CV25" i="1" s="1"/>
  <c r="CW25" i="1" s="1"/>
  <c r="CX25" i="1" s="1"/>
  <c r="CY25" i="1" s="1"/>
  <c r="CZ25" i="1" s="1"/>
  <c r="DA25" i="1" s="1"/>
  <c r="DB25" i="1" s="1"/>
  <c r="DC25" i="1" s="1"/>
  <c r="DD25" i="1" s="1"/>
  <c r="DE25" i="1" s="1"/>
  <c r="DF25" i="1" s="1"/>
  <c r="DG25" i="1" s="1"/>
  <c r="DH25" i="1" s="1"/>
  <c r="DI25" i="1" s="1"/>
  <c r="DJ25" i="1" s="1"/>
  <c r="DK25" i="1" s="1"/>
  <c r="DL25" i="1" s="1"/>
  <c r="DM25" i="1" s="1"/>
  <c r="DN25" i="1" s="1"/>
  <c r="DO25" i="1" s="1"/>
  <c r="DP25" i="1" s="1"/>
  <c r="DQ25" i="1" s="1"/>
  <c r="DR25" i="1" s="1"/>
  <c r="DS25" i="1" s="1"/>
  <c r="DT25" i="1" s="1"/>
  <c r="DU25" i="1" s="1"/>
  <c r="DV25" i="1" s="1"/>
  <c r="DW25" i="1" s="1"/>
  <c r="DX25" i="1" s="1"/>
  <c r="DY25" i="1" s="1"/>
  <c r="DZ25" i="1" s="1"/>
  <c r="EA25" i="1" s="1"/>
  <c r="EB25" i="1" s="1"/>
  <c r="EC25" i="1" s="1"/>
  <c r="ED25" i="1" s="1"/>
  <c r="EE25" i="1" s="1"/>
  <c r="EF25" i="1" s="1"/>
  <c r="EG25" i="1" s="1"/>
  <c r="EH25" i="1" s="1"/>
  <c r="EI25" i="1" s="1"/>
  <c r="EJ25" i="1" s="1"/>
  <c r="EK25" i="1" s="1"/>
  <c r="EL25" i="1" s="1"/>
  <c r="EM25" i="1" s="1"/>
  <c r="EN25" i="1" s="1"/>
  <c r="EO25" i="1" s="1"/>
  <c r="EP25" i="1" s="1"/>
  <c r="EQ25" i="1" s="1"/>
  <c r="ER25" i="1" s="1"/>
  <c r="ES25" i="1" s="1"/>
  <c r="ET25" i="1" s="1"/>
  <c r="EU25" i="1" s="1"/>
  <c r="EV25" i="1" s="1"/>
  <c r="EW25" i="1" s="1"/>
  <c r="EX25" i="1" s="1"/>
  <c r="EY25" i="1" s="1"/>
  <c r="EZ25" i="1" s="1"/>
  <c r="FA25" i="1" s="1"/>
  <c r="FB25" i="1" s="1"/>
  <c r="FC25" i="1" s="1"/>
  <c r="FD25" i="1" s="1"/>
  <c r="FE25" i="1" s="1"/>
  <c r="AJ27" i="1"/>
  <c r="AJ56" i="1"/>
  <c r="AP32" i="1" l="1"/>
  <c r="AP34" i="1" s="1"/>
  <c r="AP3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jameel</author>
  </authors>
  <commentList>
    <comment ref="C2" authorId="0" shapeId="0" xr:uid="{991CC134-ADF7-8347-B490-B14197C59801}">
      <text>
        <r>
          <rPr>
            <b/>
            <sz val="10"/>
            <color rgb="FF000000"/>
            <rFont val="Tahoma"/>
            <family val="2"/>
          </rPr>
          <t>jameel: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MT"/>
          </rPr>
          <t>The world wide web was founded in 1989 for context.</t>
        </r>
        <r>
          <rPr>
            <sz val="10"/>
            <color rgb="FF000000"/>
            <rFont val="ArialMT"/>
          </rPr>
          <t xml:space="preserve"> </t>
        </r>
        <r>
          <rPr>
            <sz val="10"/>
            <color rgb="FF000000"/>
            <rFont val="Tahoma"/>
            <family val="2"/>
          </rPr>
          <t>Salesforce was founded in 1999.    The dot com crash was March 2000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tc={CAED9008-802D-AB44-A415-A7CFAE7404C5}</author>
    <author>tc={16D468FC-8223-164A-9CFE-B5B499A1536A}</author>
    <author>tc={854739CF-6E63-704C-BB8B-B46558F24556}</author>
    <author>tc={29AEA2EE-79DE-0244-9F88-B1A7040C6738}</author>
    <author>tc={8C8842E6-7CC8-7A49-94F8-248D7F3567BB}</author>
    <author>tc={FC9D8C9B-F1ED-114F-897E-3304A1643371}</author>
    <author>tc={1EB40DE5-000A-CC4A-97EB-0E32FF17F100}</author>
    <author>tc={5BC96581-3FCC-5B4C-8A64-BCEFB736F958}</author>
    <author>tc={4B35A405-E35B-6844-A4E2-0B5B8A3EBD52}</author>
    <author>tc={61308166-32E9-FB41-BB0B-880327C3608E}</author>
    <author>tc={7EF693B6-6F15-EB49-98F9-04DA461F5D47}</author>
    <author>tc={17F62D00-0F28-6B46-B739-D0C9E2AA6D26}</author>
    <author>tc={D0704B54-EE9C-DD49-9DC8-24D9F5F77A22}</author>
    <author>tc={52C71539-D3EB-5048-A30F-91ADD9D2DC62}</author>
    <author>tc={A444FB60-8A4B-2249-9970-50508B034A35}</author>
    <author>tc={4818E7CC-CBC8-6542-8312-97F0C0499217}</author>
    <author>tc={C8A853AA-433D-B14E-8C57-9F748FDBE90F}</author>
    <author>tc={099E2F57-AD53-AA4E-82C5-3D492A5A4BF8}</author>
    <author>tc={311E45EA-0C17-2A4C-A579-02C7F6F319B6}</author>
    <author>tc={6EDFCD99-64E3-C444-92C7-AB850A280B11}</author>
    <author>tc={1BCC73FA-4E5F-FB43-AE7C-1E4DA1193F67}</author>
    <author>tc={551B089C-EEEE-E64B-BD90-BE3568638FBB}</author>
    <author>tc={CF17320E-93F3-F449-A14D-5E77F41A80BB}</author>
    <author>tc={7162F0D7-76DA-3C4C-885F-AFB29077F8B3}</author>
    <author>tc={DE65E473-F91B-0643-9DE6-9E9011A1E326}</author>
    <author>tc={3BD59ADA-82B4-8345-A906-71FA8A12CAE2}</author>
    <author>tc={9733254E-4212-3445-BD71-04540291A8A8}</author>
    <author>tc={D79D47DB-D2B2-F542-9663-7811A5926806}</author>
    <author>tc={DDE84D2D-E5BD-1B46-819F-C4CE306EF760}</author>
    <author>tc={3EFF8F9F-E259-274A-943B-3742C7B007A4}</author>
    <author>tc={E5AFD2FA-EC97-EC45-A2A4-410F4151F6DF}</author>
    <author>tc={27917112-9D1E-C84C-B6D4-60675B0F38AD}</author>
    <author>tc={602C9B0F-9A44-8A44-BF4A-33129AD2FB70}</author>
    <author>tc={57710767-E4CC-BE41-B6F1-AA8BF3C942EB}</author>
    <author>tc={7915CD00-D50E-A141-A037-8574A23CF355}</author>
    <author>tc={4BA1A7C4-4657-E044-8439-2F71024A5FD4}</author>
    <author>tc={B503B9D8-C8F6-A54C-A406-23CD2A8B76E6}</author>
    <author>tc={FAF99CD5-DF68-D44F-9CCC-B847C8813928}</author>
    <author>tc={31AAA860-2877-AC44-9A8E-598FDEC06A82}</author>
    <author>tc={DCB77838-CB42-2D44-804D-29F43A2D840B}</author>
    <author>tc={B8550264-2AEE-F243-9983-2C374DF1BFF9}</author>
    <author>tc={7EBAD6B7-D291-A941-978D-E61B80F00CEA}</author>
    <author>tc={6B3002B0-908A-1149-BCA2-52105F8A4212}</author>
    <author>tc={FB549C2A-4579-4842-8880-BD2BAE647255}</author>
    <author>jameel</author>
  </authors>
  <commentList>
    <comment ref="AB5" authorId="0" shapeId="0" xr:uid="{CAED9008-802D-AB44-A415-A7CFAE7404C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Assume co get back to GY23 growth.  </t>
      </text>
    </comment>
    <comment ref="AC5" authorId="1" shapeId="0" xr:uid="{16D468FC-8223-164A-9CFE-B5B499A1536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Assume co get back to GY23 growth.  </t>
      </text>
    </comment>
    <comment ref="AD5" authorId="2" shapeId="0" xr:uid="{854739CF-6E63-704C-BB8B-B46558F2455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Assume co get back to GY23 growth.  </t>
      </text>
    </comment>
    <comment ref="AE5" authorId="3" shapeId="0" xr:uid="{29AEA2EE-79DE-0244-9F88-B1A7040C673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Assume co get back to GY23 growth.  </t>
      </text>
    </comment>
    <comment ref="AF5" authorId="4" shapeId="0" xr:uid="{8C8842E6-7CC8-7A49-94F8-248D7F3567B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Assume co get back to GY23 growth.  </t>
      </text>
    </comment>
    <comment ref="AG5" authorId="5" shapeId="0" xr:uid="{FC9D8C9B-F1ED-114F-897E-3304A164337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Assume co get back to GY23 growth.  </t>
      </text>
    </comment>
    <comment ref="AH5" authorId="6" shapeId="0" xr:uid="{1EB40DE5-000A-CC4A-97EB-0E32FF17F1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Assume co get back to GY23 growth.  </t>
      </text>
    </comment>
    <comment ref="AI5" authorId="7" shapeId="0" xr:uid="{5BC96581-3FCC-5B4C-8A64-BCEFB736F95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Assume co get back to GY23 growth.  </t>
      </text>
    </comment>
    <comment ref="AJ5" authorId="8" shapeId="0" xr:uid="{4B35A405-E35B-6844-A4E2-0B5B8A3EBD5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Assume co get back to GY23 growth.  </t>
      </text>
    </comment>
    <comment ref="AB6" authorId="9" shapeId="0" xr:uid="{61308166-32E9-FB41-BB0B-880327C3608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Sales/service are positively correlated….should grow consistently </t>
      </text>
    </comment>
    <comment ref="AC6" authorId="10" shapeId="0" xr:uid="{7EF693B6-6F15-EB49-98F9-04DA461F5D4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Sales/service are positively correlated….should grow consistently </t>
      </text>
    </comment>
    <comment ref="AD6" authorId="11" shapeId="0" xr:uid="{17F62D00-0F28-6B46-B739-D0C9E2AA6D2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Sales/service are positively correlated….should grow consistently </t>
      </text>
    </comment>
    <comment ref="AE6" authorId="12" shapeId="0" xr:uid="{D0704B54-EE9C-DD49-9DC8-24D9F5F77A2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Sales/service are positively correlated….should grow consistently </t>
      </text>
    </comment>
    <comment ref="AF6" authorId="13" shapeId="0" xr:uid="{52C71539-D3EB-5048-A30F-91ADD9D2DC6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Sales/service are positively correlated….should grow consistently </t>
      </text>
    </comment>
    <comment ref="AG6" authorId="14" shapeId="0" xr:uid="{A444FB60-8A4B-2249-9970-50508B034A3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Sales/service are positively correlated….should grow consistently </t>
      </text>
    </comment>
    <comment ref="AH6" authorId="15" shapeId="0" xr:uid="{4818E7CC-CBC8-6542-8312-97F0C049921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Sales/service are positively correlated….should grow consistently </t>
      </text>
    </comment>
    <comment ref="AI6" authorId="16" shapeId="0" xr:uid="{C8A853AA-433D-B14E-8C57-9F748FDBE90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Sales/service are positively correlated….should grow consistently </t>
      </text>
    </comment>
    <comment ref="AJ6" authorId="17" shapeId="0" xr:uid="{099E2F57-AD53-AA4E-82C5-3D492A5A4BF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Sales/service are positively correlated….should grow consistently </t>
      </text>
    </comment>
    <comment ref="AB7" authorId="18" shapeId="0" xr:uid="{311E45EA-0C17-2A4C-A579-02C7F6F319B6}">
      <text>
        <t>[Threaded comment]
Your version of Excel allows you to read this threaded comment; however, any edits to it will get removed if the file is opened in a newer version of Excel. Learn more: https://go.microsoft.com/fwlink/?linkid=870924
Comment:
    Slack is the driver</t>
      </text>
    </comment>
    <comment ref="AB9" authorId="19" shapeId="0" xr:uid="{6EDFCD99-64E3-C444-92C7-AB850A280B11}">
      <text>
        <t>[Threaded comment]
Your version of Excel allows you to read this threaded comment; however, any edits to it will get removed if the file is opened in a newer version of Excel. Learn more: https://go.microsoft.com/fwlink/?linkid=870924
Comment:
    Ambitious growth in data</t>
      </text>
    </comment>
    <comment ref="AC9" authorId="20" shapeId="0" xr:uid="{1BCC73FA-4E5F-FB43-AE7C-1E4DA1193F67}">
      <text>
        <t>[Threaded comment]
Your version of Excel allows you to read this threaded comment; however, any edits to it will get removed if the file is opened in a newer version of Excel. Learn more: https://go.microsoft.com/fwlink/?linkid=870924
Comment:
    Ambitious growth in data</t>
      </text>
    </comment>
    <comment ref="AD9" authorId="21" shapeId="0" xr:uid="{551B089C-EEEE-E64B-BD90-BE3568638FBB}">
      <text>
        <t>[Threaded comment]
Your version of Excel allows you to read this threaded comment; however, any edits to it will get removed if the file is opened in a newer version of Excel. Learn more: https://go.microsoft.com/fwlink/?linkid=870924
Comment:
    Ambitious growth in data</t>
      </text>
    </comment>
    <comment ref="AE9" authorId="22" shapeId="0" xr:uid="{CF17320E-93F3-F449-A14D-5E77F41A80BB}">
      <text>
        <t>[Threaded comment]
Your version of Excel allows you to read this threaded comment; however, any edits to it will get removed if the file is opened in a newer version of Excel. Learn more: https://go.microsoft.com/fwlink/?linkid=870924
Comment:
    Ambitious growth in data</t>
      </text>
    </comment>
    <comment ref="AF9" authorId="23" shapeId="0" xr:uid="{7162F0D7-76DA-3C4C-885F-AFB29077F8B3}">
      <text>
        <t>[Threaded comment]
Your version of Excel allows you to read this threaded comment; however, any edits to it will get removed if the file is opened in a newer version of Excel. Learn more: https://go.microsoft.com/fwlink/?linkid=870924
Comment:
    Ambitious growth in data</t>
      </text>
    </comment>
    <comment ref="AG9" authorId="24" shapeId="0" xr:uid="{DE65E473-F91B-0643-9DE6-9E9011A1E326}">
      <text>
        <t>[Threaded comment]
Your version of Excel allows you to read this threaded comment; however, any edits to it will get removed if the file is opened in a newer version of Excel. Learn more: https://go.microsoft.com/fwlink/?linkid=870924
Comment:
    Ambitious growth in data</t>
      </text>
    </comment>
    <comment ref="AH9" authorId="25" shapeId="0" xr:uid="{3BD59ADA-82B4-8345-A906-71FA8A12CAE2}">
      <text>
        <t>[Threaded comment]
Your version of Excel allows you to read this threaded comment; however, any edits to it will get removed if the file is opened in a newer version of Excel. Learn more: https://go.microsoft.com/fwlink/?linkid=870924
Comment:
    Ambitious growth in data</t>
      </text>
    </comment>
    <comment ref="AI9" authorId="26" shapeId="0" xr:uid="{9733254E-4212-3445-BD71-04540291A8A8}">
      <text>
        <t>[Threaded comment]
Your version of Excel allows you to read this threaded comment; however, any edits to it will get removed if the file is opened in a newer version of Excel. Learn more: https://go.microsoft.com/fwlink/?linkid=870924
Comment:
    Ambitious growth in data</t>
      </text>
    </comment>
    <comment ref="AJ9" authorId="27" shapeId="0" xr:uid="{D79D47DB-D2B2-F542-9663-7811A5926806}">
      <text>
        <t>[Threaded comment]
Your version of Excel allows you to read this threaded comment; however, any edits to it will get removed if the file is opened in a newer version of Excel. Learn more: https://go.microsoft.com/fwlink/?linkid=870924
Comment:
    Ambitious growth in data</t>
      </text>
    </comment>
    <comment ref="H12" authorId="28" shapeId="0" xr:uid="{DDE84D2D-E5BD-1B46-819F-C4CE306EF760}">
      <text>
        <t>[Threaded comment]
Your version of Excel allows you to read this threaded comment; however, any edits to it will get removed if the file is opened in a newer version of Excel. Learn more: https://go.microsoft.com/fwlink/?linkid=870924
Comment:
    G = 6.22-6.23</t>
      </text>
    </comment>
    <comment ref="I12" authorId="29" shapeId="0" xr:uid="{3EFF8F9F-E259-274A-943B-3742C7B007A4}">
      <text>
        <t>[Threaded comment]
Your version of Excel allows you to read this threaded comment; however, any edits to it will get removed if the file is opened in a newer version of Excel. Learn more: https://go.microsoft.com/fwlink/?linkid=870924
Comment:
    G = 6.78b-6.79b</t>
      </text>
    </comment>
    <comment ref="J12" authorId="30" shapeId="0" xr:uid="{E5AFD2FA-EC97-EC45-A2A4-410F4151F6DF}">
      <text>
        <t>[Threaded comment]
Your version of Excel allows you to read this threaded comment; however, any edits to it will get removed if the file is opened in a newer version of Excel. Learn more: https://go.microsoft.com/fwlink/?linkid=870924
Comment:
    G = 7.224b-7.234b</t>
      </text>
    </comment>
    <comment ref="K12" authorId="31" shapeId="0" xr:uid="{27917112-9D1E-C84C-B6D4-60675B0F38AD}">
      <text>
        <t>[Threaded comment]
Your version of Excel allows you to read this threaded comment; however, any edits to it will get removed if the file is opened in a newer version of Excel. Learn more: https://go.microsoft.com/fwlink/?linkid=870924
Comment:
    G = 7.37b-7.38b</t>
      </text>
    </comment>
    <comment ref="P12" authorId="32" shapeId="0" xr:uid="{602C9B0F-9A44-8A44-BF4A-33129AD2FB70}">
      <text>
        <t>[Threaded comment]
Your version of Excel allows you to read this threaded comment; however, any edits to it will get removed if the file is opened in a newer version of Excel. Learn more: https://go.microsoft.com/fwlink/?linkid=870924
Comment:
    8.51-8.53</t>
      </text>
    </comment>
    <comment ref="Q12" authorId="33" shapeId="0" xr:uid="{57710767-E4CC-BE41-B6F1-AA8BF3C942EB}">
      <text>
        <t>[Threaded comment]
Your version of Excel allows you to read this threaded comment; however, any edits to it will get removed if the file is opened in a newer version of Excel. Learn more: https://go.microsoft.com/fwlink/?linkid=870924
Comment:
    8.70-8.72</t>
      </text>
    </comment>
    <comment ref="R12" authorId="34" shapeId="0" xr:uid="{7915CD00-D50E-A141-A037-8574A23CF355}">
      <text>
        <t>[Threaded comment]
Your version of Excel allows you to read this threaded comment; however, any edits to it will get removed if the file is opened in a newer version of Excel. Learn more: https://go.microsoft.com/fwlink/?linkid=870924
Comment:
    g= 9.18-9.23</t>
      </text>
    </comment>
    <comment ref="AB21" authorId="35" shapeId="0" xr:uid="{4BA1A7C4-4657-E044-8439-2F71024A5FD4}">
      <text>
        <t>[Threaded comment]
Your version of Excel allows you to read this threaded comment; however, any edits to it will get removed if the file is opened in a newer version of Excel. Learn more: https://go.microsoft.com/fwlink/?linkid=870924
Comment:
    Hard to say, but company is investment in tech startups. Will keep it at a base of 100 for now</t>
      </text>
    </comment>
    <comment ref="AC21" authorId="36" shapeId="0" xr:uid="{B503B9D8-C8F6-A54C-A406-23CD2A8B76E6}">
      <text>
        <t>[Threaded comment]
Your version of Excel allows you to read this threaded comment; however, any edits to it will get removed if the file is opened in a newer version of Excel. Learn more: https://go.microsoft.com/fwlink/?linkid=870924
Comment:
    Hard to say, but company is investment in tech startups. Will keep flat for now</t>
      </text>
    </comment>
    <comment ref="AD21" authorId="37" shapeId="0" xr:uid="{FAF99CD5-DF68-D44F-9CCC-B847C8813928}">
      <text>
        <t>[Threaded comment]
Your version of Excel allows you to read this threaded comment; however, any edits to it will get removed if the file is opened in a newer version of Excel. Learn more: https://go.microsoft.com/fwlink/?linkid=870924
Comment:
    Hard to say, but company is investment in tech startups. Will keep flat for now</t>
      </text>
    </comment>
    <comment ref="AE21" authorId="38" shapeId="0" xr:uid="{31AAA860-2877-AC44-9A8E-598FDEC06A82}">
      <text>
        <t>[Threaded comment]
Your version of Excel allows you to read this threaded comment; however, any edits to it will get removed if the file is opened in a newer version of Excel. Learn more: https://go.microsoft.com/fwlink/?linkid=870924
Comment:
    Hard to say, but company is investment in tech startups. Will keep flat for now</t>
      </text>
    </comment>
    <comment ref="AF21" authorId="39" shapeId="0" xr:uid="{DCB77838-CB42-2D44-804D-29F43A2D840B}">
      <text>
        <t>[Threaded comment]
Your version of Excel allows you to read this threaded comment; however, any edits to it will get removed if the file is opened in a newer version of Excel. Learn more: https://go.microsoft.com/fwlink/?linkid=870924
Comment:
    Hard to say, but company is investment in tech startups. Will keep flat for now</t>
      </text>
    </comment>
    <comment ref="AG21" authorId="40" shapeId="0" xr:uid="{B8550264-2AEE-F243-9983-2C374DF1BFF9}">
      <text>
        <t>[Threaded comment]
Your version of Excel allows you to read this threaded comment; however, any edits to it will get removed if the file is opened in a newer version of Excel. Learn more: https://go.microsoft.com/fwlink/?linkid=870924
Comment:
    Hard to say, but company is investment in tech startups. Will keep flat for now</t>
      </text>
    </comment>
    <comment ref="AH21" authorId="41" shapeId="0" xr:uid="{7EBAD6B7-D291-A941-978D-E61B80F00CEA}">
      <text>
        <t>[Threaded comment]
Your version of Excel allows you to read this threaded comment; however, any edits to it will get removed if the file is opened in a newer version of Excel. Learn more: https://go.microsoft.com/fwlink/?linkid=870924
Comment:
    Hard to say, but company is investment in tech startups. Will keep flat for now</t>
      </text>
    </comment>
    <comment ref="AI21" authorId="42" shapeId="0" xr:uid="{6B3002B0-908A-1149-BCA2-52105F8A4212}">
      <text>
        <t>[Threaded comment]
Your version of Excel allows you to read this threaded comment; however, any edits to it will get removed if the file is opened in a newer version of Excel. Learn more: https://go.microsoft.com/fwlink/?linkid=870924
Comment:
    Hard to say, but company is investment in tech startups. Will keep flat for now</t>
      </text>
    </comment>
    <comment ref="AJ21" authorId="43" shapeId="0" xr:uid="{FB549C2A-4579-4842-8880-BD2BAE647255}">
      <text>
        <t>[Threaded comment]
Your version of Excel allows you to read this threaded comment; however, any edits to it will get removed if the file is opened in a newer version of Excel. Learn more: https://go.microsoft.com/fwlink/?linkid=870924
Comment:
    Hard to say, but company is investment in tech startups. Will keep flat for now</t>
      </text>
    </comment>
    <comment ref="B60" authorId="44" shapeId="0" xr:uid="{534B87BF-D8B7-CC43-B9A5-C423B37906EE}">
      <text>
        <r>
          <rPr>
            <b/>
            <sz val="10"/>
            <color rgb="FF000000"/>
            <rFont val="Tahoma"/>
            <family val="2"/>
          </rPr>
          <t>jameel: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costs that are treated as an asset because it is expected to bring in future revenue to the company</t>
        </r>
      </text>
    </comment>
  </commentList>
</comments>
</file>

<file path=xl/sharedStrings.xml><?xml version="1.0" encoding="utf-8"?>
<sst xmlns="http://schemas.openxmlformats.org/spreadsheetml/2006/main" count="133" uniqueCount="114">
  <si>
    <t>Q121</t>
  </si>
  <si>
    <t>Q221</t>
  </si>
  <si>
    <t>Q321</t>
  </si>
  <si>
    <t>Q421</t>
  </si>
  <si>
    <t>Q122</t>
  </si>
  <si>
    <t>Q222</t>
  </si>
  <si>
    <t>Q322</t>
  </si>
  <si>
    <t>Q422</t>
  </si>
  <si>
    <t>Q123</t>
  </si>
  <si>
    <t>Q223</t>
  </si>
  <si>
    <t>Q323</t>
  </si>
  <si>
    <t>Q423</t>
  </si>
  <si>
    <t>P</t>
  </si>
  <si>
    <t>S</t>
  </si>
  <si>
    <t>MC</t>
  </si>
  <si>
    <t>C</t>
  </si>
  <si>
    <t>D</t>
  </si>
  <si>
    <t>EV</t>
  </si>
  <si>
    <t>Subscription</t>
  </si>
  <si>
    <t>Professional services</t>
  </si>
  <si>
    <t>Total Revenues</t>
  </si>
  <si>
    <t>Total Cost</t>
  </si>
  <si>
    <t xml:space="preserve">Gross Profit </t>
  </si>
  <si>
    <t>R&amp;D</t>
  </si>
  <si>
    <t>M&amp;S</t>
  </si>
  <si>
    <t>G&amp;A</t>
  </si>
  <si>
    <t>Operating Income</t>
  </si>
  <si>
    <t>Strategic Investments</t>
  </si>
  <si>
    <t>Other income</t>
  </si>
  <si>
    <t>Income Before Taxes</t>
  </si>
  <si>
    <t>Taxes</t>
  </si>
  <si>
    <t xml:space="preserve">Net Income </t>
  </si>
  <si>
    <t>Eps</t>
  </si>
  <si>
    <t>Shares</t>
  </si>
  <si>
    <t>Growth Analysis</t>
  </si>
  <si>
    <t>Subscription C</t>
  </si>
  <si>
    <t>Professional C</t>
  </si>
  <si>
    <t>Q124</t>
  </si>
  <si>
    <t>Q224</t>
  </si>
  <si>
    <t>Q324</t>
  </si>
  <si>
    <t>Q424</t>
  </si>
  <si>
    <t>Sales</t>
  </si>
  <si>
    <t>Service</t>
  </si>
  <si>
    <t>Platform and Other</t>
  </si>
  <si>
    <t>Marketing and Commerce</t>
  </si>
  <si>
    <t>Data</t>
  </si>
  <si>
    <t>Founded</t>
  </si>
  <si>
    <t>Founder</t>
  </si>
  <si>
    <t>Margins</t>
  </si>
  <si>
    <t>Professional</t>
  </si>
  <si>
    <t>Gross</t>
  </si>
  <si>
    <t>Operating</t>
  </si>
  <si>
    <t>Pre-tax</t>
  </si>
  <si>
    <t xml:space="preserve">Cash </t>
  </si>
  <si>
    <t>Annual Reports</t>
  </si>
  <si>
    <t>FY23</t>
  </si>
  <si>
    <t>WWW founded</t>
  </si>
  <si>
    <t xml:space="preserve">Salesforce Video </t>
  </si>
  <si>
    <t xml:space="preserve">YT Link </t>
  </si>
  <si>
    <t xml:space="preserve">About </t>
  </si>
  <si>
    <t>Marketing Cloud</t>
  </si>
  <si>
    <t xml:space="preserve">Analytical solution powered by Tableau </t>
  </si>
  <si>
    <t>Software to manage sales</t>
  </si>
  <si>
    <t>Sales Cloud</t>
  </si>
  <si>
    <t>Service Cloud</t>
  </si>
  <si>
    <t>Customer support teams</t>
  </si>
  <si>
    <t>Digital marketing for B2C</t>
  </si>
  <si>
    <t>Offerings</t>
  </si>
  <si>
    <t xml:space="preserve">Buld apps/learn, slack </t>
  </si>
  <si>
    <t xml:space="preserve">Data </t>
  </si>
  <si>
    <t>Marc Benioff/Parker Harris</t>
  </si>
  <si>
    <t>MuleSoft</t>
  </si>
  <si>
    <t xml:space="preserve">Tableau </t>
  </si>
  <si>
    <t xml:space="preserve">Slack </t>
  </si>
  <si>
    <t xml:space="preserve">Terminal </t>
  </si>
  <si>
    <t>Discount</t>
  </si>
  <si>
    <t>NPV</t>
  </si>
  <si>
    <t>ROIC</t>
  </si>
  <si>
    <t>Securities</t>
  </si>
  <si>
    <t>A/R</t>
  </si>
  <si>
    <t>Prepaid exp</t>
  </si>
  <si>
    <t xml:space="preserve">Current Assets </t>
  </si>
  <si>
    <t>Costs capitalized (rev contracts)</t>
  </si>
  <si>
    <t>PPE</t>
  </si>
  <si>
    <t>Op lease</t>
  </si>
  <si>
    <t>Noncurrent costs capitalized</t>
  </si>
  <si>
    <t>Strategic investments</t>
  </si>
  <si>
    <t>Goodwill</t>
  </si>
  <si>
    <t>Intangibles</t>
  </si>
  <si>
    <t xml:space="preserve">Total Assets </t>
  </si>
  <si>
    <t>Deferred tax assets</t>
  </si>
  <si>
    <t>A/P</t>
  </si>
  <si>
    <t>Unearned revenue</t>
  </si>
  <si>
    <t>Debt</t>
  </si>
  <si>
    <t>Current Liabilities</t>
  </si>
  <si>
    <t>Noncurrent debt</t>
  </si>
  <si>
    <t>Noncurrent op lease</t>
  </si>
  <si>
    <t>Other noncurrent liab</t>
  </si>
  <si>
    <t xml:space="preserve">Total Liabilities </t>
  </si>
  <si>
    <t>Equity</t>
  </si>
  <si>
    <t>TL + E</t>
  </si>
  <si>
    <t xml:space="preserve">Net Cash </t>
  </si>
  <si>
    <t xml:space="preserve">Investment Portfolio </t>
  </si>
  <si>
    <t>tech</t>
  </si>
  <si>
    <t>system integrators</t>
  </si>
  <si>
    <t xml:space="preserve">Total Value </t>
  </si>
  <si>
    <t>Estimate</t>
  </si>
  <si>
    <t>Current</t>
  </si>
  <si>
    <t>Upside</t>
  </si>
  <si>
    <t>Notes</t>
  </si>
  <si>
    <t>even with ridiculously ambitous growth, salesforce looks like a short….what am I missing? What is the street missing?</t>
  </si>
  <si>
    <t xml:space="preserve">company bought tableau, but I think tableau is too small of a product to really move the needle </t>
  </si>
  <si>
    <t>same logic for slack in the row above</t>
  </si>
  <si>
    <t>am I missing something????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</si>
</sst>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m/d;@"/>
    <numFmt numFmtId="168" formatCode="0.0%"/>
  </numFmts>
  <fonts count="9">
    <font>
      <sz val="10"/>
      <color theme="1"/>
      <name val="ArialMT"/>
      <family val="2"/>
    </font>
    <font>
      <b/>
      <sz val="10"/>
      <color theme="1"/>
      <name val="ArialMT"/>
    </font>
    <font>
      <u/>
      <sz val="10"/>
      <color theme="1"/>
      <name val="ArialMT"/>
      <family val="2"/>
    </font>
    <font>
      <sz val="10"/>
      <color rgb="FF000000"/>
      <name val="Tahoma"/>
      <family val="2"/>
    </font>
    <font>
      <u/>
      <sz val="10"/>
      <color theme="10"/>
      <name val="ArialMT"/>
      <family val="2"/>
    </font>
    <font>
      <b/>
      <sz val="10"/>
      <color rgb="FF000000"/>
      <name val="Tahoma"/>
      <family val="2"/>
    </font>
    <font>
      <sz val="10"/>
      <color rgb="FF000000"/>
      <name val="ArialMT"/>
    </font>
    <font>
      <b/>
      <u/>
      <sz val="10"/>
      <color theme="1"/>
      <name val="ArialMT"/>
    </font>
    <font>
      <sz val="10"/>
      <color theme="1"/>
      <name val="ArialMT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9" fontId="0" fillId="0" borderId="0" xfId="0" applyNumberFormat="1"/>
    <xf numFmtId="3" fontId="2" fillId="0" borderId="0" xfId="0" applyNumberFormat="1" applyFont="1"/>
    <xf numFmtId="1" fontId="0" fillId="0" borderId="0" xfId="0" applyNumberFormat="1"/>
    <xf numFmtId="2" fontId="0" fillId="0" borderId="0" xfId="0" applyNumberFormat="1"/>
    <xf numFmtId="167" fontId="0" fillId="0" borderId="0" xfId="0" applyNumberFormat="1"/>
    <xf numFmtId="3" fontId="4" fillId="0" borderId="0" xfId="1" applyNumberFormat="1"/>
    <xf numFmtId="3" fontId="0" fillId="0" borderId="4" xfId="0" applyNumberFormat="1" applyBorder="1"/>
    <xf numFmtId="3" fontId="0" fillId="0" borderId="0" xfId="0" applyNumberFormat="1" applyBorder="1"/>
    <xf numFmtId="3" fontId="4" fillId="0" borderId="5" xfId="1" applyNumberFormat="1" applyBorder="1"/>
    <xf numFmtId="3" fontId="0" fillId="0" borderId="5" xfId="0" applyNumberFormat="1" applyBorder="1"/>
    <xf numFmtId="3" fontId="0" fillId="0" borderId="6" xfId="0" applyNumberFormat="1" applyBorder="1"/>
    <xf numFmtId="3" fontId="0" fillId="0" borderId="7" xfId="0" applyNumberFormat="1" applyBorder="1"/>
    <xf numFmtId="3" fontId="0" fillId="0" borderId="8" xfId="0" applyNumberFormat="1" applyBorder="1"/>
    <xf numFmtId="3" fontId="7" fillId="0" borderId="1" xfId="0" applyNumberFormat="1" applyFont="1" applyBorder="1"/>
    <xf numFmtId="3" fontId="7" fillId="0" borderId="2" xfId="0" applyNumberFormat="1" applyFont="1" applyBorder="1"/>
    <xf numFmtId="3" fontId="7" fillId="0" borderId="3" xfId="0" applyNumberFormat="1" applyFont="1" applyBorder="1"/>
    <xf numFmtId="1" fontId="0" fillId="0" borderId="0" xfId="0" applyNumberFormat="1" applyAlignment="1">
      <alignment horizontal="left"/>
    </xf>
    <xf numFmtId="168" fontId="0" fillId="0" borderId="0" xfId="0" applyNumberFormat="1"/>
    <xf numFmtId="9" fontId="0" fillId="0" borderId="0" xfId="0" applyNumberFormat="1" applyFont="1"/>
    <xf numFmtId="3" fontId="8" fillId="0" borderId="0" xfId="0" applyNumberFormat="1" applyFont="1"/>
    <xf numFmtId="4" fontId="0" fillId="0" borderId="0" xfId="0" applyNumberFormat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14941</xdr:colOff>
      <xdr:row>0</xdr:row>
      <xdr:rowOff>37353</xdr:rowOff>
    </xdr:from>
    <xdr:to>
      <xdr:col>17</xdr:col>
      <xdr:colOff>14941</xdr:colOff>
      <xdr:row>85</xdr:row>
      <xdr:rowOff>29882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029A596-3A18-9441-C001-8D7811C59903}"/>
            </a:ext>
          </a:extLst>
        </xdr:cNvPr>
        <xdr:cNvCxnSpPr/>
      </xdr:nvCxnSpPr>
      <xdr:spPr>
        <a:xfrm>
          <a:off x="8023412" y="37353"/>
          <a:ext cx="0" cy="1166158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22412</xdr:colOff>
      <xdr:row>0</xdr:row>
      <xdr:rowOff>0</xdr:rowOff>
    </xdr:from>
    <xdr:to>
      <xdr:col>26</xdr:col>
      <xdr:colOff>22412</xdr:colOff>
      <xdr:row>84</xdr:row>
      <xdr:rowOff>156882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720A3F3-5DE8-E043-97E7-9E9876F26A08}"/>
            </a:ext>
          </a:extLst>
        </xdr:cNvPr>
        <xdr:cNvCxnSpPr/>
      </xdr:nvCxnSpPr>
      <xdr:spPr>
        <a:xfrm>
          <a:off x="11123706" y="0"/>
          <a:ext cx="0" cy="1166158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ameel" id="{5DCBC317-E959-5B44-86D9-0F8FABFA481D}" userId="jameel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B5" dT="2024-02-06T05:26:11.68" personId="{5DCBC317-E959-5B44-86D9-0F8FABFA481D}" id="{CAED9008-802D-AB44-A415-A7CFAE7404C5}">
    <text xml:space="preserve">Assume co get back to GY23 growth.  </text>
  </threadedComment>
  <threadedComment ref="AC5" dT="2024-02-06T05:26:11.68" personId="{5DCBC317-E959-5B44-86D9-0F8FABFA481D}" id="{16D468FC-8223-164A-9CFE-B5B499A1536A}">
    <text xml:space="preserve">Assume co get back to GY23 growth.  </text>
  </threadedComment>
  <threadedComment ref="AD5" dT="2024-02-06T05:26:11.68" personId="{5DCBC317-E959-5B44-86D9-0F8FABFA481D}" id="{854739CF-6E63-704C-BB8B-B46558F24556}">
    <text xml:space="preserve">Assume co get back to GY23 growth.  </text>
  </threadedComment>
  <threadedComment ref="AE5" dT="2024-02-06T05:26:11.68" personId="{5DCBC317-E959-5B44-86D9-0F8FABFA481D}" id="{29AEA2EE-79DE-0244-9F88-B1A7040C6738}">
    <text xml:space="preserve">Assume co get back to GY23 growth.  </text>
  </threadedComment>
  <threadedComment ref="AF5" dT="2024-02-06T05:26:11.68" personId="{5DCBC317-E959-5B44-86D9-0F8FABFA481D}" id="{8C8842E6-7CC8-7A49-94F8-248D7F3567BB}">
    <text xml:space="preserve">Assume co get back to GY23 growth.  </text>
  </threadedComment>
  <threadedComment ref="AG5" dT="2024-02-06T05:26:11.68" personId="{5DCBC317-E959-5B44-86D9-0F8FABFA481D}" id="{FC9D8C9B-F1ED-114F-897E-3304A1643371}">
    <text xml:space="preserve">Assume co get back to GY23 growth.  </text>
  </threadedComment>
  <threadedComment ref="AH5" dT="2024-02-06T05:26:11.68" personId="{5DCBC317-E959-5B44-86D9-0F8FABFA481D}" id="{1EB40DE5-000A-CC4A-97EB-0E32FF17F100}">
    <text xml:space="preserve">Assume co get back to GY23 growth.  </text>
  </threadedComment>
  <threadedComment ref="AI5" dT="2024-02-06T05:26:11.68" personId="{5DCBC317-E959-5B44-86D9-0F8FABFA481D}" id="{5BC96581-3FCC-5B4C-8A64-BCEFB736F958}">
    <text xml:space="preserve">Assume co get back to GY23 growth.  </text>
  </threadedComment>
  <threadedComment ref="AJ5" dT="2024-02-06T05:26:11.68" personId="{5DCBC317-E959-5B44-86D9-0F8FABFA481D}" id="{4B35A405-E35B-6844-A4E2-0B5B8A3EBD52}">
    <text xml:space="preserve">Assume co get back to GY23 growth.  </text>
  </threadedComment>
  <threadedComment ref="AB6" dT="2024-02-06T05:27:41.51" personId="{5DCBC317-E959-5B44-86D9-0F8FABFA481D}" id="{61308166-32E9-FB41-BB0B-880327C3608E}">
    <text xml:space="preserve">Sales/service are positively correlated….should grow consistently </text>
  </threadedComment>
  <threadedComment ref="AC6" dT="2024-02-06T05:27:41.51" personId="{5DCBC317-E959-5B44-86D9-0F8FABFA481D}" id="{7EF693B6-6F15-EB49-98F9-04DA461F5D47}">
    <text xml:space="preserve">Sales/service are positively correlated….should grow consistently </text>
  </threadedComment>
  <threadedComment ref="AD6" dT="2024-02-06T05:27:41.51" personId="{5DCBC317-E959-5B44-86D9-0F8FABFA481D}" id="{17F62D00-0F28-6B46-B739-D0C9E2AA6D26}">
    <text xml:space="preserve">Sales/service are positively correlated….should grow consistently </text>
  </threadedComment>
  <threadedComment ref="AE6" dT="2024-02-06T05:27:41.51" personId="{5DCBC317-E959-5B44-86D9-0F8FABFA481D}" id="{D0704B54-EE9C-DD49-9DC8-24D9F5F77A22}">
    <text xml:space="preserve">Sales/service are positively correlated….should grow consistently </text>
  </threadedComment>
  <threadedComment ref="AF6" dT="2024-02-06T05:27:41.51" personId="{5DCBC317-E959-5B44-86D9-0F8FABFA481D}" id="{52C71539-D3EB-5048-A30F-91ADD9D2DC62}">
    <text xml:space="preserve">Sales/service are positively correlated….should grow consistently </text>
  </threadedComment>
  <threadedComment ref="AG6" dT="2024-02-06T05:27:41.51" personId="{5DCBC317-E959-5B44-86D9-0F8FABFA481D}" id="{A444FB60-8A4B-2249-9970-50508B034A35}">
    <text xml:space="preserve">Sales/service are positively correlated….should grow consistently </text>
  </threadedComment>
  <threadedComment ref="AH6" dT="2024-02-06T05:27:41.51" personId="{5DCBC317-E959-5B44-86D9-0F8FABFA481D}" id="{4818E7CC-CBC8-6542-8312-97F0C0499217}">
    <text xml:space="preserve">Sales/service are positively correlated….should grow consistently </text>
  </threadedComment>
  <threadedComment ref="AI6" dT="2024-02-06T05:27:41.51" personId="{5DCBC317-E959-5B44-86D9-0F8FABFA481D}" id="{C8A853AA-433D-B14E-8C57-9F748FDBE90F}">
    <text xml:space="preserve">Sales/service are positively correlated….should grow consistently </text>
  </threadedComment>
  <threadedComment ref="AJ6" dT="2024-02-06T05:27:41.51" personId="{5DCBC317-E959-5B44-86D9-0F8FABFA481D}" id="{099E2F57-AD53-AA4E-82C5-3D492A5A4BF8}">
    <text xml:space="preserve">Sales/service are positively correlated….should grow consistently </text>
  </threadedComment>
  <threadedComment ref="AB7" dT="2024-02-06T05:27:57.11" personId="{5DCBC317-E959-5B44-86D9-0F8FABFA481D}" id="{311E45EA-0C17-2A4C-A579-02C7F6F319B6}">
    <text>Slack is the driver</text>
  </threadedComment>
  <threadedComment ref="AB9" dT="2024-02-06T05:28:55.98" personId="{5DCBC317-E959-5B44-86D9-0F8FABFA481D}" id="{6EDFCD99-64E3-C444-92C7-AB850A280B11}">
    <text>Ambitious growth in data</text>
  </threadedComment>
  <threadedComment ref="AC9" dT="2024-02-06T05:28:55.98" personId="{5DCBC317-E959-5B44-86D9-0F8FABFA481D}" id="{1BCC73FA-4E5F-FB43-AE7C-1E4DA1193F67}">
    <text>Ambitious growth in data</text>
  </threadedComment>
  <threadedComment ref="AD9" dT="2024-02-06T05:28:55.98" personId="{5DCBC317-E959-5B44-86D9-0F8FABFA481D}" id="{551B089C-EEEE-E64B-BD90-BE3568638FBB}">
    <text>Ambitious growth in data</text>
  </threadedComment>
  <threadedComment ref="AE9" dT="2024-02-06T05:28:55.98" personId="{5DCBC317-E959-5B44-86D9-0F8FABFA481D}" id="{CF17320E-93F3-F449-A14D-5E77F41A80BB}">
    <text>Ambitious growth in data</text>
  </threadedComment>
  <threadedComment ref="AF9" dT="2024-02-06T05:28:55.98" personId="{5DCBC317-E959-5B44-86D9-0F8FABFA481D}" id="{7162F0D7-76DA-3C4C-885F-AFB29077F8B3}">
    <text>Ambitious growth in data</text>
  </threadedComment>
  <threadedComment ref="AG9" dT="2024-02-06T05:28:55.98" personId="{5DCBC317-E959-5B44-86D9-0F8FABFA481D}" id="{DE65E473-F91B-0643-9DE6-9E9011A1E326}">
    <text>Ambitious growth in data</text>
  </threadedComment>
  <threadedComment ref="AH9" dT="2024-02-06T05:28:55.98" personId="{5DCBC317-E959-5B44-86D9-0F8FABFA481D}" id="{3BD59ADA-82B4-8345-A906-71FA8A12CAE2}">
    <text>Ambitious growth in data</text>
  </threadedComment>
  <threadedComment ref="AI9" dT="2024-02-06T05:28:55.98" personId="{5DCBC317-E959-5B44-86D9-0F8FABFA481D}" id="{9733254E-4212-3445-BD71-04540291A8A8}">
    <text>Ambitious growth in data</text>
  </threadedComment>
  <threadedComment ref="AJ9" dT="2024-02-06T05:28:55.98" personId="{5DCBC317-E959-5B44-86D9-0F8FABFA481D}" id="{D79D47DB-D2B2-F542-9663-7811A5926806}">
    <text>Ambitious growth in data</text>
  </threadedComment>
  <threadedComment ref="H12" dT="2024-02-06T04:11:57.26" personId="{5DCBC317-E959-5B44-86D9-0F8FABFA481D}" id="{DDE84D2D-E5BD-1B46-819F-C4CE306EF760}">
    <text>G = 6.22-6.23</text>
  </threadedComment>
  <threadedComment ref="I12" dT="2024-02-06T04:10:07.29" personId="{5DCBC317-E959-5B44-86D9-0F8FABFA481D}" id="{3EFF8F9F-E259-274A-943B-3742C7B007A4}">
    <text>G = 6.78b-6.79b</text>
  </threadedComment>
  <threadedComment ref="J12" dT="2024-02-06T04:08:55.78" personId="{5DCBC317-E959-5B44-86D9-0F8FABFA481D}" id="{E5AFD2FA-EC97-EC45-A2A4-410F4151F6DF}">
    <text>G = 7.224b-7.234b</text>
  </threadedComment>
  <threadedComment ref="K12" dT="2024-02-06T04:08:09.34" personId="{5DCBC317-E959-5B44-86D9-0F8FABFA481D}" id="{27917112-9D1E-C84C-B6D4-60675B0F38AD}">
    <text>G = 7.37b-7.38b</text>
  </threadedComment>
  <threadedComment ref="P12" dT="2024-02-06T04:47:51.90" personId="{5DCBC317-E959-5B44-86D9-0F8FABFA481D}" id="{602C9B0F-9A44-8A44-BF4A-33129AD2FB70}">
    <text>8.51-8.53</text>
  </threadedComment>
  <threadedComment ref="Q12" dT="2024-02-06T04:47:23.17" personId="{5DCBC317-E959-5B44-86D9-0F8FABFA481D}" id="{57710767-E4CC-BE41-B6F1-AA8BF3C942EB}">
    <text>8.70-8.72</text>
  </threadedComment>
  <threadedComment ref="R12" dT="2024-02-06T04:12:22.87" personId="{5DCBC317-E959-5B44-86D9-0F8FABFA481D}" id="{7915CD00-D50E-A141-A037-8574A23CF355}">
    <text>g= 9.18-9.23</text>
  </threadedComment>
  <threadedComment ref="AB21" dT="2024-02-06T05:15:46.13" personId="{5DCBC317-E959-5B44-86D9-0F8FABFA481D}" id="{4BA1A7C4-4657-E044-8439-2F71024A5FD4}">
    <text>Hard to say, but company is investment in tech startups. Will keep it at a base of 100 for now</text>
  </threadedComment>
  <threadedComment ref="AC21" dT="2024-02-06T05:15:46.13" personId="{5DCBC317-E959-5B44-86D9-0F8FABFA481D}" id="{B503B9D8-C8F6-A54C-A406-23CD2A8B76E6}">
    <text>Hard to say, but company is investment in tech startups. Will keep flat for now</text>
  </threadedComment>
  <threadedComment ref="AD21" dT="2024-02-06T05:15:46.13" personId="{5DCBC317-E959-5B44-86D9-0F8FABFA481D}" id="{FAF99CD5-DF68-D44F-9CCC-B847C8813928}">
    <text>Hard to say, but company is investment in tech startups. Will keep flat for now</text>
  </threadedComment>
  <threadedComment ref="AE21" dT="2024-02-06T05:15:46.13" personId="{5DCBC317-E959-5B44-86D9-0F8FABFA481D}" id="{31AAA860-2877-AC44-9A8E-598FDEC06A82}">
    <text>Hard to say, but company is investment in tech startups. Will keep flat for now</text>
  </threadedComment>
  <threadedComment ref="AF21" dT="2024-02-06T05:15:46.13" personId="{5DCBC317-E959-5B44-86D9-0F8FABFA481D}" id="{DCB77838-CB42-2D44-804D-29F43A2D840B}">
    <text>Hard to say, but company is investment in tech startups. Will keep flat for now</text>
  </threadedComment>
  <threadedComment ref="AG21" dT="2024-02-06T05:15:46.13" personId="{5DCBC317-E959-5B44-86D9-0F8FABFA481D}" id="{B8550264-2AEE-F243-9983-2C374DF1BFF9}">
    <text>Hard to say, but company is investment in tech startups. Will keep flat for now</text>
  </threadedComment>
  <threadedComment ref="AH21" dT="2024-02-06T05:15:46.13" personId="{5DCBC317-E959-5B44-86D9-0F8FABFA481D}" id="{7EBAD6B7-D291-A941-978D-E61B80F00CEA}">
    <text>Hard to say, but company is investment in tech startups. Will keep flat for now</text>
  </threadedComment>
  <threadedComment ref="AI21" dT="2024-02-06T05:15:46.13" personId="{5DCBC317-E959-5B44-86D9-0F8FABFA481D}" id="{6B3002B0-908A-1149-BCA2-52105F8A4212}">
    <text>Hard to say, but company is investment in tech startups. Will keep flat for now</text>
  </threadedComment>
  <threadedComment ref="AJ21" dT="2024-02-06T05:15:46.13" personId="{5DCBC317-E959-5B44-86D9-0F8FABFA481D}" id="{FB549C2A-4579-4842-8880-BD2BAE647255}">
    <text>Hard to say, but company is investment in tech startups. Will keep flat for now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youtu.be/EfK0SURQ8X0?si=UGOov0_o74lKPlOr" TargetMode="External"/><Relationship Id="rId1" Type="http://schemas.openxmlformats.org/officeDocument/2006/relationships/hyperlink" Target="https://s23.q4cdn.com/574569502/files/doc_financials/2023/ar/salesforce-fy-2023-annual-report.pdf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DF033-C3AB-794E-A88E-59E8584C5847}">
  <dimension ref="B2:H25"/>
  <sheetViews>
    <sheetView tabSelected="1" zoomScale="140" zoomScaleNormal="140" workbookViewId="0">
      <selection activeCell="C62" sqref="C62"/>
    </sheetView>
  </sheetViews>
  <sheetFormatPr baseColWidth="10" defaultRowHeight="13"/>
  <cols>
    <col min="1" max="1" width="2.1640625" style="1" customWidth="1"/>
    <col min="2" max="2" width="16.33203125" style="1" bestFit="1" customWidth="1"/>
    <col min="3" max="3" width="32.5" style="1" bestFit="1" customWidth="1"/>
    <col min="4" max="4" width="13.1640625" style="1" bestFit="1" customWidth="1"/>
    <col min="5" max="5" width="10.83203125" style="1"/>
    <col min="6" max="6" width="3.6640625" style="1" bestFit="1" customWidth="1"/>
    <col min="7" max="7" width="10.83203125" style="1"/>
    <col min="8" max="8" width="5.5" style="1" bestFit="1" customWidth="1"/>
    <col min="9" max="16384" width="10.83203125" style="1"/>
  </cols>
  <sheetData>
    <row r="2" spans="2:8">
      <c r="B2" s="1" t="s">
        <v>56</v>
      </c>
      <c r="C2" s="19">
        <v>1989</v>
      </c>
    </row>
    <row r="3" spans="2:8">
      <c r="B3" s="1" t="s">
        <v>46</v>
      </c>
      <c r="C3" s="19">
        <v>1999</v>
      </c>
    </row>
    <row r="4" spans="2:8">
      <c r="B4" s="1" t="s">
        <v>47</v>
      </c>
      <c r="C4" s="1" t="s">
        <v>70</v>
      </c>
      <c r="F4" s="1" t="s">
        <v>12</v>
      </c>
      <c r="G4" s="1">
        <v>288.11</v>
      </c>
    </row>
    <row r="5" spans="2:8">
      <c r="B5" s="1" t="s">
        <v>57</v>
      </c>
      <c r="C5" s="8" t="s">
        <v>58</v>
      </c>
      <c r="F5" s="1" t="s">
        <v>13</v>
      </c>
      <c r="G5" s="1">
        <v>968</v>
      </c>
      <c r="H5" s="1" t="s">
        <v>39</v>
      </c>
    </row>
    <row r="6" spans="2:8">
      <c r="F6" s="1" t="s">
        <v>14</v>
      </c>
      <c r="G6" s="1">
        <f>+G4*G5</f>
        <v>278890.48000000004</v>
      </c>
    </row>
    <row r="7" spans="2:8">
      <c r="F7" s="1" t="s">
        <v>15</v>
      </c>
      <c r="G7" s="1">
        <f>6453+5410</f>
        <v>11863</v>
      </c>
      <c r="H7" s="1" t="str">
        <f>+H5</f>
        <v>Q324</v>
      </c>
    </row>
    <row r="8" spans="2:8">
      <c r="B8" s="16" t="s">
        <v>67</v>
      </c>
      <c r="C8" s="17" t="s">
        <v>59</v>
      </c>
      <c r="D8" s="18" t="s">
        <v>54</v>
      </c>
      <c r="F8" s="1" t="s">
        <v>16</v>
      </c>
      <c r="G8" s="1">
        <f>999+8426</f>
        <v>9425</v>
      </c>
      <c r="H8" s="1" t="str">
        <f>+H7</f>
        <v>Q324</v>
      </c>
    </row>
    <row r="9" spans="2:8">
      <c r="B9" s="9" t="s">
        <v>63</v>
      </c>
      <c r="C9" s="10" t="s">
        <v>62</v>
      </c>
      <c r="D9" s="11" t="s">
        <v>55</v>
      </c>
      <c r="F9" s="1" t="s">
        <v>17</v>
      </c>
      <c r="G9" s="1">
        <f>+G6-G7+G8</f>
        <v>276452.48000000004</v>
      </c>
    </row>
    <row r="10" spans="2:8">
      <c r="B10" s="9" t="s">
        <v>64</v>
      </c>
      <c r="C10" s="10" t="s">
        <v>65</v>
      </c>
      <c r="D10" s="12"/>
    </row>
    <row r="11" spans="2:8">
      <c r="B11" s="9" t="s">
        <v>60</v>
      </c>
      <c r="C11" s="10" t="s">
        <v>66</v>
      </c>
      <c r="D11" s="12"/>
    </row>
    <row r="12" spans="2:8">
      <c r="B12" s="9" t="s">
        <v>43</v>
      </c>
      <c r="C12" s="10" t="s">
        <v>68</v>
      </c>
      <c r="D12" s="12"/>
    </row>
    <row r="13" spans="2:8">
      <c r="B13" s="13" t="s">
        <v>69</v>
      </c>
      <c r="C13" s="14" t="s">
        <v>61</v>
      </c>
      <c r="D13" s="15"/>
    </row>
    <row r="14" spans="2:8">
      <c r="B14" s="10"/>
      <c r="C14" s="10"/>
      <c r="D14" s="10"/>
    </row>
    <row r="16" spans="2:8">
      <c r="B16" s="4" t="s">
        <v>102</v>
      </c>
    </row>
    <row r="17" spans="2:2">
      <c r="B17" s="1" t="s">
        <v>103</v>
      </c>
    </row>
    <row r="18" spans="2:2">
      <c r="B18" s="1" t="s">
        <v>104</v>
      </c>
    </row>
    <row r="21" spans="2:2">
      <c r="B21" s="2" t="s">
        <v>109</v>
      </c>
    </row>
    <row r="22" spans="2:2">
      <c r="B22" s="1" t="s">
        <v>110</v>
      </c>
    </row>
    <row r="23" spans="2:2">
      <c r="B23" s="1" t="s">
        <v>111</v>
      </c>
    </row>
    <row r="24" spans="2:2">
      <c r="B24" s="1" t="s">
        <v>112</v>
      </c>
    </row>
    <row r="25" spans="2:2">
      <c r="B25" s="1" t="s">
        <v>113</v>
      </c>
    </row>
  </sheetData>
  <hyperlinks>
    <hyperlink ref="D9" r:id="rId1" xr:uid="{BBB315D9-0165-EB42-B102-436E94BA9DBD}"/>
    <hyperlink ref="C5" r:id="rId2" xr:uid="{AFB15C7D-EEB8-9C43-A584-153508CFA5E9}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D1C11-AB56-9E4B-87FA-D7DDC527D41D}">
  <dimension ref="B2:KX82"/>
  <sheetViews>
    <sheetView zoomScale="110" zoomScaleNormal="110" workbookViewId="0">
      <pane xSplit="2" ySplit="4" topLeftCell="C5" activePane="bottomRight" state="frozen"/>
      <selection pane="topRight" activeCell="B1" sqref="B1"/>
      <selection pane="bottomLeft" activeCell="A3" sqref="A3"/>
      <selection pane="bottomRight" activeCell="T31" sqref="T31"/>
    </sheetView>
  </sheetViews>
  <sheetFormatPr baseColWidth="10" defaultRowHeight="13"/>
  <cols>
    <col min="1" max="1" width="1.33203125" style="1" customWidth="1"/>
    <col min="2" max="2" width="21" style="1" bestFit="1" customWidth="1"/>
    <col min="3" max="16" width="5.6640625" style="1" bestFit="1" customWidth="1"/>
    <col min="17" max="17" width="6.6640625" style="1" bestFit="1" customWidth="1"/>
    <col min="18" max="18" width="5.6640625" style="1" bestFit="1" customWidth="1"/>
    <col min="19" max="20" width="10.83203125" style="1"/>
    <col min="21" max="23" width="5.1640625" style="1" bestFit="1" customWidth="1"/>
    <col min="24" max="34" width="6.6640625" style="1" bestFit="1" customWidth="1"/>
    <col min="35" max="36" width="7.6640625" style="1" bestFit="1" customWidth="1"/>
    <col min="37" max="40" width="6.6640625" style="1" bestFit="1" customWidth="1"/>
    <col min="41" max="41" width="10.5" style="1" bestFit="1" customWidth="1"/>
    <col min="42" max="42" width="11.6640625" style="1" bestFit="1" customWidth="1"/>
    <col min="43" max="161" width="6.6640625" style="1" bestFit="1" customWidth="1"/>
    <col min="162" max="16384" width="10.83203125" style="1"/>
  </cols>
  <sheetData>
    <row r="2" spans="2:40" s="5" customFormat="1">
      <c r="C2" s="5">
        <f t="shared" ref="C2:J2" si="0">YEAR(C3)</f>
        <v>2020</v>
      </c>
      <c r="D2" s="5">
        <f t="shared" si="0"/>
        <v>2020</v>
      </c>
      <c r="E2" s="5">
        <f t="shared" si="0"/>
        <v>2020</v>
      </c>
      <c r="F2" s="5">
        <f t="shared" si="0"/>
        <v>2021</v>
      </c>
      <c r="G2" s="5">
        <f t="shared" si="0"/>
        <v>2021</v>
      </c>
      <c r="H2" s="5">
        <f t="shared" si="0"/>
        <v>2021</v>
      </c>
      <c r="I2" s="5">
        <f t="shared" si="0"/>
        <v>2021</v>
      </c>
      <c r="J2" s="5">
        <f t="shared" si="0"/>
        <v>2022</v>
      </c>
      <c r="K2" s="5">
        <f>YEAR(K3)</f>
        <v>2022</v>
      </c>
      <c r="L2" s="5">
        <f>YEAR(L3)</f>
        <v>2022</v>
      </c>
      <c r="M2" s="5">
        <f>YEAR(M3)</f>
        <v>2022</v>
      </c>
      <c r="N2" s="5">
        <f>YEAR(N3)</f>
        <v>2023</v>
      </c>
      <c r="O2" s="5">
        <f>YEAR(O3)</f>
        <v>2023</v>
      </c>
      <c r="P2" s="5">
        <f>YEAR(P3)</f>
        <v>2023</v>
      </c>
      <c r="Q2" s="5">
        <f>YEAR(Q3)</f>
        <v>2023</v>
      </c>
    </row>
    <row r="3" spans="2:40" s="7" customFormat="1">
      <c r="C3" s="7">
        <v>43951</v>
      </c>
      <c r="D3" s="7">
        <v>44043</v>
      </c>
      <c r="E3" s="7">
        <v>44135</v>
      </c>
      <c r="F3" s="7">
        <v>44408</v>
      </c>
      <c r="G3" s="7">
        <v>44316</v>
      </c>
      <c r="H3" s="7">
        <v>44408</v>
      </c>
      <c r="I3" s="7">
        <v>44500</v>
      </c>
      <c r="J3" s="7">
        <v>44592</v>
      </c>
      <c r="K3" s="7">
        <v>44681</v>
      </c>
      <c r="L3" s="7">
        <v>44773</v>
      </c>
      <c r="M3" s="7">
        <v>44865</v>
      </c>
      <c r="N3" s="7">
        <v>44957</v>
      </c>
      <c r="O3" s="7">
        <v>45046</v>
      </c>
      <c r="P3" s="7">
        <v>45138</v>
      </c>
      <c r="Q3" s="7">
        <v>45230</v>
      </c>
      <c r="Z3" s="7">
        <v>44957</v>
      </c>
    </row>
    <row r="4" spans="2:40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37</v>
      </c>
      <c r="P4" s="1" t="s">
        <v>38</v>
      </c>
      <c r="Q4" s="1" t="s">
        <v>39</v>
      </c>
      <c r="R4" s="1" t="s">
        <v>40</v>
      </c>
      <c r="U4" s="5">
        <v>2018</v>
      </c>
      <c r="V4" s="5">
        <f>+U4+1</f>
        <v>2019</v>
      </c>
      <c r="W4" s="5">
        <f t="shared" ref="W4:X4" si="1">+V4+1</f>
        <v>2020</v>
      </c>
      <c r="X4" s="5">
        <f t="shared" si="1"/>
        <v>2021</v>
      </c>
      <c r="Y4" s="5">
        <v>2022</v>
      </c>
      <c r="Z4" s="5">
        <f>+Y4+1</f>
        <v>2023</v>
      </c>
      <c r="AA4" s="5">
        <f t="shared" ref="AA4:AN4" si="2">+Z4+1</f>
        <v>2024</v>
      </c>
      <c r="AB4" s="5">
        <f t="shared" si="2"/>
        <v>2025</v>
      </c>
      <c r="AC4" s="5">
        <f t="shared" si="2"/>
        <v>2026</v>
      </c>
      <c r="AD4" s="5">
        <f t="shared" si="2"/>
        <v>2027</v>
      </c>
      <c r="AE4" s="5">
        <f t="shared" si="2"/>
        <v>2028</v>
      </c>
      <c r="AF4" s="5">
        <f t="shared" si="2"/>
        <v>2029</v>
      </c>
      <c r="AG4" s="5">
        <f t="shared" si="2"/>
        <v>2030</v>
      </c>
      <c r="AH4" s="5">
        <f t="shared" si="2"/>
        <v>2031</v>
      </c>
      <c r="AI4" s="5">
        <f t="shared" si="2"/>
        <v>2032</v>
      </c>
      <c r="AJ4" s="5">
        <f t="shared" si="2"/>
        <v>2033</v>
      </c>
      <c r="AK4" s="5"/>
      <c r="AL4" s="5"/>
      <c r="AM4" s="5"/>
      <c r="AN4" s="5"/>
    </row>
    <row r="5" spans="2:40">
      <c r="B5" s="1" t="s">
        <v>41</v>
      </c>
      <c r="C5" s="1">
        <v>1245</v>
      </c>
      <c r="D5" s="1">
        <v>1279</v>
      </c>
      <c r="E5" s="1">
        <v>1311</v>
      </c>
      <c r="F5" s="1">
        <v>1356</v>
      </c>
      <c r="G5" s="1">
        <v>1388</v>
      </c>
      <c r="H5" s="1">
        <v>1477</v>
      </c>
      <c r="I5" s="1">
        <v>1538</v>
      </c>
      <c r="J5" s="1">
        <v>1586</v>
      </c>
      <c r="K5" s="1">
        <v>1632</v>
      </c>
      <c r="L5" s="1">
        <v>1695</v>
      </c>
      <c r="M5" s="1">
        <v>1717</v>
      </c>
      <c r="N5" s="1">
        <v>1787</v>
      </c>
      <c r="O5" s="1">
        <v>1810</v>
      </c>
      <c r="P5" s="1">
        <v>1895</v>
      </c>
      <c r="Q5" s="1">
        <v>1906</v>
      </c>
      <c r="R5" s="1">
        <f>+N5*1.1</f>
        <v>1965.7</v>
      </c>
      <c r="X5" s="1">
        <f t="shared" ref="X5:X10" si="3">SUM(C5:F5)</f>
        <v>5191</v>
      </c>
      <c r="Y5" s="1">
        <f>SUM(G5:J5)</f>
        <v>5989</v>
      </c>
      <c r="Z5" s="1">
        <f>SUM(K5:N5)</f>
        <v>6831</v>
      </c>
      <c r="AA5" s="1">
        <f>SUM(O5:R5)</f>
        <v>7576.7</v>
      </c>
      <c r="AB5" s="1">
        <f>+AA5*1.14</f>
        <v>8637.4379999999983</v>
      </c>
      <c r="AC5" s="1">
        <f t="shared" ref="AC5:AJ5" si="4">+AB5*1.14</f>
        <v>9846.6793199999975</v>
      </c>
      <c r="AD5" s="1">
        <f t="shared" si="4"/>
        <v>11225.214424799997</v>
      </c>
      <c r="AE5" s="1">
        <f t="shared" si="4"/>
        <v>12796.744444271995</v>
      </c>
      <c r="AF5" s="1">
        <f t="shared" si="4"/>
        <v>14588.288666470073</v>
      </c>
      <c r="AG5" s="1">
        <f t="shared" si="4"/>
        <v>16630.649079775882</v>
      </c>
      <c r="AH5" s="1">
        <f t="shared" si="4"/>
        <v>18958.939950944503</v>
      </c>
      <c r="AI5" s="1">
        <f t="shared" si="4"/>
        <v>21613.19154407673</v>
      </c>
      <c r="AJ5" s="1">
        <f t="shared" si="4"/>
        <v>24639.038360247469</v>
      </c>
    </row>
    <row r="6" spans="2:40">
      <c r="B6" s="1" t="s">
        <v>42</v>
      </c>
      <c r="C6" s="1">
        <v>1252</v>
      </c>
      <c r="D6" s="1">
        <v>1303</v>
      </c>
      <c r="E6" s="1">
        <v>1376</v>
      </c>
      <c r="F6" s="1">
        <v>1446</v>
      </c>
      <c r="G6" s="1">
        <v>1506</v>
      </c>
      <c r="H6" s="1">
        <v>1600</v>
      </c>
      <c r="I6" s="1">
        <v>1658</v>
      </c>
      <c r="J6" s="1">
        <v>1710</v>
      </c>
      <c r="K6" s="1">
        <v>1761</v>
      </c>
      <c r="L6" s="1">
        <v>1828</v>
      </c>
      <c r="M6" s="1">
        <v>1856</v>
      </c>
      <c r="N6" s="1">
        <v>1924</v>
      </c>
      <c r="O6" s="1">
        <v>1964</v>
      </c>
      <c r="P6" s="1">
        <v>2049</v>
      </c>
      <c r="Q6" s="1">
        <v>2074</v>
      </c>
      <c r="R6" s="1">
        <f>+N6*1.1</f>
        <v>2116.4</v>
      </c>
      <c r="X6" s="1">
        <f t="shared" si="3"/>
        <v>5377</v>
      </c>
      <c r="Y6" s="1">
        <f>SUM(G6:J6)</f>
        <v>6474</v>
      </c>
      <c r="Z6" s="1">
        <f t="shared" ref="Z6:Z9" si="5">SUM(K6:N6)</f>
        <v>7369</v>
      </c>
      <c r="AA6" s="1">
        <f>SUM(O6:R6)</f>
        <v>8203.4</v>
      </c>
      <c r="AB6" s="1">
        <f>+AA6*1.15</f>
        <v>9433.909999999998</v>
      </c>
      <c r="AC6" s="1">
        <f t="shared" ref="AC6:AJ6" si="6">+AB6*1.15</f>
        <v>10848.996499999997</v>
      </c>
      <c r="AD6" s="1">
        <f t="shared" si="6"/>
        <v>12476.345974999997</v>
      </c>
      <c r="AE6" s="1">
        <f t="shared" si="6"/>
        <v>14347.797871249995</v>
      </c>
      <c r="AF6" s="1">
        <f t="shared" si="6"/>
        <v>16499.967551937494</v>
      </c>
      <c r="AG6" s="1">
        <f t="shared" si="6"/>
        <v>18974.962684728118</v>
      </c>
      <c r="AH6" s="1">
        <f t="shared" si="6"/>
        <v>21821.207087437335</v>
      </c>
      <c r="AI6" s="1">
        <f t="shared" si="6"/>
        <v>25094.388150552932</v>
      </c>
      <c r="AJ6" s="1">
        <f t="shared" si="6"/>
        <v>28858.546373135869</v>
      </c>
    </row>
    <row r="7" spans="2:40" s="22" customFormat="1">
      <c r="B7" s="22" t="s">
        <v>43</v>
      </c>
      <c r="C7" s="22">
        <v>1364</v>
      </c>
      <c r="D7" s="22">
        <v>1512</v>
      </c>
      <c r="E7" s="22">
        <v>844</v>
      </c>
      <c r="F7" s="22">
        <v>885</v>
      </c>
      <c r="G7" s="22">
        <v>913</v>
      </c>
      <c r="H7" s="22">
        <v>969</v>
      </c>
      <c r="I7" s="22">
        <v>1277</v>
      </c>
      <c r="J7" s="22">
        <v>1350</v>
      </c>
      <c r="K7" s="22">
        <v>1419</v>
      </c>
      <c r="L7" s="22">
        <v>1478</v>
      </c>
      <c r="M7" s="22">
        <v>1513</v>
      </c>
      <c r="N7" s="22">
        <v>1557</v>
      </c>
      <c r="O7" s="22">
        <v>1567</v>
      </c>
      <c r="P7" s="22">
        <v>1638</v>
      </c>
      <c r="Q7" s="22">
        <v>1686</v>
      </c>
      <c r="R7" s="22">
        <f>+N7*1.08</f>
        <v>1681.5600000000002</v>
      </c>
      <c r="X7" s="22">
        <f t="shared" si="3"/>
        <v>4605</v>
      </c>
      <c r="Y7" s="22">
        <f>SUM(G7:J7)</f>
        <v>4509</v>
      </c>
      <c r="Z7" s="22">
        <f t="shared" si="5"/>
        <v>5967</v>
      </c>
      <c r="AA7" s="22">
        <f t="shared" ref="AA6:AB27" si="7">SUM(O7:R7)</f>
        <v>6572.56</v>
      </c>
      <c r="AB7" s="1">
        <f>+AA7*1.2</f>
        <v>7887.0720000000001</v>
      </c>
      <c r="AC7" s="1">
        <f t="shared" ref="AC7:AJ7" si="8">+AB7*1.2</f>
        <v>9464.4863999999998</v>
      </c>
      <c r="AD7" s="1">
        <f t="shared" si="8"/>
        <v>11357.383679999999</v>
      </c>
      <c r="AE7" s="1">
        <f t="shared" si="8"/>
        <v>13628.860415999998</v>
      </c>
      <c r="AF7" s="1">
        <f t="shared" si="8"/>
        <v>16354.632499199997</v>
      </c>
      <c r="AG7" s="1">
        <f t="shared" si="8"/>
        <v>19625.558999039997</v>
      </c>
      <c r="AH7" s="1">
        <f t="shared" si="8"/>
        <v>23550.670798847994</v>
      </c>
      <c r="AI7" s="1">
        <f t="shared" si="8"/>
        <v>28260.804958617591</v>
      </c>
      <c r="AJ7" s="1">
        <f t="shared" si="8"/>
        <v>33912.965950341109</v>
      </c>
    </row>
    <row r="8" spans="2:40" s="22" customFormat="1">
      <c r="B8" s="22" t="s">
        <v>44</v>
      </c>
      <c r="C8" s="22">
        <v>714</v>
      </c>
      <c r="D8" s="22">
        <v>746</v>
      </c>
      <c r="E8" s="22">
        <v>804</v>
      </c>
      <c r="F8" s="22">
        <v>869</v>
      </c>
      <c r="G8" s="22">
        <v>895</v>
      </c>
      <c r="H8" s="22">
        <v>955</v>
      </c>
      <c r="I8" s="22">
        <v>1006</v>
      </c>
      <c r="J8" s="22">
        <v>1046</v>
      </c>
      <c r="K8" s="22">
        <v>1089</v>
      </c>
      <c r="L8" s="22">
        <v>1121</v>
      </c>
      <c r="M8" s="22">
        <v>1129</v>
      </c>
      <c r="N8" s="22">
        <v>1177</v>
      </c>
      <c r="O8" s="22">
        <v>1170</v>
      </c>
      <c r="P8" s="22">
        <v>1238</v>
      </c>
      <c r="Q8" s="22">
        <v>1230</v>
      </c>
      <c r="R8" s="22">
        <f>+N8*1.09</f>
        <v>1282.93</v>
      </c>
      <c r="X8" s="22">
        <f t="shared" si="3"/>
        <v>3133</v>
      </c>
      <c r="Y8" s="22">
        <f>SUM(G8:J8)</f>
        <v>3902</v>
      </c>
      <c r="Z8" s="22">
        <f t="shared" si="5"/>
        <v>4516</v>
      </c>
      <c r="AA8" s="22">
        <f t="shared" si="7"/>
        <v>4920.93</v>
      </c>
      <c r="AB8" s="1">
        <f>+AA8*1.15</f>
        <v>5659.0694999999996</v>
      </c>
      <c r="AC8" s="1">
        <f t="shared" ref="AC8:AJ8" si="9">+AB8*1.15</f>
        <v>6507.9299249999995</v>
      </c>
      <c r="AD8" s="1">
        <f t="shared" si="9"/>
        <v>7484.1194137499988</v>
      </c>
      <c r="AE8" s="1">
        <f t="shared" si="9"/>
        <v>8606.7373258124971</v>
      </c>
      <c r="AF8" s="1">
        <f t="shared" si="9"/>
        <v>9897.7479246843704</v>
      </c>
      <c r="AG8" s="1">
        <f t="shared" si="9"/>
        <v>11382.410113387024</v>
      </c>
      <c r="AH8" s="1">
        <f t="shared" si="9"/>
        <v>13089.771630395076</v>
      </c>
      <c r="AI8" s="1">
        <f t="shared" si="9"/>
        <v>15053.237374954337</v>
      </c>
      <c r="AJ8" s="1">
        <f t="shared" si="9"/>
        <v>17311.222981197487</v>
      </c>
    </row>
    <row r="9" spans="2:40" s="22" customFormat="1">
      <c r="B9" s="22" t="s">
        <v>45</v>
      </c>
      <c r="E9" s="22">
        <v>750</v>
      </c>
      <c r="F9" s="22">
        <v>920</v>
      </c>
      <c r="G9" s="22">
        <v>834</v>
      </c>
      <c r="H9" s="22">
        <v>913</v>
      </c>
      <c r="I9" s="22">
        <v>900</v>
      </c>
      <c r="J9" s="22">
        <v>1136</v>
      </c>
      <c r="K9" s="22">
        <v>955</v>
      </c>
      <c r="L9" s="22">
        <v>1021</v>
      </c>
      <c r="M9" s="22">
        <v>1018</v>
      </c>
      <c r="N9" s="22">
        <v>1344</v>
      </c>
      <c r="O9" s="22">
        <v>1131</v>
      </c>
      <c r="P9" s="22">
        <v>1186</v>
      </c>
      <c r="Q9" s="22">
        <v>1245</v>
      </c>
      <c r="R9" s="22">
        <f>+N9*1.15</f>
        <v>1545.6</v>
      </c>
      <c r="X9" s="22">
        <f t="shared" si="3"/>
        <v>1670</v>
      </c>
      <c r="Y9" s="22">
        <f>SUM(G9:J9)</f>
        <v>3783</v>
      </c>
      <c r="Z9" s="22">
        <f t="shared" si="5"/>
        <v>4338</v>
      </c>
      <c r="AA9" s="22">
        <f t="shared" si="7"/>
        <v>5107.6000000000004</v>
      </c>
      <c r="AB9" s="1">
        <f>+AA9*1.2</f>
        <v>6129.12</v>
      </c>
      <c r="AC9" s="1">
        <f t="shared" ref="AC9:AJ9" si="10">+AB9*1.2</f>
        <v>7354.9439999999995</v>
      </c>
      <c r="AD9" s="1">
        <f t="shared" si="10"/>
        <v>8825.9327999999987</v>
      </c>
      <c r="AE9" s="1">
        <f t="shared" si="10"/>
        <v>10591.119359999999</v>
      </c>
      <c r="AF9" s="1">
        <f t="shared" si="10"/>
        <v>12709.343231999997</v>
      </c>
      <c r="AG9" s="1">
        <f t="shared" si="10"/>
        <v>15251.211878399996</v>
      </c>
      <c r="AH9" s="1">
        <f t="shared" si="10"/>
        <v>18301.454254079996</v>
      </c>
      <c r="AI9" s="1">
        <f t="shared" si="10"/>
        <v>21961.745104895996</v>
      </c>
      <c r="AJ9" s="1">
        <f t="shared" si="10"/>
        <v>26354.094125875195</v>
      </c>
    </row>
    <row r="10" spans="2:40" s="22" customFormat="1">
      <c r="B10" s="22" t="s">
        <v>18</v>
      </c>
      <c r="C10" s="22">
        <f>SUM(C5:C9)</f>
        <v>4575</v>
      </c>
      <c r="D10" s="22">
        <f>SUM(D5:D9)</f>
        <v>4840</v>
      </c>
      <c r="E10" s="22">
        <f>SUM(E5:E9)</f>
        <v>5085</v>
      </c>
      <c r="F10" s="22">
        <f>SUM(F5:F9)</f>
        <v>5476</v>
      </c>
      <c r="G10" s="22">
        <f>SUM(G5:G9)</f>
        <v>5536</v>
      </c>
      <c r="H10" s="22">
        <f>SUM(H5:H9)</f>
        <v>5914</v>
      </c>
      <c r="I10" s="22">
        <f>SUM(I5:I9)</f>
        <v>6379</v>
      </c>
      <c r="J10" s="22">
        <f>SUM(J5:J9)</f>
        <v>6828</v>
      </c>
      <c r="K10" s="22">
        <f>SUM(K5:K9)</f>
        <v>6856</v>
      </c>
      <c r="L10" s="22">
        <f>SUM(L5:L9)</f>
        <v>7143</v>
      </c>
      <c r="M10" s="22">
        <f>SUM(M5:M9)</f>
        <v>7233</v>
      </c>
      <c r="N10" s="22">
        <f>SUM(N5:N9)</f>
        <v>7789</v>
      </c>
      <c r="O10" s="22">
        <f>SUM(O5:O9)</f>
        <v>7642</v>
      </c>
      <c r="P10" s="22">
        <f>SUM(P5:P9)</f>
        <v>8006</v>
      </c>
      <c r="Q10" s="22">
        <f>SUM(Q5:Q9)</f>
        <v>8141</v>
      </c>
      <c r="R10" s="22">
        <f>SUM(R5:R9)</f>
        <v>8592.19</v>
      </c>
      <c r="X10" s="22">
        <f>SUM(C10:F10)</f>
        <v>19976</v>
      </c>
      <c r="Y10" s="22">
        <v>24657</v>
      </c>
      <c r="Z10" s="22">
        <v>29021</v>
      </c>
      <c r="AA10" s="22">
        <f t="shared" si="7"/>
        <v>32381.190000000002</v>
      </c>
      <c r="AB10" s="22">
        <f>SUM(AB5:AB9)</f>
        <v>37746.609499999999</v>
      </c>
      <c r="AC10" s="22">
        <f t="shared" ref="AC10:AJ10" si="11">SUM(AC5:AC9)</f>
        <v>44023.036144999991</v>
      </c>
      <c r="AD10" s="22">
        <f t="shared" si="11"/>
        <v>51368.996293549993</v>
      </c>
      <c r="AE10" s="22">
        <f t="shared" si="11"/>
        <v>59971.259417334484</v>
      </c>
      <c r="AF10" s="22">
        <f t="shared" si="11"/>
        <v>70049.979874291937</v>
      </c>
      <c r="AG10" s="22">
        <f t="shared" si="11"/>
        <v>81864.792755331015</v>
      </c>
      <c r="AH10" s="22">
        <f t="shared" si="11"/>
        <v>95722.043721704889</v>
      </c>
      <c r="AI10" s="22">
        <f t="shared" si="11"/>
        <v>111983.36713309758</v>
      </c>
      <c r="AJ10" s="22">
        <f t="shared" si="11"/>
        <v>131075.86779079711</v>
      </c>
    </row>
    <row r="11" spans="2:40" s="22" customFormat="1">
      <c r="B11" s="22" t="s">
        <v>19</v>
      </c>
      <c r="C11" s="22">
        <v>290</v>
      </c>
      <c r="D11" s="22">
        <v>311</v>
      </c>
      <c r="E11" s="22">
        <v>334</v>
      </c>
      <c r="F11" s="22">
        <v>341</v>
      </c>
      <c r="G11" s="22">
        <v>427</v>
      </c>
      <c r="H11" s="22">
        <v>426</v>
      </c>
      <c r="I11" s="22">
        <v>484</v>
      </c>
      <c r="J11" s="22">
        <f>+Y11-SUM(G11:I11)</f>
        <v>498</v>
      </c>
      <c r="K11" s="22">
        <v>555</v>
      </c>
      <c r="L11" s="22">
        <v>577</v>
      </c>
      <c r="M11" s="22">
        <v>604</v>
      </c>
      <c r="N11" s="22">
        <f>+Z11-SUM(K11:M11)</f>
        <v>595</v>
      </c>
      <c r="O11" s="22">
        <v>605</v>
      </c>
      <c r="P11" s="22">
        <v>597</v>
      </c>
      <c r="Q11" s="22">
        <v>579</v>
      </c>
      <c r="R11" s="22">
        <f>+N11</f>
        <v>595</v>
      </c>
      <c r="X11" s="22">
        <f>SUM(C11:F11)</f>
        <v>1276</v>
      </c>
      <c r="Y11" s="22">
        <v>1835</v>
      </c>
      <c r="Z11" s="22">
        <v>2331</v>
      </c>
      <c r="AA11" s="22">
        <f t="shared" si="7"/>
        <v>2376</v>
      </c>
      <c r="AB11" s="22">
        <f>+AA11*1.02</f>
        <v>2423.52</v>
      </c>
      <c r="AC11" s="22">
        <f t="shared" ref="AC11:AJ11" si="12">+AB11*1.02</f>
        <v>2471.9904000000001</v>
      </c>
      <c r="AD11" s="22">
        <f t="shared" si="12"/>
        <v>2521.4302080000002</v>
      </c>
      <c r="AE11" s="22">
        <f t="shared" si="12"/>
        <v>2571.8588121600001</v>
      </c>
      <c r="AF11" s="22">
        <f t="shared" si="12"/>
        <v>2623.2959884032002</v>
      </c>
      <c r="AG11" s="22">
        <f t="shared" si="12"/>
        <v>2675.7619081712642</v>
      </c>
      <c r="AH11" s="22">
        <f t="shared" si="12"/>
        <v>2729.2771463346894</v>
      </c>
      <c r="AI11" s="22">
        <f t="shared" si="12"/>
        <v>2783.8626892613834</v>
      </c>
      <c r="AJ11" s="22">
        <f t="shared" si="12"/>
        <v>2839.5399430466109</v>
      </c>
    </row>
    <row r="12" spans="2:40" s="22" customFormat="1">
      <c r="B12" s="22" t="s">
        <v>20</v>
      </c>
      <c r="C12" s="22">
        <f>+SUM(C10:C11)</f>
        <v>4865</v>
      </c>
      <c r="D12" s="22">
        <f>+SUM(D10:D11)</f>
        <v>5151</v>
      </c>
      <c r="E12" s="22">
        <f>+SUM(E10:E11)</f>
        <v>5419</v>
      </c>
      <c r="F12" s="22">
        <f>+SUM(F10:F11)</f>
        <v>5817</v>
      </c>
      <c r="G12" s="22">
        <f>+SUM(G10:G11)</f>
        <v>5963</v>
      </c>
      <c r="H12" s="22">
        <f>+SUM(H10:H11)</f>
        <v>6340</v>
      </c>
      <c r="I12" s="22">
        <f>+SUM(I10:I11)</f>
        <v>6863</v>
      </c>
      <c r="J12" s="22">
        <f>+SUM(J10:J11)</f>
        <v>7326</v>
      </c>
      <c r="K12" s="22">
        <f>+SUM(K10:K11)</f>
        <v>7411</v>
      </c>
      <c r="L12" s="22">
        <f>+SUM(L10:L11)</f>
        <v>7720</v>
      </c>
      <c r="M12" s="22">
        <f>+SUM(M10:M11)</f>
        <v>7837</v>
      </c>
      <c r="N12" s="22">
        <f>+SUM(N10:N11)</f>
        <v>8384</v>
      </c>
      <c r="O12" s="22">
        <f>+SUM(O10:O11)</f>
        <v>8247</v>
      </c>
      <c r="P12" s="22">
        <f>+SUM(P10:P11)</f>
        <v>8603</v>
      </c>
      <c r="Q12" s="22">
        <f>+SUM(Q10:Q11)</f>
        <v>8720</v>
      </c>
      <c r="R12" s="22">
        <f>SUM(R10:R11)</f>
        <v>9187.19</v>
      </c>
      <c r="X12" s="22">
        <f t="shared" ref="X12:X27" si="13">SUM(C12:F12)</f>
        <v>21252</v>
      </c>
      <c r="Y12" s="22">
        <f>+SUM(Y10:Y11)</f>
        <v>26492</v>
      </c>
      <c r="Z12" s="22">
        <f>+SUM(Z10:Z11)</f>
        <v>31352</v>
      </c>
      <c r="AA12" s="22">
        <f>SUM(O12:R12)</f>
        <v>34757.19</v>
      </c>
      <c r="AB12" s="22">
        <f>+SUM(AB10:AB11)</f>
        <v>40170.129499999995</v>
      </c>
      <c r="AC12" s="22">
        <f>+SUM(AC10:AC11)</f>
        <v>46495.026544999993</v>
      </c>
      <c r="AD12" s="22">
        <f t="shared" ref="AC12:AJ12" si="14">+SUM(AD10:AD11)</f>
        <v>53890.426501549991</v>
      </c>
      <c r="AE12" s="22">
        <f t="shared" si="14"/>
        <v>62543.118229494481</v>
      </c>
      <c r="AF12" s="22">
        <f t="shared" si="14"/>
        <v>72673.27586269514</v>
      </c>
      <c r="AG12" s="22">
        <f t="shared" si="14"/>
        <v>84540.554663502277</v>
      </c>
      <c r="AH12" s="22">
        <f t="shared" si="14"/>
        <v>98451.320868039576</v>
      </c>
      <c r="AI12" s="22">
        <f t="shared" si="14"/>
        <v>114767.22982235896</v>
      </c>
      <c r="AJ12" s="22">
        <f t="shared" si="14"/>
        <v>133915.40773384372</v>
      </c>
    </row>
    <row r="13" spans="2:40" s="22" customFormat="1">
      <c r="B13" s="22" t="s">
        <v>35</v>
      </c>
      <c r="C13" s="22">
        <v>966</v>
      </c>
      <c r="D13" s="22">
        <v>1013</v>
      </c>
      <c r="E13" s="22">
        <v>1060</v>
      </c>
      <c r="F13" s="22">
        <v>1115</v>
      </c>
      <c r="G13" s="22">
        <v>1122</v>
      </c>
      <c r="H13" s="22">
        <v>1146</v>
      </c>
      <c r="I13" s="22">
        <v>1335</v>
      </c>
      <c r="J13" s="22">
        <f>+Y13-SUM(G13:I13)</f>
        <v>1456</v>
      </c>
      <c r="K13" s="22">
        <v>1440</v>
      </c>
      <c r="L13" s="22">
        <v>1490</v>
      </c>
      <c r="M13" s="22">
        <v>1451</v>
      </c>
      <c r="N13" s="22">
        <f>+Z13-SUM(K13:M13)</f>
        <v>1440</v>
      </c>
      <c r="O13" s="22">
        <v>1510</v>
      </c>
      <c r="P13" s="22">
        <v>1515</v>
      </c>
      <c r="Q13" s="22">
        <v>1571</v>
      </c>
      <c r="R13" s="22">
        <f>+R$10*(Q13/Q$10)</f>
        <v>1658.0678651271344</v>
      </c>
      <c r="X13" s="22">
        <f t="shared" si="13"/>
        <v>4154</v>
      </c>
      <c r="Y13" s="22">
        <v>5059</v>
      </c>
      <c r="Z13" s="22">
        <v>5821</v>
      </c>
      <c r="AA13" s="22">
        <f t="shared" si="7"/>
        <v>6254.0678651271346</v>
      </c>
      <c r="AB13" s="22">
        <f>+AB$10*(AA13/AA$10)</f>
        <v>7290.3391596001447</v>
      </c>
      <c r="AC13" s="22">
        <f t="shared" ref="AC13:AJ14" si="15">+AC$10*(AB13/AB$10)</f>
        <v>8502.5613845499429</v>
      </c>
      <c r="AD13" s="22">
        <f t="shared" si="15"/>
        <v>9921.3521486803256</v>
      </c>
      <c r="AE13" s="22">
        <f t="shared" si="15"/>
        <v>11582.783904889062</v>
      </c>
      <c r="AF13" s="22">
        <f t="shared" si="15"/>
        <v>13529.377026743356</v>
      </c>
      <c r="AG13" s="22">
        <f t="shared" si="15"/>
        <v>15811.277153693496</v>
      </c>
      <c r="AH13" s="22">
        <f t="shared" si="15"/>
        <v>18487.651554010496</v>
      </c>
      <c r="AI13" s="22">
        <f t="shared" si="15"/>
        <v>21628.345895127375</v>
      </c>
      <c r="AJ13" s="22">
        <f t="shared" si="15"/>
        <v>25315.850734456544</v>
      </c>
    </row>
    <row r="14" spans="2:40" s="22" customFormat="1">
      <c r="B14" s="22" t="s">
        <v>36</v>
      </c>
      <c r="C14" s="22">
        <v>288</v>
      </c>
      <c r="D14" s="22">
        <v>298</v>
      </c>
      <c r="E14" s="22">
        <v>334</v>
      </c>
      <c r="F14" s="22">
        <v>364</v>
      </c>
      <c r="G14" s="22">
        <v>433</v>
      </c>
      <c r="H14" s="22">
        <v>467</v>
      </c>
      <c r="I14" s="22">
        <v>509</v>
      </c>
      <c r="J14" s="22">
        <f>+Y14-SUM(G14:I14)</f>
        <v>558</v>
      </c>
      <c r="K14" s="22">
        <v>605</v>
      </c>
      <c r="L14" s="22">
        <v>637</v>
      </c>
      <c r="M14" s="22">
        <v>637</v>
      </c>
      <c r="N14" s="22">
        <f>+Z14-SUM(K14:M14)</f>
        <v>660</v>
      </c>
      <c r="O14" s="22">
        <v>615</v>
      </c>
      <c r="P14" s="22">
        <v>598</v>
      </c>
      <c r="Q14" s="22">
        <v>584</v>
      </c>
      <c r="R14" s="22">
        <f>+R$10*(N14/N$10)</f>
        <v>728.05821029657216</v>
      </c>
      <c r="X14" s="22">
        <f t="shared" si="13"/>
        <v>1284</v>
      </c>
      <c r="Y14" s="22">
        <v>1967</v>
      </c>
      <c r="Z14" s="22">
        <v>2539</v>
      </c>
      <c r="AA14" s="22">
        <f t="shared" si="7"/>
        <v>2525.0582102965723</v>
      </c>
      <c r="AB14" s="22">
        <f>+AB$10*(AA14/AA$10)</f>
        <v>2943.4491514621168</v>
      </c>
      <c r="AC14" s="22">
        <f t="shared" si="15"/>
        <v>3432.8796705777327</v>
      </c>
      <c r="AD14" s="22">
        <f t="shared" si="15"/>
        <v>4005.7115209701246</v>
      </c>
      <c r="AE14" s="22">
        <f t="shared" si="15"/>
        <v>4676.508830390917</v>
      </c>
      <c r="AF14" s="22">
        <f t="shared" si="15"/>
        <v>5462.4390521994555</v>
      </c>
      <c r="AG14" s="22">
        <f t="shared" si="15"/>
        <v>6383.7483144095659</v>
      </c>
      <c r="AH14" s="22">
        <f t="shared" si="15"/>
        <v>7464.3251963827879</v>
      </c>
      <c r="AI14" s="22">
        <f t="shared" si="15"/>
        <v>8732.3696441076845</v>
      </c>
      <c r="AJ14" s="22">
        <f t="shared" si="15"/>
        <v>10221.186934047211</v>
      </c>
    </row>
    <row r="15" spans="2:40" s="22" customFormat="1">
      <c r="B15" s="22" t="s">
        <v>21</v>
      </c>
      <c r="C15" s="22">
        <f>+SUM(C13:C14)</f>
        <v>1254</v>
      </c>
      <c r="D15" s="22">
        <f>+SUM(D13:D14)</f>
        <v>1311</v>
      </c>
      <c r="E15" s="22">
        <f>+SUM(E13:E14)</f>
        <v>1394</v>
      </c>
      <c r="F15" s="22">
        <f>+SUM(F13:F14)</f>
        <v>1479</v>
      </c>
      <c r="G15" s="22">
        <f>+SUM(G13:G14)</f>
        <v>1555</v>
      </c>
      <c r="H15" s="22">
        <f>+SUM(H13:H14)</f>
        <v>1613</v>
      </c>
      <c r="I15" s="22">
        <f>+SUM(I13:I14)</f>
        <v>1844</v>
      </c>
      <c r="J15" s="22">
        <f>+SUM(J13:J14)</f>
        <v>2014</v>
      </c>
      <c r="K15" s="22">
        <f>+SUM(K13:K14)</f>
        <v>2045</v>
      </c>
      <c r="L15" s="22">
        <f>+SUM(L13:L14)</f>
        <v>2127</v>
      </c>
      <c r="M15" s="22">
        <f>+SUM(M13:M14)</f>
        <v>2088</v>
      </c>
      <c r="N15" s="22">
        <f>+SUM(N13:N14)</f>
        <v>2100</v>
      </c>
      <c r="O15" s="22">
        <f>+SUM(O13:O14)</f>
        <v>2125</v>
      </c>
      <c r="P15" s="22">
        <f>+SUM(P13:P14)</f>
        <v>2113</v>
      </c>
      <c r="Q15" s="22">
        <f>+SUM(Q13:Q14)</f>
        <v>2155</v>
      </c>
      <c r="R15" s="22">
        <f>+SUM(R13:R14)</f>
        <v>2386.1260754237064</v>
      </c>
      <c r="X15" s="22">
        <f t="shared" si="13"/>
        <v>5438</v>
      </c>
      <c r="Y15" s="22">
        <f>+SUM(Y13:Y14)</f>
        <v>7026</v>
      </c>
      <c r="Z15" s="22">
        <f>+SUM(Z13:Z14)</f>
        <v>8360</v>
      </c>
      <c r="AA15" s="22">
        <f t="shared" si="7"/>
        <v>8779.1260754237064</v>
      </c>
      <c r="AB15" s="22">
        <f>+SUM(AB13:AB14)</f>
        <v>10233.788311062261</v>
      </c>
      <c r="AC15" s="22">
        <f t="shared" ref="AC15:AJ15" si="16">+SUM(AC13:AC14)</f>
        <v>11935.441055127676</v>
      </c>
      <c r="AD15" s="22">
        <f t="shared" si="16"/>
        <v>13927.06366965045</v>
      </c>
      <c r="AE15" s="22">
        <f t="shared" si="16"/>
        <v>16259.292735279978</v>
      </c>
      <c r="AF15" s="22">
        <f t="shared" si="16"/>
        <v>18991.816078942811</v>
      </c>
      <c r="AG15" s="22">
        <f t="shared" si="16"/>
        <v>22195.025468103064</v>
      </c>
      <c r="AH15" s="22">
        <f t="shared" si="16"/>
        <v>25951.976750393282</v>
      </c>
      <c r="AI15" s="22">
        <f t="shared" si="16"/>
        <v>30360.715539235061</v>
      </c>
      <c r="AJ15" s="22">
        <f t="shared" si="16"/>
        <v>35537.037668503755</v>
      </c>
    </row>
    <row r="16" spans="2:40" s="22" customFormat="1">
      <c r="B16" s="22" t="s">
        <v>22</v>
      </c>
      <c r="C16" s="22">
        <f>+C12-C15</f>
        <v>3611</v>
      </c>
      <c r="D16" s="22">
        <f>+D12-D15</f>
        <v>3840</v>
      </c>
      <c r="E16" s="22">
        <f>+E12-E15</f>
        <v>4025</v>
      </c>
      <c r="F16" s="22">
        <f>+F12-F15</f>
        <v>4338</v>
      </c>
      <c r="G16" s="22">
        <f>+G12-G15</f>
        <v>4408</v>
      </c>
      <c r="H16" s="22">
        <f>+H12-H15</f>
        <v>4727</v>
      </c>
      <c r="I16" s="22">
        <f>+I12-I15</f>
        <v>5019</v>
      </c>
      <c r="J16" s="22">
        <f>+J12-J15</f>
        <v>5312</v>
      </c>
      <c r="K16" s="22">
        <f>+K12-K15</f>
        <v>5366</v>
      </c>
      <c r="L16" s="22">
        <f>+L12-L15</f>
        <v>5593</v>
      </c>
      <c r="M16" s="22">
        <f>+M12-M15</f>
        <v>5749</v>
      </c>
      <c r="N16" s="22">
        <f>+N12-N15</f>
        <v>6284</v>
      </c>
      <c r="O16" s="22">
        <f>+O12-O15</f>
        <v>6122</v>
      </c>
      <c r="P16" s="22">
        <f>+P12-P15</f>
        <v>6490</v>
      </c>
      <c r="Q16" s="22">
        <f>+Q12-Q15</f>
        <v>6565</v>
      </c>
      <c r="R16" s="22">
        <f>+R12-R15</f>
        <v>6801.0639245762941</v>
      </c>
      <c r="X16" s="22">
        <f t="shared" si="13"/>
        <v>15814</v>
      </c>
      <c r="Y16" s="22">
        <f>+Y12-Y15</f>
        <v>19466</v>
      </c>
      <c r="Z16" s="22">
        <f>+Z12-Z15</f>
        <v>22992</v>
      </c>
      <c r="AA16" s="22">
        <f t="shared" si="7"/>
        <v>25978.063924576294</v>
      </c>
      <c r="AB16" s="22">
        <f>+AB12-AB15</f>
        <v>29936.341188937735</v>
      </c>
      <c r="AC16" s="22">
        <f t="shared" ref="AC16:AJ16" si="17">+AC12-AC15</f>
        <v>34559.585489872319</v>
      </c>
      <c r="AD16" s="22">
        <f t="shared" si="17"/>
        <v>39963.36283189954</v>
      </c>
      <c r="AE16" s="22">
        <f t="shared" si="17"/>
        <v>46283.825494214499</v>
      </c>
      <c r="AF16" s="22">
        <f t="shared" si="17"/>
        <v>53681.459783752332</v>
      </c>
      <c r="AG16" s="22">
        <f t="shared" si="17"/>
        <v>62345.529195399213</v>
      </c>
      <c r="AH16" s="22">
        <f t="shared" si="17"/>
        <v>72499.344117646295</v>
      </c>
      <c r="AI16" s="22">
        <f t="shared" si="17"/>
        <v>84406.514283123892</v>
      </c>
      <c r="AJ16" s="22">
        <f t="shared" si="17"/>
        <v>98378.370065339957</v>
      </c>
    </row>
    <row r="17" spans="2:310" s="22" customFormat="1">
      <c r="B17" s="22" t="s">
        <v>23</v>
      </c>
      <c r="C17" s="22">
        <v>859</v>
      </c>
      <c r="D17" s="22">
        <v>898</v>
      </c>
      <c r="E17" s="22">
        <v>902</v>
      </c>
      <c r="F17" s="22">
        <v>939</v>
      </c>
      <c r="G17" s="22">
        <v>951</v>
      </c>
      <c r="H17" s="22">
        <v>1020</v>
      </c>
      <c r="I17" s="22">
        <v>1203</v>
      </c>
      <c r="J17" s="22">
        <f>+Y17-SUM(G17:I17)</f>
        <v>1291</v>
      </c>
      <c r="K17" s="22">
        <v>1318</v>
      </c>
      <c r="L17" s="22">
        <v>1329</v>
      </c>
      <c r="M17" s="22">
        <v>1280</v>
      </c>
      <c r="N17" s="22">
        <f>+Z17-SUM(K17:M17)</f>
        <v>1128</v>
      </c>
      <c r="O17" s="22">
        <v>1207</v>
      </c>
      <c r="P17" s="22">
        <v>1220</v>
      </c>
      <c r="Q17" s="22">
        <v>1204</v>
      </c>
      <c r="R17" s="22">
        <f>+R$12*(N17/N$12)</f>
        <v>1236.0627767175572</v>
      </c>
      <c r="X17" s="22">
        <f t="shared" si="13"/>
        <v>3598</v>
      </c>
      <c r="Y17" s="22">
        <v>4465</v>
      </c>
      <c r="Z17" s="22">
        <v>5055</v>
      </c>
      <c r="AA17" s="22">
        <f t="shared" si="7"/>
        <v>4867.0627767175574</v>
      </c>
      <c r="AB17" s="22">
        <f>+AB$12*(AA17/AA$12)</f>
        <v>5625.0387912651686</v>
      </c>
      <c r="AC17" s="22">
        <f t="shared" ref="AC17:AJ17" si="18">+AC$12*(AB17/AB$12)</f>
        <v>6510.7165740286882</v>
      </c>
      <c r="AD17" s="22">
        <f t="shared" si="18"/>
        <v>7546.2972940887139</v>
      </c>
      <c r="AE17" s="22">
        <f t="shared" si="18"/>
        <v>8757.9370678302203</v>
      </c>
      <c r="AF17" s="22">
        <f t="shared" si="18"/>
        <v>10176.466964488498</v>
      </c>
      <c r="AG17" s="22">
        <f t="shared" si="18"/>
        <v>11838.246611011644</v>
      </c>
      <c r="AH17" s="22">
        <f t="shared" si="18"/>
        <v>13786.1765900958</v>
      </c>
      <c r="AI17" s="22">
        <f t="shared" si="18"/>
        <v>16070.899639913134</v>
      </c>
      <c r="AJ17" s="22">
        <f t="shared" si="18"/>
        <v>18752.226408704075</v>
      </c>
    </row>
    <row r="18" spans="2:310" s="22" customFormat="1">
      <c r="B18" s="22" t="s">
        <v>24</v>
      </c>
      <c r="C18" s="22">
        <v>2390</v>
      </c>
      <c r="D18" s="22">
        <v>2275</v>
      </c>
      <c r="E18" s="22">
        <v>2377</v>
      </c>
      <c r="F18" s="22">
        <v>2632</v>
      </c>
      <c r="G18" s="22">
        <v>2544</v>
      </c>
      <c r="H18" s="22">
        <v>2736</v>
      </c>
      <c r="I18" s="22">
        <v>3111</v>
      </c>
      <c r="J18" s="22">
        <f>+Y18-SUM(G18:I18)</f>
        <v>3464</v>
      </c>
      <c r="K18" s="22">
        <v>3372</v>
      </c>
      <c r="L18" s="22">
        <v>3424</v>
      </c>
      <c r="M18" s="22">
        <v>3345</v>
      </c>
      <c r="N18" s="22">
        <f>+Z18-SUM(K18:M18)</f>
        <v>3385</v>
      </c>
      <c r="O18" s="22">
        <v>3154</v>
      </c>
      <c r="P18" s="22">
        <v>3113</v>
      </c>
      <c r="Q18" s="22">
        <v>3173</v>
      </c>
      <c r="R18" s="22">
        <f>+R$12*(N18/N$12)</f>
        <v>3709.2841304866415</v>
      </c>
      <c r="X18" s="22">
        <f t="shared" si="13"/>
        <v>9674</v>
      </c>
      <c r="Y18" s="22">
        <v>11855</v>
      </c>
      <c r="Z18" s="22">
        <v>13526</v>
      </c>
      <c r="AA18" s="22">
        <f t="shared" si="7"/>
        <v>13149.284130486642</v>
      </c>
      <c r="AB18" s="22">
        <f t="shared" ref="AB18:AJ19" si="19">+AB$12*(AA18/AA$12)</f>
        <v>15197.098682429252</v>
      </c>
      <c r="AC18" s="22">
        <f t="shared" si="19"/>
        <v>17589.92354372501</v>
      </c>
      <c r="AD18" s="22">
        <f t="shared" si="19"/>
        <v>20387.739342046581</v>
      </c>
      <c r="AE18" s="22">
        <f t="shared" si="19"/>
        <v>23661.211737952392</v>
      </c>
      <c r="AF18" s="22">
        <f t="shared" si="19"/>
        <v>27493.636655086761</v>
      </c>
      <c r="AG18" s="22">
        <f t="shared" si="19"/>
        <v>31983.246454023723</v>
      </c>
      <c r="AH18" s="22">
        <f t="shared" si="19"/>
        <v>37245.945115688613</v>
      </c>
      <c r="AI18" s="22">
        <f t="shared" si="19"/>
        <v>43418.553508009652</v>
      </c>
      <c r="AJ18" s="22">
        <f t="shared" si="19"/>
        <v>50662.661329707014</v>
      </c>
    </row>
    <row r="19" spans="2:310" s="22" customFormat="1">
      <c r="B19" s="22" t="s">
        <v>25</v>
      </c>
      <c r="C19" s="22">
        <v>502</v>
      </c>
      <c r="D19" s="22">
        <v>489</v>
      </c>
      <c r="E19" s="22">
        <v>522</v>
      </c>
      <c r="F19" s="22">
        <v>574</v>
      </c>
      <c r="G19" s="22">
        <v>559</v>
      </c>
      <c r="H19" s="22">
        <v>639</v>
      </c>
      <c r="I19" s="22">
        <v>667</v>
      </c>
      <c r="J19" s="22">
        <f>+Y19-SUM(G19:I19)</f>
        <v>733</v>
      </c>
      <c r="K19" s="22">
        <v>656</v>
      </c>
      <c r="L19" s="22">
        <v>647</v>
      </c>
      <c r="M19" s="22">
        <v>664</v>
      </c>
      <c r="N19" s="22">
        <f>+Z19-SUM(K19:M19)</f>
        <v>586</v>
      </c>
      <c r="O19" s="22">
        <v>638</v>
      </c>
      <c r="P19" s="22">
        <v>632</v>
      </c>
      <c r="Q19" s="22">
        <v>632</v>
      </c>
      <c r="R19" s="22">
        <f>+R$12*(N19/N$12)</f>
        <v>642.13899570610693</v>
      </c>
      <c r="X19" s="22">
        <f t="shared" si="13"/>
        <v>2087</v>
      </c>
      <c r="Y19" s="22">
        <v>2598</v>
      </c>
      <c r="Z19" s="22">
        <v>2553</v>
      </c>
      <c r="AA19" s="22">
        <f t="shared" si="7"/>
        <v>2544.1389957061069</v>
      </c>
      <c r="AB19" s="22">
        <f t="shared" si="19"/>
        <v>2940.3525694543846</v>
      </c>
      <c r="AC19" s="22">
        <f t="shared" si="19"/>
        <v>3403.3191446007304</v>
      </c>
      <c r="AD19" s="22">
        <f t="shared" si="19"/>
        <v>3944.643843700459</v>
      </c>
      <c r="AE19" s="22">
        <f t="shared" si="19"/>
        <v>4577.9991420685728</v>
      </c>
      <c r="AF19" s="22">
        <f t="shared" si="19"/>
        <v>5319.5012332121805</v>
      </c>
      <c r="AG19" s="22">
        <f t="shared" si="19"/>
        <v>6188.1562300646256</v>
      </c>
      <c r="AH19" s="22">
        <f t="shared" si="19"/>
        <v>7206.3893714984979</v>
      </c>
      <c r="AI19" s="22">
        <f t="shared" si="19"/>
        <v>8400.6729203433388</v>
      </c>
      <c r="AJ19" s="22">
        <f t="shared" si="19"/>
        <v>9802.2714420111333</v>
      </c>
    </row>
    <row r="20" spans="2:310" s="22" customFormat="1">
      <c r="B20" s="22" t="s">
        <v>26</v>
      </c>
      <c r="C20" s="22">
        <f>+C16-SUM(C17:C19)</f>
        <v>-140</v>
      </c>
      <c r="D20" s="22">
        <f>+D16-SUM(D17:D19)</f>
        <v>178</v>
      </c>
      <c r="E20" s="22">
        <f>+E16-SUM(E17:E19)</f>
        <v>224</v>
      </c>
      <c r="F20" s="22">
        <f>+F16-SUM(F17:F19)</f>
        <v>193</v>
      </c>
      <c r="G20" s="22">
        <f>+G16-SUM(G17:G19)</f>
        <v>354</v>
      </c>
      <c r="H20" s="22">
        <f>+H16-SUM(H17:H19)</f>
        <v>332</v>
      </c>
      <c r="I20" s="22">
        <f>+I16-SUM(I17:I19)</f>
        <v>38</v>
      </c>
      <c r="J20" s="22">
        <f>+J16-SUM(J17:J19)</f>
        <v>-176</v>
      </c>
      <c r="K20" s="22">
        <f>+K16-SUM(K17:K19)</f>
        <v>20</v>
      </c>
      <c r="L20" s="22">
        <f>+L16-SUM(L17:L19)</f>
        <v>193</v>
      </c>
      <c r="M20" s="22">
        <f>+M16-SUM(M17:M19)</f>
        <v>460</v>
      </c>
      <c r="N20" s="22">
        <f>+N16-SUM(N17:N19)</f>
        <v>1185</v>
      </c>
      <c r="O20" s="22">
        <f>+O16-SUM(O17:O19)</f>
        <v>1123</v>
      </c>
      <c r="P20" s="22">
        <f>+P16-SUM(P17:P19)</f>
        <v>1525</v>
      </c>
      <c r="Q20" s="22">
        <f>+Q16-SUM(Q17:Q19)</f>
        <v>1556</v>
      </c>
      <c r="R20" s="22">
        <f>+R16-SUM(R17:R19)</f>
        <v>1213.5780216659878</v>
      </c>
      <c r="X20" s="22">
        <f t="shared" si="13"/>
        <v>455</v>
      </c>
      <c r="Y20" s="22">
        <f>+Y16-SUM(Y17:Y19)</f>
        <v>548</v>
      </c>
      <c r="Z20" s="22">
        <f>+Z16-SUM(Z17:Z19)</f>
        <v>1858</v>
      </c>
      <c r="AA20" s="22">
        <f t="shared" si="7"/>
        <v>5417.5780216659878</v>
      </c>
      <c r="AB20" s="22">
        <f>+AB16-SUM(AB17:AB19)</f>
        <v>6173.851145788929</v>
      </c>
      <c r="AC20" s="22">
        <f t="shared" ref="AC20:AJ20" si="20">+AC16-SUM(AC17:AC19)</f>
        <v>7055.6262275178924</v>
      </c>
      <c r="AD20" s="22">
        <f t="shared" si="20"/>
        <v>8084.6823520637881</v>
      </c>
      <c r="AE20" s="22">
        <f t="shared" si="20"/>
        <v>9286.6775463633094</v>
      </c>
      <c r="AF20" s="22">
        <f t="shared" si="20"/>
        <v>10691.854930964895</v>
      </c>
      <c r="AG20" s="22">
        <f t="shared" si="20"/>
        <v>12335.879900299224</v>
      </c>
      <c r="AH20" s="22">
        <f t="shared" si="20"/>
        <v>14260.833040363388</v>
      </c>
      <c r="AI20" s="22">
        <f t="shared" si="20"/>
        <v>16516.388214857769</v>
      </c>
      <c r="AJ20" s="22">
        <f t="shared" si="20"/>
        <v>19161.210884917746</v>
      </c>
    </row>
    <row r="21" spans="2:310" s="22" customFormat="1">
      <c r="B21" s="22" t="s">
        <v>27</v>
      </c>
      <c r="C21" s="22">
        <v>192</v>
      </c>
      <c r="D21" s="22">
        <v>682</v>
      </c>
      <c r="E21" s="22">
        <v>1036</v>
      </c>
      <c r="F21" s="22">
        <v>260</v>
      </c>
      <c r="G21" s="22">
        <v>288</v>
      </c>
      <c r="H21" s="22">
        <v>526</v>
      </c>
      <c r="I21" s="22">
        <v>363</v>
      </c>
      <c r="J21" s="22">
        <f>+Y21-SUM(G21:I21)</f>
        <v>34</v>
      </c>
      <c r="K21" s="22">
        <v>7</v>
      </c>
      <c r="L21" s="22">
        <v>45</v>
      </c>
      <c r="M21" s="22">
        <v>23</v>
      </c>
      <c r="N21" s="22">
        <f>+Z21-SUM(K21:M21)</f>
        <v>-314</v>
      </c>
      <c r="O21" s="22">
        <v>-141</v>
      </c>
      <c r="P21" s="22">
        <v>-29</v>
      </c>
      <c r="Q21" s="22">
        <v>-72</v>
      </c>
      <c r="R21" s="22">
        <f>+Q21</f>
        <v>-72</v>
      </c>
      <c r="X21" s="22">
        <f t="shared" si="13"/>
        <v>2170</v>
      </c>
      <c r="Y21" s="22">
        <v>1211</v>
      </c>
      <c r="Z21" s="22">
        <v>-239</v>
      </c>
      <c r="AA21" s="22">
        <f t="shared" si="7"/>
        <v>-314</v>
      </c>
      <c r="AB21" s="22">
        <v>100</v>
      </c>
      <c r="AC21" s="22">
        <f t="shared" ref="AC21:AJ21" si="21">+AB21</f>
        <v>100</v>
      </c>
      <c r="AD21" s="22">
        <f t="shared" si="21"/>
        <v>100</v>
      </c>
      <c r="AE21" s="22">
        <f t="shared" si="21"/>
        <v>100</v>
      </c>
      <c r="AF21" s="22">
        <f t="shared" si="21"/>
        <v>100</v>
      </c>
      <c r="AG21" s="22">
        <f t="shared" si="21"/>
        <v>100</v>
      </c>
      <c r="AH21" s="22">
        <f t="shared" si="21"/>
        <v>100</v>
      </c>
      <c r="AI21" s="22">
        <f t="shared" si="21"/>
        <v>100</v>
      </c>
      <c r="AJ21" s="22">
        <f t="shared" si="21"/>
        <v>100</v>
      </c>
    </row>
    <row r="22" spans="2:310" s="22" customFormat="1">
      <c r="B22" s="22" t="s">
        <v>28</v>
      </c>
      <c r="C22" s="22">
        <v>-5</v>
      </c>
      <c r="D22" s="22">
        <v>-21</v>
      </c>
      <c r="E22" s="22">
        <v>-10</v>
      </c>
      <c r="F22" s="22">
        <v>-28</v>
      </c>
      <c r="G22" s="22">
        <v>-38</v>
      </c>
      <c r="H22" s="22">
        <v>-32</v>
      </c>
      <c r="I22" s="22">
        <v>-102</v>
      </c>
      <c r="J22" s="22">
        <f>+Y22-SUM(G22:I22)</f>
        <v>-55</v>
      </c>
      <c r="K22" s="22">
        <v>-56</v>
      </c>
      <c r="L22" s="22">
        <v>-57</v>
      </c>
      <c r="M22" s="22">
        <v>-8</v>
      </c>
      <c r="N22" s="22">
        <f>+Z22-SUM(K22:M22)</f>
        <v>-10</v>
      </c>
      <c r="O22" s="22">
        <v>55</v>
      </c>
      <c r="P22" s="22">
        <v>45</v>
      </c>
      <c r="Q22" s="22">
        <v>58</v>
      </c>
      <c r="R22" s="22">
        <f>+Q22</f>
        <v>58</v>
      </c>
      <c r="X22" s="22">
        <f t="shared" si="13"/>
        <v>-64</v>
      </c>
      <c r="Y22" s="22">
        <v>-227</v>
      </c>
      <c r="Z22" s="22">
        <v>-131</v>
      </c>
      <c r="AA22" s="22">
        <f>+Z56*$AP$27</f>
        <v>72.12</v>
      </c>
      <c r="AB22" s="22">
        <f t="shared" ref="AB22:AJ22" si="22">+AA56*$AP$27</f>
        <v>117.11980732626976</v>
      </c>
      <c r="AC22" s="22">
        <f t="shared" si="22"/>
        <v>171.18282893186364</v>
      </c>
      <c r="AD22" s="22">
        <f t="shared" si="22"/>
        <v>233.16236838288012</v>
      </c>
      <c r="AE22" s="22">
        <f t="shared" si="22"/>
        <v>304.3712855149808</v>
      </c>
      <c r="AF22" s="22">
        <f t="shared" si="22"/>
        <v>386.35059448419452</v>
      </c>
      <c r="AG22" s="22">
        <f t="shared" si="22"/>
        <v>480.91018038554353</v>
      </c>
      <c r="AH22" s="22">
        <f t="shared" si="22"/>
        <v>590.1769422484798</v>
      </c>
      <c r="AI22" s="22">
        <f t="shared" si="22"/>
        <v>716.65174265754763</v>
      </c>
      <c r="AJ22" s="22">
        <f t="shared" si="22"/>
        <v>863.27680488803799</v>
      </c>
    </row>
    <row r="23" spans="2:310" s="22" customFormat="1">
      <c r="B23" s="22" t="s">
        <v>29</v>
      </c>
      <c r="C23" s="22">
        <f>+SUM(C20:C22)</f>
        <v>47</v>
      </c>
      <c r="D23" s="22">
        <f>+SUM(D20:D22)</f>
        <v>839</v>
      </c>
      <c r="E23" s="22">
        <f>+SUM(E20:E22)</f>
        <v>1250</v>
      </c>
      <c r="F23" s="22">
        <f>+SUM(F20:F22)</f>
        <v>425</v>
      </c>
      <c r="G23" s="22">
        <f>+SUM(G20:G22)</f>
        <v>604</v>
      </c>
      <c r="H23" s="22">
        <f>+SUM(H20:H22)</f>
        <v>826</v>
      </c>
      <c r="I23" s="22">
        <f>+SUM(I20:I22)</f>
        <v>299</v>
      </c>
      <c r="J23" s="22">
        <f>+SUM(J20:J22)</f>
        <v>-197</v>
      </c>
      <c r="K23" s="22">
        <f>+SUM(K20:K22)</f>
        <v>-29</v>
      </c>
      <c r="L23" s="22">
        <f>+SUM(L20:L22)</f>
        <v>181</v>
      </c>
      <c r="M23" s="22">
        <f>+SUM(M20:M22)</f>
        <v>475</v>
      </c>
      <c r="N23" s="22">
        <f>+SUM(N20:N22)</f>
        <v>861</v>
      </c>
      <c r="O23" s="22">
        <f>+SUM(O20:O22)</f>
        <v>1037</v>
      </c>
      <c r="P23" s="22">
        <f>+SUM(P20:P22)</f>
        <v>1541</v>
      </c>
      <c r="Q23" s="22">
        <f>+SUM(Q20:Q22)</f>
        <v>1542</v>
      </c>
      <c r="R23" s="22">
        <f>+SUM(R20:R22)</f>
        <v>1199.5780216659878</v>
      </c>
      <c r="X23" s="22">
        <f t="shared" si="13"/>
        <v>2561</v>
      </c>
      <c r="Y23" s="22">
        <f>+SUM(Y20:Y22)</f>
        <v>1532</v>
      </c>
      <c r="Z23" s="22">
        <f>+SUM(Z20:Z22)</f>
        <v>1488</v>
      </c>
      <c r="AA23" s="22">
        <f t="shared" si="7"/>
        <v>5319.5780216659878</v>
      </c>
      <c r="AB23" s="22">
        <f>+SUM(AB20:AB22)</f>
        <v>6390.9709531151984</v>
      </c>
      <c r="AC23" s="22">
        <f t="shared" ref="AC23:AJ23" si="23">+SUM(AC20:AC22)</f>
        <v>7326.8090564497561</v>
      </c>
      <c r="AD23" s="22">
        <f t="shared" si="23"/>
        <v>8417.8447204466684</v>
      </c>
      <c r="AE23" s="22">
        <f t="shared" si="23"/>
        <v>9691.04883187829</v>
      </c>
      <c r="AF23" s="22">
        <f t="shared" si="23"/>
        <v>11178.20552544909</v>
      </c>
      <c r="AG23" s="22">
        <f t="shared" si="23"/>
        <v>12916.790080684767</v>
      </c>
      <c r="AH23" s="22">
        <f t="shared" si="23"/>
        <v>14951.009982611868</v>
      </c>
      <c r="AI23" s="22">
        <f t="shared" si="23"/>
        <v>17333.039957515317</v>
      </c>
      <c r="AJ23" s="22">
        <f t="shared" si="23"/>
        <v>20124.487689805785</v>
      </c>
    </row>
    <row r="24" spans="2:310" s="22" customFormat="1">
      <c r="B24" s="22" t="s">
        <v>30</v>
      </c>
      <c r="C24" s="22">
        <v>52</v>
      </c>
      <c r="D24" s="22">
        <v>1786</v>
      </c>
      <c r="E24" s="22">
        <v>-169</v>
      </c>
      <c r="F24" s="22">
        <v>-158</v>
      </c>
      <c r="G24" s="22">
        <v>-135</v>
      </c>
      <c r="H24" s="22">
        <v>-291</v>
      </c>
      <c r="I24" s="22">
        <v>169</v>
      </c>
      <c r="J24" s="22">
        <f>+Y24-SUM(G24:I24)</f>
        <v>169</v>
      </c>
      <c r="K24" s="22">
        <v>57</v>
      </c>
      <c r="L24" s="22">
        <v>-113</v>
      </c>
      <c r="M24" s="22">
        <v>-265</v>
      </c>
      <c r="N24" s="22">
        <f>+Z24-SUM(K24:M24)</f>
        <v>-131</v>
      </c>
      <c r="O24" s="22">
        <v>-127</v>
      </c>
      <c r="P24" s="22">
        <v>-225</v>
      </c>
      <c r="Q24" s="22">
        <v>-263</v>
      </c>
      <c r="R24" s="22">
        <f>+R23*(Q24/Q23)</f>
        <v>-204.59728903901089</v>
      </c>
      <c r="X24" s="22">
        <f t="shared" si="13"/>
        <v>1511</v>
      </c>
      <c r="Y24" s="22">
        <v>-88</v>
      </c>
      <c r="Z24" s="22">
        <v>-452</v>
      </c>
      <c r="AA24" s="22">
        <f t="shared" si="7"/>
        <v>-819.59728903901089</v>
      </c>
      <c r="AB24" s="22">
        <f>+AB23*(AA24/AA23)</f>
        <v>-984.66879255581136</v>
      </c>
      <c r="AC24" s="22">
        <f t="shared" ref="AC24:AJ24" si="24">+AC23*(AB24/AB23)</f>
        <v>-1128.8551113481055</v>
      </c>
      <c r="AD24" s="22">
        <f t="shared" si="24"/>
        <v>-1296.9530072366026</v>
      </c>
      <c r="AE24" s="22">
        <f t="shared" si="24"/>
        <v>-1493.1179349569168</v>
      </c>
      <c r="AF24" s="22">
        <f t="shared" si="24"/>
        <v>-1722.2469353141894</v>
      </c>
      <c r="AG24" s="22">
        <f t="shared" si="24"/>
        <v>-1990.1138943911412</v>
      </c>
      <c r="AH24" s="22">
        <f t="shared" si="24"/>
        <v>-2303.5299417050796</v>
      </c>
      <c r="AI24" s="22">
        <f t="shared" si="24"/>
        <v>-2670.533734466278</v>
      </c>
      <c r="AJ24" s="22">
        <f t="shared" si="24"/>
        <v>-3100.6172833043961</v>
      </c>
    </row>
    <row r="25" spans="2:310" s="2" customFormat="1">
      <c r="B25" s="2" t="s">
        <v>31</v>
      </c>
      <c r="C25" s="2">
        <f>+SUM(C23:C24)</f>
        <v>99</v>
      </c>
      <c r="D25" s="2">
        <f>+SUM(D23:D24)</f>
        <v>2625</v>
      </c>
      <c r="E25" s="2">
        <f>+SUM(E23:E24)</f>
        <v>1081</v>
      </c>
      <c r="F25" s="2">
        <f>+SUM(F23:F24)</f>
        <v>267</v>
      </c>
      <c r="G25" s="2">
        <f>+SUM(G23:G24)</f>
        <v>469</v>
      </c>
      <c r="H25" s="2">
        <f>+SUM(H23:H24)</f>
        <v>535</v>
      </c>
      <c r="I25" s="2">
        <f>+SUM(I23:I24)</f>
        <v>468</v>
      </c>
      <c r="J25" s="2">
        <f>+SUM(J23:J24)</f>
        <v>-28</v>
      </c>
      <c r="K25" s="2">
        <f>+SUM(K23:K24)</f>
        <v>28</v>
      </c>
      <c r="L25" s="2">
        <f>+SUM(L23:L24)</f>
        <v>68</v>
      </c>
      <c r="M25" s="2">
        <f>+SUM(M23:M24)</f>
        <v>210</v>
      </c>
      <c r="N25" s="2">
        <f>+SUM(N23:N24)</f>
        <v>730</v>
      </c>
      <c r="O25" s="2">
        <f>+SUM(O23:O24)</f>
        <v>910</v>
      </c>
      <c r="P25" s="2">
        <f>+SUM(P23:P24)</f>
        <v>1316</v>
      </c>
      <c r="Q25" s="2">
        <f>+SUM(Q23:Q24)</f>
        <v>1279</v>
      </c>
      <c r="R25" s="2">
        <f>+SUM(R23:R24)</f>
        <v>994.98073262697687</v>
      </c>
      <c r="X25" s="2">
        <f t="shared" si="13"/>
        <v>4072</v>
      </c>
      <c r="Y25" s="2">
        <f>+SUM(Y23:Y24)</f>
        <v>1444</v>
      </c>
      <c r="Z25" s="2">
        <f>+SUM(Z23:Z24)</f>
        <v>1036</v>
      </c>
      <c r="AA25" s="2">
        <f t="shared" si="7"/>
        <v>4499.9807326269765</v>
      </c>
      <c r="AB25" s="2">
        <f>+SUM(AB23:AB24)</f>
        <v>5406.3021605593867</v>
      </c>
      <c r="AC25" s="2">
        <f t="shared" ref="AC25:AJ25" si="25">+SUM(AC23:AC24)</f>
        <v>6197.9539451016508</v>
      </c>
      <c r="AD25" s="2">
        <f t="shared" si="25"/>
        <v>7120.891713210066</v>
      </c>
      <c r="AE25" s="2">
        <f t="shared" si="25"/>
        <v>8197.9308969213726</v>
      </c>
      <c r="AF25" s="2">
        <f t="shared" si="25"/>
        <v>9455.9585901349001</v>
      </c>
      <c r="AG25" s="2">
        <f t="shared" si="25"/>
        <v>10926.676186293626</v>
      </c>
      <c r="AH25" s="2">
        <f t="shared" si="25"/>
        <v>12647.480040906788</v>
      </c>
      <c r="AI25" s="2">
        <f t="shared" si="25"/>
        <v>14662.506223049038</v>
      </c>
      <c r="AJ25" s="2">
        <f t="shared" si="25"/>
        <v>17023.870406501388</v>
      </c>
      <c r="AK25" s="2">
        <f>+AJ25*(1+$AP$28)</f>
        <v>17194.109110566402</v>
      </c>
      <c r="AL25" s="2">
        <f t="shared" ref="AL25:CW25" si="26">+AK25*(1+$AP$28)</f>
        <v>17366.050201672067</v>
      </c>
      <c r="AM25" s="2">
        <f t="shared" si="26"/>
        <v>17539.71070368879</v>
      </c>
      <c r="AN25" s="2">
        <f t="shared" si="26"/>
        <v>17715.10781072568</v>
      </c>
      <c r="AO25" s="2">
        <f t="shared" si="26"/>
        <v>17892.258888832937</v>
      </c>
      <c r="AP25" s="2">
        <f t="shared" si="26"/>
        <v>18071.181477721268</v>
      </c>
      <c r="AQ25" s="2">
        <f t="shared" si="26"/>
        <v>18251.89329249848</v>
      </c>
      <c r="AR25" s="2">
        <f t="shared" si="26"/>
        <v>18434.412225423464</v>
      </c>
      <c r="AS25" s="2">
        <f t="shared" si="26"/>
        <v>18618.7563476777</v>
      </c>
      <c r="AT25" s="2">
        <f t="shared" si="26"/>
        <v>18804.943911154478</v>
      </c>
      <c r="AU25" s="2">
        <f t="shared" si="26"/>
        <v>18992.993350266024</v>
      </c>
      <c r="AV25" s="2">
        <f t="shared" si="26"/>
        <v>19182.923283768683</v>
      </c>
      <c r="AW25" s="2">
        <f t="shared" si="26"/>
        <v>19374.752516606372</v>
      </c>
      <c r="AX25" s="2">
        <f t="shared" si="26"/>
        <v>19568.500041772437</v>
      </c>
      <c r="AY25" s="2">
        <f t="shared" si="26"/>
        <v>19764.185042190162</v>
      </c>
      <c r="AZ25" s="2">
        <f t="shared" si="26"/>
        <v>19961.826892612062</v>
      </c>
      <c r="BA25" s="2">
        <f t="shared" si="26"/>
        <v>20161.445161538184</v>
      </c>
      <c r="BB25" s="2">
        <f t="shared" si="26"/>
        <v>20363.059613153568</v>
      </c>
      <c r="BC25" s="2">
        <f t="shared" si="26"/>
        <v>20566.690209285105</v>
      </c>
      <c r="BD25" s="2">
        <f t="shared" si="26"/>
        <v>20772.357111377958</v>
      </c>
      <c r="BE25" s="2">
        <f t="shared" si="26"/>
        <v>20980.080682491738</v>
      </c>
      <c r="BF25" s="2">
        <f t="shared" si="26"/>
        <v>21189.881489316656</v>
      </c>
      <c r="BG25" s="2">
        <f t="shared" si="26"/>
        <v>21401.780304209824</v>
      </c>
      <c r="BH25" s="2">
        <f t="shared" si="26"/>
        <v>21615.798107251921</v>
      </c>
      <c r="BI25" s="2">
        <f t="shared" si="26"/>
        <v>21831.956088324441</v>
      </c>
      <c r="BJ25" s="2">
        <f t="shared" si="26"/>
        <v>22050.275649207684</v>
      </c>
      <c r="BK25" s="2">
        <f t="shared" si="26"/>
        <v>22270.778405699763</v>
      </c>
      <c r="BL25" s="2">
        <f t="shared" si="26"/>
        <v>22493.486189756761</v>
      </c>
      <c r="BM25" s="2">
        <f t="shared" si="26"/>
        <v>22718.421051654328</v>
      </c>
      <c r="BN25" s="2">
        <f t="shared" si="26"/>
        <v>22945.605262170873</v>
      </c>
      <c r="BO25" s="2">
        <f t="shared" si="26"/>
        <v>23175.061314792583</v>
      </c>
      <c r="BP25" s="2">
        <f t="shared" si="26"/>
        <v>23406.811927940511</v>
      </c>
      <c r="BQ25" s="2">
        <f t="shared" si="26"/>
        <v>23640.880047219915</v>
      </c>
      <c r="BR25" s="2">
        <f t="shared" si="26"/>
        <v>23877.288847692114</v>
      </c>
      <c r="BS25" s="2">
        <f t="shared" si="26"/>
        <v>24116.061736169035</v>
      </c>
      <c r="BT25" s="2">
        <f t="shared" si="26"/>
        <v>24357.222353530724</v>
      </c>
      <c r="BU25" s="2">
        <f t="shared" si="26"/>
        <v>24600.79457706603</v>
      </c>
      <c r="BV25" s="2">
        <f t="shared" si="26"/>
        <v>24846.80252283669</v>
      </c>
      <c r="BW25" s="2">
        <f t="shared" si="26"/>
        <v>25095.270548065058</v>
      </c>
      <c r="BX25" s="2">
        <f t="shared" si="26"/>
        <v>25346.223253545708</v>
      </c>
      <c r="BY25" s="2">
        <f t="shared" si="26"/>
        <v>25599.685486081165</v>
      </c>
      <c r="BZ25" s="2">
        <f t="shared" si="26"/>
        <v>25855.682340941978</v>
      </c>
      <c r="CA25" s="2">
        <f t="shared" si="26"/>
        <v>26114.239164351398</v>
      </c>
      <c r="CB25" s="2">
        <f t="shared" si="26"/>
        <v>26375.381555994914</v>
      </c>
      <c r="CC25" s="2">
        <f t="shared" si="26"/>
        <v>26639.135371554865</v>
      </c>
      <c r="CD25" s="2">
        <f t="shared" si="26"/>
        <v>26905.526725270414</v>
      </c>
      <c r="CE25" s="2">
        <f t="shared" si="26"/>
        <v>27174.581992523119</v>
      </c>
      <c r="CF25" s="2">
        <f t="shared" si="26"/>
        <v>27446.327812448351</v>
      </c>
      <c r="CG25" s="2">
        <f t="shared" si="26"/>
        <v>27720.791090572835</v>
      </c>
      <c r="CH25" s="2">
        <f t="shared" si="26"/>
        <v>27997.999001478565</v>
      </c>
      <c r="CI25" s="2">
        <f t="shared" si="26"/>
        <v>28277.97899149335</v>
      </c>
      <c r="CJ25" s="2">
        <f t="shared" si="26"/>
        <v>28560.758781408284</v>
      </c>
      <c r="CK25" s="2">
        <f t="shared" si="26"/>
        <v>28846.366369222367</v>
      </c>
      <c r="CL25" s="2">
        <f t="shared" si="26"/>
        <v>29134.83003291459</v>
      </c>
      <c r="CM25" s="2">
        <f t="shared" si="26"/>
        <v>29426.178333243737</v>
      </c>
      <c r="CN25" s="2">
        <f t="shared" si="26"/>
        <v>29720.440116576174</v>
      </c>
      <c r="CO25" s="2">
        <f t="shared" si="26"/>
        <v>30017.644517741937</v>
      </c>
      <c r="CP25" s="2">
        <f t="shared" si="26"/>
        <v>30317.820962919355</v>
      </c>
      <c r="CQ25" s="2">
        <f t="shared" si="26"/>
        <v>30620.999172548549</v>
      </c>
      <c r="CR25" s="2">
        <f t="shared" si="26"/>
        <v>30927.209164274034</v>
      </c>
      <c r="CS25" s="2">
        <f t="shared" si="26"/>
        <v>31236.481255916773</v>
      </c>
      <c r="CT25" s="2">
        <f t="shared" si="26"/>
        <v>31548.846068475941</v>
      </c>
      <c r="CU25" s="2">
        <f t="shared" si="26"/>
        <v>31864.3345291607</v>
      </c>
      <c r="CV25" s="2">
        <f t="shared" si="26"/>
        <v>32182.977874452306</v>
      </c>
      <c r="CW25" s="2">
        <f t="shared" si="26"/>
        <v>32504.807653196829</v>
      </c>
      <c r="CX25" s="2">
        <f t="shared" ref="CX25:FI25" si="27">+CW25*(1+$AP$28)</f>
        <v>32829.855729728799</v>
      </c>
      <c r="CY25" s="2">
        <f t="shared" si="27"/>
        <v>33158.154287026089</v>
      </c>
      <c r="CZ25" s="2">
        <f t="shared" si="27"/>
        <v>33489.735829896352</v>
      </c>
      <c r="DA25" s="2">
        <f t="shared" si="27"/>
        <v>33824.633188195316</v>
      </c>
      <c r="DB25" s="2">
        <f t="shared" si="27"/>
        <v>34162.879520077266</v>
      </c>
      <c r="DC25" s="2">
        <f t="shared" si="27"/>
        <v>34504.508315278035</v>
      </c>
      <c r="DD25" s="2">
        <f t="shared" si="27"/>
        <v>34849.553398430813</v>
      </c>
      <c r="DE25" s="2">
        <f t="shared" si="27"/>
        <v>35198.04893241512</v>
      </c>
      <c r="DF25" s="2">
        <f t="shared" si="27"/>
        <v>35550.029421739273</v>
      </c>
      <c r="DG25" s="2">
        <f t="shared" si="27"/>
        <v>35905.529715956669</v>
      </c>
      <c r="DH25" s="2">
        <f t="shared" si="27"/>
        <v>36264.585013116237</v>
      </c>
      <c r="DI25" s="2">
        <f t="shared" si="27"/>
        <v>36627.230863247401</v>
      </c>
      <c r="DJ25" s="2">
        <f t="shared" si="27"/>
        <v>36993.503171879878</v>
      </c>
      <c r="DK25" s="2">
        <f t="shared" si="27"/>
        <v>37363.438203598678</v>
      </c>
      <c r="DL25" s="2">
        <f t="shared" si="27"/>
        <v>37737.072585634669</v>
      </c>
      <c r="DM25" s="2">
        <f t="shared" si="27"/>
        <v>38114.443311491013</v>
      </c>
      <c r="DN25" s="2">
        <f t="shared" si="27"/>
        <v>38495.587744605924</v>
      </c>
      <c r="DO25" s="2">
        <f t="shared" si="27"/>
        <v>38880.543622051984</v>
      </c>
      <c r="DP25" s="2">
        <f t="shared" si="27"/>
        <v>39269.349058272506</v>
      </c>
      <c r="DQ25" s="2">
        <f t="shared" si="27"/>
        <v>39662.042548855228</v>
      </c>
      <c r="DR25" s="2">
        <f t="shared" si="27"/>
        <v>40058.662974343781</v>
      </c>
      <c r="DS25" s="2">
        <f t="shared" si="27"/>
        <v>40459.249604087221</v>
      </c>
      <c r="DT25" s="2">
        <f t="shared" si="27"/>
        <v>40863.842100128095</v>
      </c>
      <c r="DU25" s="2">
        <f t="shared" si="27"/>
        <v>41272.480521129379</v>
      </c>
      <c r="DV25" s="2">
        <f t="shared" si="27"/>
        <v>41685.205326340671</v>
      </c>
      <c r="DW25" s="2">
        <f t="shared" si="27"/>
        <v>42102.057379604077</v>
      </c>
      <c r="DX25" s="2">
        <f t="shared" si="27"/>
        <v>42523.077953400119</v>
      </c>
      <c r="DY25" s="2">
        <f t="shared" si="27"/>
        <v>42948.308732934122</v>
      </c>
      <c r="DZ25" s="2">
        <f t="shared" si="27"/>
        <v>43377.791820263461</v>
      </c>
      <c r="EA25" s="2">
        <f t="shared" si="27"/>
        <v>43811.569738466096</v>
      </c>
      <c r="EB25" s="2">
        <f t="shared" si="27"/>
        <v>44249.685435850755</v>
      </c>
      <c r="EC25" s="2">
        <f t="shared" si="27"/>
        <v>44692.182290209261</v>
      </c>
      <c r="ED25" s="2">
        <f t="shared" si="27"/>
        <v>45139.104113111352</v>
      </c>
      <c r="EE25" s="2">
        <f t="shared" si="27"/>
        <v>45590.495154242468</v>
      </c>
      <c r="EF25" s="2">
        <f t="shared" si="27"/>
        <v>46046.400105784895</v>
      </c>
      <c r="EG25" s="2">
        <f t="shared" si="27"/>
        <v>46506.864106842746</v>
      </c>
      <c r="EH25" s="2">
        <f t="shared" si="27"/>
        <v>46971.932747911174</v>
      </c>
      <c r="EI25" s="2">
        <f t="shared" si="27"/>
        <v>47441.652075390288</v>
      </c>
      <c r="EJ25" s="2">
        <f t="shared" si="27"/>
        <v>47916.068596144192</v>
      </c>
      <c r="EK25" s="2">
        <f t="shared" si="27"/>
        <v>48395.229282105633</v>
      </c>
      <c r="EL25" s="2">
        <f t="shared" si="27"/>
        <v>48879.18157492669</v>
      </c>
      <c r="EM25" s="2">
        <f t="shared" si="27"/>
        <v>49367.973390675957</v>
      </c>
      <c r="EN25" s="2">
        <f t="shared" si="27"/>
        <v>49861.653124582721</v>
      </c>
      <c r="EO25" s="2">
        <f t="shared" si="27"/>
        <v>50360.269655828546</v>
      </c>
      <c r="EP25" s="2">
        <f t="shared" si="27"/>
        <v>50863.872352386832</v>
      </c>
      <c r="EQ25" s="2">
        <f t="shared" si="27"/>
        <v>51372.511075910697</v>
      </c>
      <c r="ER25" s="2">
        <f t="shared" si="27"/>
        <v>51886.236186669805</v>
      </c>
      <c r="ES25" s="2">
        <f t="shared" si="27"/>
        <v>52405.098548536502</v>
      </c>
      <c r="ET25" s="2">
        <f t="shared" si="27"/>
        <v>52929.149534021868</v>
      </c>
      <c r="EU25" s="2">
        <f t="shared" si="27"/>
        <v>53458.441029362089</v>
      </c>
      <c r="EV25" s="2">
        <f t="shared" si="27"/>
        <v>53993.025439655714</v>
      </c>
      <c r="EW25" s="2">
        <f t="shared" si="27"/>
        <v>54532.955694052274</v>
      </c>
      <c r="EX25" s="2">
        <f t="shared" si="27"/>
        <v>55078.285250992798</v>
      </c>
      <c r="EY25" s="2">
        <f t="shared" si="27"/>
        <v>55629.068103502723</v>
      </c>
      <c r="EZ25" s="2">
        <f t="shared" si="27"/>
        <v>56185.358784537748</v>
      </c>
      <c r="FA25" s="2">
        <f t="shared" si="27"/>
        <v>56747.212372383125</v>
      </c>
      <c r="FB25" s="2">
        <f t="shared" si="27"/>
        <v>57314.684496106958</v>
      </c>
      <c r="FC25" s="2">
        <f t="shared" si="27"/>
        <v>57887.831341068028</v>
      </c>
      <c r="FD25" s="2">
        <f t="shared" si="27"/>
        <v>58466.709654478705</v>
      </c>
      <c r="FE25" s="2">
        <f t="shared" si="27"/>
        <v>59051.37675102349</v>
      </c>
      <c r="FF25" s="2">
        <f t="shared" si="27"/>
        <v>59641.890518533728</v>
      </c>
      <c r="FG25" s="2">
        <f t="shared" si="27"/>
        <v>60238.309423719067</v>
      </c>
      <c r="FH25" s="2">
        <f t="shared" si="27"/>
        <v>60840.69251795626</v>
      </c>
      <c r="FI25" s="2">
        <f t="shared" si="27"/>
        <v>61449.099443135827</v>
      </c>
      <c r="FJ25" s="2">
        <f t="shared" ref="FJ25:HU25" si="28">+FI25*(1+$AP$28)</f>
        <v>62063.590437567189</v>
      </c>
      <c r="FK25" s="2">
        <f t="shared" si="28"/>
        <v>62684.226341942864</v>
      </c>
      <c r="FL25" s="2">
        <f t="shared" si="28"/>
        <v>63311.068605362292</v>
      </c>
      <c r="FM25" s="2">
        <f t="shared" si="28"/>
        <v>63944.179291415916</v>
      </c>
      <c r="FN25" s="2">
        <f t="shared" si="28"/>
        <v>64583.621084330072</v>
      </c>
      <c r="FO25" s="2">
        <f t="shared" si="28"/>
        <v>65229.457295173372</v>
      </c>
      <c r="FP25" s="2">
        <f t="shared" si="28"/>
        <v>65881.751868125109</v>
      </c>
      <c r="FQ25" s="2">
        <f t="shared" si="28"/>
        <v>66540.569386806368</v>
      </c>
      <c r="FR25" s="2">
        <f t="shared" si="28"/>
        <v>67205.975080674427</v>
      </c>
      <c r="FS25" s="2">
        <f t="shared" si="28"/>
        <v>67878.034831481171</v>
      </c>
      <c r="FT25" s="2">
        <f t="shared" si="28"/>
        <v>68556.815179795987</v>
      </c>
      <c r="FU25" s="2">
        <f t="shared" si="28"/>
        <v>69242.383331593941</v>
      </c>
      <c r="FV25" s="2">
        <f t="shared" si="28"/>
        <v>69934.807164909886</v>
      </c>
      <c r="FW25" s="2">
        <f t="shared" si="28"/>
        <v>70634.155236558989</v>
      </c>
      <c r="FX25" s="2">
        <f t="shared" si="28"/>
        <v>71340.496788924575</v>
      </c>
      <c r="FY25" s="2">
        <f t="shared" si="28"/>
        <v>72053.901756813822</v>
      </c>
      <c r="FZ25" s="2">
        <f t="shared" si="28"/>
        <v>72774.440774381961</v>
      </c>
      <c r="GA25" s="2">
        <f t="shared" si="28"/>
        <v>73502.185182125788</v>
      </c>
      <c r="GB25" s="2">
        <f t="shared" si="28"/>
        <v>74237.207033947052</v>
      </c>
      <c r="GC25" s="2">
        <f t="shared" si="28"/>
        <v>74979.579104286517</v>
      </c>
      <c r="GD25" s="2">
        <f t="shared" si="28"/>
        <v>75729.374895329383</v>
      </c>
      <c r="GE25" s="2">
        <f t="shared" si="28"/>
        <v>76486.668644282676</v>
      </c>
      <c r="GF25" s="2">
        <f t="shared" si="28"/>
        <v>77251.535330725499</v>
      </c>
      <c r="GG25" s="2">
        <f t="shared" si="28"/>
        <v>78024.050684032758</v>
      </c>
      <c r="GH25" s="2">
        <f t="shared" si="28"/>
        <v>78804.291190873089</v>
      </c>
      <c r="GI25" s="2">
        <f t="shared" si="28"/>
        <v>79592.334102781824</v>
      </c>
      <c r="GJ25" s="2">
        <f t="shared" si="28"/>
        <v>80388.257443809649</v>
      </c>
      <c r="GK25" s="2">
        <f t="shared" si="28"/>
        <v>81192.140018247752</v>
      </c>
      <c r="GL25" s="2">
        <f t="shared" si="28"/>
        <v>82004.061418430225</v>
      </c>
      <c r="GM25" s="2">
        <f t="shared" si="28"/>
        <v>82824.102032614523</v>
      </c>
      <c r="GN25" s="2">
        <f t="shared" si="28"/>
        <v>83652.343052940661</v>
      </c>
      <c r="GO25" s="2">
        <f t="shared" si="28"/>
        <v>84488.866483470076</v>
      </c>
      <c r="GP25" s="2">
        <f t="shared" si="28"/>
        <v>85333.755148304772</v>
      </c>
      <c r="GQ25" s="2">
        <f t="shared" si="28"/>
        <v>86187.092699787827</v>
      </c>
      <c r="GR25" s="2">
        <f t="shared" si="28"/>
        <v>87048.963626785713</v>
      </c>
      <c r="GS25" s="2">
        <f t="shared" si="28"/>
        <v>87919.453263053569</v>
      </c>
      <c r="GT25" s="2">
        <f t="shared" si="28"/>
        <v>88798.647795684112</v>
      </c>
      <c r="GU25" s="2">
        <f t="shared" si="28"/>
        <v>89686.634273640957</v>
      </c>
      <c r="GV25" s="2">
        <f t="shared" si="28"/>
        <v>90583.500616377365</v>
      </c>
      <c r="GW25" s="2">
        <f t="shared" si="28"/>
        <v>91489.335622541141</v>
      </c>
      <c r="GX25" s="2">
        <f t="shared" si="28"/>
        <v>92404.22897876655</v>
      </c>
      <c r="GY25" s="2">
        <f t="shared" si="28"/>
        <v>93328.271268554221</v>
      </c>
      <c r="GZ25" s="2">
        <f t="shared" si="28"/>
        <v>94261.553981239762</v>
      </c>
      <c r="HA25" s="2">
        <f t="shared" si="28"/>
        <v>95204.169521052158</v>
      </c>
      <c r="HB25" s="2">
        <f t="shared" si="28"/>
        <v>96156.211216262673</v>
      </c>
      <c r="HC25" s="2">
        <f t="shared" si="28"/>
        <v>97117.773328425304</v>
      </c>
      <c r="HD25" s="2">
        <f t="shared" si="28"/>
        <v>98088.951061709551</v>
      </c>
      <c r="HE25" s="2">
        <f t="shared" si="28"/>
        <v>99069.840572326648</v>
      </c>
      <c r="HF25" s="2">
        <f t="shared" si="28"/>
        <v>100060.53897804991</v>
      </c>
      <c r="HG25" s="2">
        <f t="shared" si="28"/>
        <v>101061.14436783041</v>
      </c>
      <c r="HH25" s="2">
        <f t="shared" si="28"/>
        <v>102071.75581150872</v>
      </c>
      <c r="HI25" s="2">
        <f t="shared" si="28"/>
        <v>103092.47336962381</v>
      </c>
      <c r="HJ25" s="2">
        <f t="shared" si="28"/>
        <v>104123.39810332005</v>
      </c>
      <c r="HK25" s="2">
        <f t="shared" si="28"/>
        <v>105164.63208435326</v>
      </c>
      <c r="HL25" s="2">
        <f t="shared" si="28"/>
        <v>106216.27840519679</v>
      </c>
      <c r="HM25" s="2">
        <f t="shared" si="28"/>
        <v>107278.44118924876</v>
      </c>
      <c r="HN25" s="2">
        <f t="shared" si="28"/>
        <v>108351.22560114124</v>
      </c>
      <c r="HO25" s="2">
        <f t="shared" si="28"/>
        <v>109434.73785715265</v>
      </c>
      <c r="HP25" s="2">
        <f t="shared" si="28"/>
        <v>110529.08523572418</v>
      </c>
      <c r="HQ25" s="2">
        <f t="shared" si="28"/>
        <v>111634.37608808142</v>
      </c>
      <c r="HR25" s="2">
        <f t="shared" si="28"/>
        <v>112750.71984896224</v>
      </c>
      <c r="HS25" s="2">
        <f t="shared" si="28"/>
        <v>113878.22704745186</v>
      </c>
      <c r="HT25" s="2">
        <f t="shared" si="28"/>
        <v>115017.00931792638</v>
      </c>
      <c r="HU25" s="2">
        <f t="shared" si="28"/>
        <v>116167.17941110564</v>
      </c>
      <c r="HV25" s="2">
        <f t="shared" ref="HV25:KG25" si="29">+HU25*(1+$AP$28)</f>
        <v>117328.85120521669</v>
      </c>
      <c r="HW25" s="2">
        <f t="shared" si="29"/>
        <v>118502.13971726886</v>
      </c>
      <c r="HX25" s="2">
        <f t="shared" si="29"/>
        <v>119687.16111444155</v>
      </c>
      <c r="HY25" s="2">
        <f t="shared" si="29"/>
        <v>120884.03272558597</v>
      </c>
      <c r="HZ25" s="2">
        <f t="shared" si="29"/>
        <v>122092.87305284184</v>
      </c>
      <c r="IA25" s="2">
        <f t="shared" si="29"/>
        <v>123313.80178337026</v>
      </c>
      <c r="IB25" s="2">
        <f t="shared" si="29"/>
        <v>124546.93980120396</v>
      </c>
      <c r="IC25" s="2">
        <f t="shared" si="29"/>
        <v>125792.409199216</v>
      </c>
      <c r="ID25" s="2">
        <f t="shared" si="29"/>
        <v>127050.33329120815</v>
      </c>
      <c r="IE25" s="2">
        <f t="shared" si="29"/>
        <v>128320.83662412023</v>
      </c>
      <c r="IF25" s="2">
        <f t="shared" si="29"/>
        <v>129604.04499036144</v>
      </c>
      <c r="IG25" s="2">
        <f t="shared" si="29"/>
        <v>130900.08544026504</v>
      </c>
      <c r="IH25" s="2">
        <f t="shared" si="29"/>
        <v>132209.08629466771</v>
      </c>
      <c r="II25" s="2">
        <f t="shared" si="29"/>
        <v>133531.17715761438</v>
      </c>
      <c r="IJ25" s="2">
        <f t="shared" si="29"/>
        <v>134866.48892919053</v>
      </c>
      <c r="IK25" s="2">
        <f t="shared" si="29"/>
        <v>136215.15381848245</v>
      </c>
      <c r="IL25" s="2">
        <f t="shared" si="29"/>
        <v>137577.30535666726</v>
      </c>
      <c r="IM25" s="2">
        <f t="shared" si="29"/>
        <v>138953.07841023392</v>
      </c>
      <c r="IN25" s="2">
        <f t="shared" si="29"/>
        <v>140342.60919433626</v>
      </c>
      <c r="IO25" s="2">
        <f t="shared" si="29"/>
        <v>141746.03528627963</v>
      </c>
      <c r="IP25" s="2">
        <f t="shared" si="29"/>
        <v>143163.49563914243</v>
      </c>
      <c r="IQ25" s="2">
        <f t="shared" si="29"/>
        <v>144595.13059553385</v>
      </c>
      <c r="IR25" s="2">
        <f t="shared" si="29"/>
        <v>146041.08190148917</v>
      </c>
      <c r="IS25" s="2">
        <f t="shared" si="29"/>
        <v>147501.49272050406</v>
      </c>
      <c r="IT25" s="2">
        <f t="shared" si="29"/>
        <v>148976.50764770911</v>
      </c>
      <c r="IU25" s="2">
        <f t="shared" si="29"/>
        <v>150466.27272418619</v>
      </c>
      <c r="IV25" s="2">
        <f t="shared" si="29"/>
        <v>151970.93545142806</v>
      </c>
      <c r="IW25" s="2">
        <f t="shared" si="29"/>
        <v>153490.64480594234</v>
      </c>
      <c r="IX25" s="2">
        <f t="shared" si="29"/>
        <v>155025.55125400177</v>
      </c>
      <c r="IY25" s="2">
        <f t="shared" si="29"/>
        <v>156575.80676654179</v>
      </c>
      <c r="IZ25" s="2">
        <f t="shared" si="29"/>
        <v>158141.56483420721</v>
      </c>
      <c r="JA25" s="2">
        <f t="shared" si="29"/>
        <v>159722.98048254929</v>
      </c>
      <c r="JB25" s="2">
        <f t="shared" si="29"/>
        <v>161320.21028737479</v>
      </c>
      <c r="JC25" s="2">
        <f t="shared" si="29"/>
        <v>162933.41239024853</v>
      </c>
      <c r="JD25" s="2">
        <f t="shared" si="29"/>
        <v>164562.74651415102</v>
      </c>
      <c r="JE25" s="2">
        <f t="shared" si="29"/>
        <v>166208.37397929252</v>
      </c>
      <c r="JF25" s="2">
        <f t="shared" si="29"/>
        <v>167870.45771908545</v>
      </c>
      <c r="JG25" s="2">
        <f t="shared" si="29"/>
        <v>169549.16229627631</v>
      </c>
      <c r="JH25" s="2">
        <f t="shared" si="29"/>
        <v>171244.65391923906</v>
      </c>
      <c r="JI25" s="2">
        <f t="shared" si="29"/>
        <v>172957.10045843147</v>
      </c>
      <c r="JJ25" s="2">
        <f t="shared" si="29"/>
        <v>174686.67146301578</v>
      </c>
      <c r="JK25" s="2">
        <f t="shared" si="29"/>
        <v>176433.53817764594</v>
      </c>
      <c r="JL25" s="2">
        <f t="shared" si="29"/>
        <v>178197.87355942241</v>
      </c>
      <c r="JM25" s="2">
        <f t="shared" si="29"/>
        <v>179979.85229501664</v>
      </c>
      <c r="JN25" s="2">
        <f t="shared" si="29"/>
        <v>181779.65081796682</v>
      </c>
      <c r="JO25" s="2">
        <f t="shared" si="29"/>
        <v>183597.44732614647</v>
      </c>
      <c r="JP25" s="2">
        <f t="shared" si="29"/>
        <v>185433.42179940795</v>
      </c>
      <c r="JQ25" s="2">
        <f t="shared" si="29"/>
        <v>187287.75601740205</v>
      </c>
      <c r="JR25" s="2">
        <f t="shared" si="29"/>
        <v>189160.63357757608</v>
      </c>
      <c r="JS25" s="2">
        <f t="shared" si="29"/>
        <v>191052.23991335183</v>
      </c>
      <c r="JT25" s="2">
        <f t="shared" si="29"/>
        <v>192962.76231248534</v>
      </c>
      <c r="JU25" s="2">
        <f t="shared" si="29"/>
        <v>194892.3899356102</v>
      </c>
      <c r="JV25" s="2">
        <f t="shared" si="29"/>
        <v>196841.31383496631</v>
      </c>
      <c r="JW25" s="2">
        <f t="shared" si="29"/>
        <v>198809.72697331596</v>
      </c>
      <c r="JX25" s="2">
        <f t="shared" si="29"/>
        <v>200797.82424304914</v>
      </c>
      <c r="JY25" s="2">
        <f t="shared" si="29"/>
        <v>202805.80248547962</v>
      </c>
      <c r="JZ25" s="2">
        <f t="shared" si="29"/>
        <v>204833.86051033443</v>
      </c>
      <c r="KA25" s="2">
        <f t="shared" si="29"/>
        <v>206882.19911543778</v>
      </c>
      <c r="KB25" s="2">
        <f t="shared" si="29"/>
        <v>208951.02110659215</v>
      </c>
      <c r="KC25" s="2">
        <f t="shared" si="29"/>
        <v>211040.53131765808</v>
      </c>
      <c r="KD25" s="2">
        <f t="shared" si="29"/>
        <v>213150.93663083465</v>
      </c>
      <c r="KE25" s="2">
        <f t="shared" si="29"/>
        <v>215282.44599714299</v>
      </c>
      <c r="KF25" s="2">
        <f t="shared" si="29"/>
        <v>217435.27045711441</v>
      </c>
      <c r="KG25" s="2">
        <f t="shared" si="29"/>
        <v>219609.62316168557</v>
      </c>
      <c r="KH25" s="2">
        <f t="shared" ref="KH25:KX25" si="30">+KG25*(1+$AP$28)</f>
        <v>221805.71939330242</v>
      </c>
      <c r="KI25" s="2">
        <f t="shared" si="30"/>
        <v>224023.77658723545</v>
      </c>
      <c r="KJ25" s="2">
        <f t="shared" si="30"/>
        <v>226264.01435310781</v>
      </c>
      <c r="KK25" s="2">
        <f t="shared" si="30"/>
        <v>228526.65449663889</v>
      </c>
      <c r="KL25" s="2">
        <f t="shared" si="30"/>
        <v>230811.92104160527</v>
      </c>
      <c r="KM25" s="2">
        <f t="shared" si="30"/>
        <v>233120.04025202131</v>
      </c>
      <c r="KN25" s="2">
        <f t="shared" si="30"/>
        <v>235451.24065454153</v>
      </c>
      <c r="KO25" s="2">
        <f t="shared" si="30"/>
        <v>237805.75306108696</v>
      </c>
      <c r="KP25" s="2">
        <f t="shared" si="30"/>
        <v>240183.81059169784</v>
      </c>
      <c r="KQ25" s="2">
        <f t="shared" si="30"/>
        <v>242585.64869761482</v>
      </c>
      <c r="KR25" s="2">
        <f t="shared" si="30"/>
        <v>245011.50518459096</v>
      </c>
      <c r="KS25" s="2">
        <f t="shared" si="30"/>
        <v>247461.62023643687</v>
      </c>
      <c r="KT25" s="2">
        <f t="shared" si="30"/>
        <v>249936.23643880125</v>
      </c>
      <c r="KU25" s="2">
        <f t="shared" si="30"/>
        <v>252435.59880318926</v>
      </c>
      <c r="KV25" s="2">
        <f t="shared" si="30"/>
        <v>254959.95479122116</v>
      </c>
      <c r="KW25" s="2">
        <f t="shared" si="30"/>
        <v>257509.55433913338</v>
      </c>
      <c r="KX25" s="2">
        <f t="shared" si="30"/>
        <v>260084.64988252471</v>
      </c>
    </row>
    <row r="26" spans="2:310">
      <c r="B26" s="1" t="s">
        <v>33</v>
      </c>
      <c r="C26" s="1">
        <v>913</v>
      </c>
      <c r="D26" s="1">
        <v>922</v>
      </c>
      <c r="E26" s="1">
        <v>939</v>
      </c>
      <c r="F26" s="1">
        <v>939</v>
      </c>
      <c r="G26" s="1">
        <v>940</v>
      </c>
      <c r="H26" s="1">
        <v>950</v>
      </c>
      <c r="I26" s="1">
        <v>1001</v>
      </c>
      <c r="J26" s="1">
        <f>+J25/J27</f>
        <v>594.72818598689685</v>
      </c>
      <c r="K26" s="1">
        <v>1001</v>
      </c>
      <c r="L26" s="1">
        <v>1001</v>
      </c>
      <c r="M26" s="1">
        <v>1000</v>
      </c>
      <c r="N26" s="1">
        <f>+N25/N27</f>
        <v>995.61756947912284</v>
      </c>
      <c r="O26" s="1">
        <v>988</v>
      </c>
      <c r="P26" s="1">
        <v>986</v>
      </c>
      <c r="Q26" s="1">
        <v>981</v>
      </c>
      <c r="R26" s="1">
        <f>+Q26</f>
        <v>981</v>
      </c>
      <c r="X26" s="1">
        <f>+X25/X27</f>
        <v>927.33554581265616</v>
      </c>
      <c r="Y26" s="1">
        <v>974</v>
      </c>
      <c r="Z26" s="1">
        <v>997</v>
      </c>
      <c r="AA26" s="5">
        <f>+AA25/AA27</f>
        <v>983.86871029273857</v>
      </c>
      <c r="AB26" s="1">
        <f>+AA26</f>
        <v>983.86871029273857</v>
      </c>
      <c r="AC26" s="1">
        <f t="shared" ref="AC26:AJ26" si="31">+AB26</f>
        <v>983.86871029273857</v>
      </c>
      <c r="AD26" s="1">
        <f t="shared" si="31"/>
        <v>983.86871029273857</v>
      </c>
      <c r="AE26" s="1">
        <f t="shared" si="31"/>
        <v>983.86871029273857</v>
      </c>
      <c r="AF26" s="1">
        <f t="shared" si="31"/>
        <v>983.86871029273857</v>
      </c>
      <c r="AG26" s="1">
        <f t="shared" si="31"/>
        <v>983.86871029273857</v>
      </c>
      <c r="AH26" s="1">
        <f t="shared" si="31"/>
        <v>983.86871029273857</v>
      </c>
      <c r="AI26" s="1">
        <f t="shared" si="31"/>
        <v>983.86871029273857</v>
      </c>
      <c r="AJ26" s="1">
        <f t="shared" si="31"/>
        <v>983.86871029273857</v>
      </c>
    </row>
    <row r="27" spans="2:310" s="6" customFormat="1">
      <c r="B27" s="6" t="s">
        <v>32</v>
      </c>
      <c r="C27" s="6">
        <f>+C25/C26</f>
        <v>0.10843373493975904</v>
      </c>
      <c r="D27" s="6">
        <f>+D25/D26</f>
        <v>2.8470715835140998</v>
      </c>
      <c r="E27" s="6">
        <f>+E25/E26</f>
        <v>1.1512247071352502</v>
      </c>
      <c r="F27" s="6">
        <f>+F25/F26</f>
        <v>0.28434504792332266</v>
      </c>
      <c r="G27" s="6">
        <f>+G25/G26</f>
        <v>0.49893617021276598</v>
      </c>
      <c r="H27" s="6">
        <f>+H25/H26</f>
        <v>0.56315789473684208</v>
      </c>
      <c r="I27" s="6">
        <f>+I25/I26</f>
        <v>0.46753246753246752</v>
      </c>
      <c r="J27" s="6">
        <f>+Y27-SUM(G27:I27)</f>
        <v>-4.7080331250042518E-2</v>
      </c>
      <c r="K27" s="6">
        <f>+K25/K26</f>
        <v>2.7972027972027972E-2</v>
      </c>
      <c r="L27" s="6">
        <f>+L25/L26</f>
        <v>6.7932067932067935E-2</v>
      </c>
      <c r="M27" s="6">
        <f>+M25/M26</f>
        <v>0.21</v>
      </c>
      <c r="N27" s="6">
        <f>+Z27-SUM(K27:M27)</f>
        <v>0.73321325615207256</v>
      </c>
      <c r="O27" s="6">
        <f>+O25/O26</f>
        <v>0.92105263157894735</v>
      </c>
      <c r="P27" s="6">
        <f>+P25/P26</f>
        <v>1.3346855983772818</v>
      </c>
      <c r="Q27" s="6">
        <f>+Q25/Q26</f>
        <v>1.3037716615698267</v>
      </c>
      <c r="R27" s="6">
        <f>+R25/R26</f>
        <v>1.0142515113424841</v>
      </c>
      <c r="X27" s="23">
        <f t="shared" si="13"/>
        <v>4.3910750735124315</v>
      </c>
      <c r="Y27" s="6">
        <f>+Y25/Y26</f>
        <v>1.482546201232033</v>
      </c>
      <c r="Z27" s="6">
        <f>+Z25/Z26</f>
        <v>1.0391173520561685</v>
      </c>
      <c r="AA27" s="6">
        <f t="shared" si="7"/>
        <v>4.5737614028685396</v>
      </c>
      <c r="AB27" s="6">
        <f>+AB25/AB26</f>
        <v>5.4949426727381185</v>
      </c>
      <c r="AC27" s="6">
        <f t="shared" ref="AC27:AJ27" si="32">+AC25/AC26</f>
        <v>6.2995742015797234</v>
      </c>
      <c r="AD27" s="6">
        <f t="shared" si="32"/>
        <v>7.2376442493951538</v>
      </c>
      <c r="AE27" s="6">
        <f t="shared" si="32"/>
        <v>8.3323423249044826</v>
      </c>
      <c r="AF27" s="6">
        <f t="shared" si="32"/>
        <v>9.6109963567409213</v>
      </c>
      <c r="AG27" s="6">
        <f t="shared" si="32"/>
        <v>11.105827507251981</v>
      </c>
      <c r="AH27" s="6">
        <f t="shared" si="32"/>
        <v>12.854845274166387</v>
      </c>
      <c r="AI27" s="6">
        <f t="shared" si="32"/>
        <v>14.902909371603435</v>
      </c>
      <c r="AJ27" s="6">
        <f t="shared" si="32"/>
        <v>17.302989950189733</v>
      </c>
      <c r="AO27" s="6" t="s">
        <v>77</v>
      </c>
      <c r="AP27" s="3">
        <v>0.01</v>
      </c>
    </row>
    <row r="28" spans="2:310">
      <c r="AO28" s="1" t="s">
        <v>74</v>
      </c>
      <c r="AP28" s="3">
        <v>0.01</v>
      </c>
    </row>
    <row r="29" spans="2:310">
      <c r="Q29" s="3"/>
      <c r="AO29" s="1" t="s">
        <v>75</v>
      </c>
      <c r="AP29" s="3">
        <v>7.0000000000000007E-2</v>
      </c>
    </row>
    <row r="30" spans="2:310">
      <c r="B30" s="4" t="s">
        <v>34</v>
      </c>
      <c r="AO30" s="1" t="s">
        <v>76</v>
      </c>
      <c r="AP30" s="1">
        <f>NPV(AP29,AA25:KX25)</f>
        <v>208037.3543674172</v>
      </c>
    </row>
    <row r="31" spans="2:310" s="3" customFormat="1">
      <c r="B31" s="21" t="s">
        <v>71</v>
      </c>
      <c r="K31" s="3">
        <v>0.1</v>
      </c>
      <c r="L31" s="3">
        <v>0.17</v>
      </c>
      <c r="M31" s="3">
        <v>0.23</v>
      </c>
      <c r="N31" s="3">
        <v>0.36</v>
      </c>
      <c r="O31" s="3">
        <v>0.26</v>
      </c>
      <c r="P31" s="3">
        <v>0.17</v>
      </c>
      <c r="Q31" s="3">
        <v>0.26</v>
      </c>
      <c r="AO31" s="3" t="s">
        <v>101</v>
      </c>
      <c r="AP31" s="1">
        <f>+Q56</f>
        <v>7212</v>
      </c>
    </row>
    <row r="32" spans="2:310" s="3" customFormat="1">
      <c r="B32" s="21" t="s">
        <v>72</v>
      </c>
      <c r="K32" s="3">
        <v>0.18</v>
      </c>
      <c r="L32" s="3">
        <v>0.1</v>
      </c>
      <c r="M32" s="3">
        <v>0.09</v>
      </c>
      <c r="N32" s="3">
        <v>7.0000000000000007E-2</v>
      </c>
      <c r="O32" s="3">
        <v>0.12</v>
      </c>
      <c r="P32" s="3">
        <v>0.13</v>
      </c>
      <c r="Q32" s="3">
        <v>0.16</v>
      </c>
      <c r="AO32" s="3" t="s">
        <v>105</v>
      </c>
      <c r="AP32" s="1">
        <f>+SUM(AP30:AP31)</f>
        <v>215249.3543674172</v>
      </c>
    </row>
    <row r="33" spans="2:42" s="3" customFormat="1">
      <c r="B33" s="21" t="s">
        <v>73</v>
      </c>
      <c r="M33" s="3">
        <v>0.46</v>
      </c>
      <c r="N33" s="3">
        <v>0.33</v>
      </c>
      <c r="O33" s="3">
        <v>0.2</v>
      </c>
      <c r="P33" s="3">
        <v>0.16</v>
      </c>
      <c r="Q33" s="3">
        <v>0.18</v>
      </c>
      <c r="AO33" s="3" t="s">
        <v>33</v>
      </c>
      <c r="AP33" s="5">
        <f>+Main!G5</f>
        <v>968</v>
      </c>
    </row>
    <row r="34" spans="2:42">
      <c r="B34" s="1" t="s">
        <v>41</v>
      </c>
      <c r="G34" s="3">
        <f t="shared" ref="G34:G38" si="33">+IFERROR(G5/C5-1,0)</f>
        <v>0.11485943775100393</v>
      </c>
      <c r="H34" s="3">
        <f t="shared" ref="H34:H38" si="34">+IFERROR(H5/D5-1,0)</f>
        <v>0.15480844409695083</v>
      </c>
      <c r="I34" s="3">
        <f t="shared" ref="I34:I38" si="35">+IFERROR(I5/E5-1,0)</f>
        <v>0.17315026697177727</v>
      </c>
      <c r="J34" s="3">
        <f t="shared" ref="J34:J38" si="36">+IFERROR(J5/F5-1,0)</f>
        <v>0.1696165191740413</v>
      </c>
      <c r="K34" s="3">
        <f t="shared" ref="K34:K38" si="37">+IFERROR(K5/G5-1,0)</f>
        <v>0.17579250720461093</v>
      </c>
      <c r="L34" s="3">
        <f t="shared" ref="L34:L38" si="38">+IFERROR(L5/H5-1,0)</f>
        <v>0.14759647935003395</v>
      </c>
      <c r="M34" s="3">
        <f t="shared" ref="M34:M38" si="39">+IFERROR(M5/I5-1,0)</f>
        <v>0.11638491547464236</v>
      </c>
      <c r="N34" s="3">
        <f t="shared" ref="N34:N38" si="40">+IFERROR(N5/J5-1,0)</f>
        <v>0.12673392181588894</v>
      </c>
      <c r="O34" s="3">
        <f t="shared" ref="O34:O38" si="41">+IFERROR(O5/K5-1,0)</f>
        <v>0.10906862745098045</v>
      </c>
      <c r="P34" s="3">
        <f t="shared" ref="P34:P38" si="42">+IFERROR(P5/L5-1,0)</f>
        <v>0.11799410029498536</v>
      </c>
      <c r="Q34" s="3">
        <f t="shared" ref="Q34:R38" si="43">+IFERROR(Q5/M5-1,0)</f>
        <v>0.11007571345369827</v>
      </c>
      <c r="R34" s="3">
        <f t="shared" si="43"/>
        <v>0.10000000000000009</v>
      </c>
      <c r="Y34" s="3">
        <f>IFERROR(Y5/X5-1,0)</f>
        <v>0.1537276054710075</v>
      </c>
      <c r="Z34" s="3">
        <f>IFERROR(Z5/Y5-1,0)</f>
        <v>0.14059108365336459</v>
      </c>
      <c r="AA34" s="3">
        <f>IFERROR(AA5/Z5-1,0)</f>
        <v>0.10916410481627881</v>
      </c>
      <c r="AB34" s="3">
        <f t="shared" ref="AB34:AJ34" si="44">IFERROR(AB5/AA5-1,0)</f>
        <v>0.1399999999999999</v>
      </c>
      <c r="AC34" s="3">
        <f t="shared" si="44"/>
        <v>0.1399999999999999</v>
      </c>
      <c r="AD34" s="3">
        <f t="shared" si="44"/>
        <v>0.1399999999999999</v>
      </c>
      <c r="AE34" s="3">
        <f t="shared" si="44"/>
        <v>0.1399999999999999</v>
      </c>
      <c r="AF34" s="3">
        <f t="shared" si="44"/>
        <v>0.1399999999999999</v>
      </c>
      <c r="AG34" s="3">
        <f t="shared" si="44"/>
        <v>0.1399999999999999</v>
      </c>
      <c r="AH34" s="3">
        <f t="shared" si="44"/>
        <v>0.1399999999999999</v>
      </c>
      <c r="AI34" s="3">
        <f t="shared" si="44"/>
        <v>0.1399999999999999</v>
      </c>
      <c r="AJ34" s="3">
        <f t="shared" si="44"/>
        <v>0.1399999999999999</v>
      </c>
      <c r="AO34" s="1" t="s">
        <v>106</v>
      </c>
      <c r="AP34" s="1">
        <f>+AP32/AP33</f>
        <v>222.36503550353015</v>
      </c>
    </row>
    <row r="35" spans="2:42">
      <c r="B35" s="1" t="s">
        <v>42</v>
      </c>
      <c r="G35" s="3">
        <f t="shared" si="33"/>
        <v>0.20287539936102239</v>
      </c>
      <c r="H35" s="3">
        <f t="shared" si="34"/>
        <v>0.22793553338449724</v>
      </c>
      <c r="I35" s="3">
        <f t="shared" si="35"/>
        <v>0.20494186046511631</v>
      </c>
      <c r="J35" s="3">
        <f t="shared" si="36"/>
        <v>0.18257261410788383</v>
      </c>
      <c r="K35" s="3">
        <f t="shared" si="37"/>
        <v>0.16932270916334669</v>
      </c>
      <c r="L35" s="3">
        <f t="shared" si="38"/>
        <v>0.14250000000000007</v>
      </c>
      <c r="M35" s="3">
        <f t="shared" si="39"/>
        <v>0.11942098914354649</v>
      </c>
      <c r="N35" s="3">
        <f t="shared" si="40"/>
        <v>0.12514619883040945</v>
      </c>
      <c r="O35" s="3">
        <f t="shared" si="41"/>
        <v>0.1152754116978989</v>
      </c>
      <c r="P35" s="3">
        <f t="shared" si="42"/>
        <v>0.12089715536105028</v>
      </c>
      <c r="Q35" s="3">
        <f t="shared" si="43"/>
        <v>0.1174568965517242</v>
      </c>
      <c r="R35" s="3">
        <f t="shared" si="43"/>
        <v>0.10000000000000009</v>
      </c>
      <c r="Y35" s="3">
        <f t="shared" ref="Y35:Z44" si="45">IFERROR(Y6/X6-1,0)</f>
        <v>0.2040171099125907</v>
      </c>
      <c r="Z35" s="3">
        <f t="shared" si="45"/>
        <v>0.13824528884769838</v>
      </c>
      <c r="AA35" s="3">
        <f t="shared" ref="AA35:AJ35" si="46">IFERROR(AA6/Z6-1,0)</f>
        <v>0.11323110327045738</v>
      </c>
      <c r="AB35" s="3">
        <f t="shared" si="46"/>
        <v>0.14999999999999991</v>
      </c>
      <c r="AC35" s="3">
        <f t="shared" si="46"/>
        <v>0.14999999999999991</v>
      </c>
      <c r="AD35" s="3">
        <f t="shared" si="46"/>
        <v>0.14999999999999991</v>
      </c>
      <c r="AE35" s="3">
        <f t="shared" si="46"/>
        <v>0.14999999999999991</v>
      </c>
      <c r="AF35" s="3">
        <f t="shared" si="46"/>
        <v>0.14999999999999991</v>
      </c>
      <c r="AG35" s="3">
        <f t="shared" si="46"/>
        <v>0.14999999999999991</v>
      </c>
      <c r="AH35" s="3">
        <f t="shared" si="46"/>
        <v>0.14999999999999991</v>
      </c>
      <c r="AI35" s="3">
        <f t="shared" si="46"/>
        <v>0.14999999999999991</v>
      </c>
      <c r="AJ35" s="3">
        <f t="shared" si="46"/>
        <v>0.14999999999999991</v>
      </c>
      <c r="AO35" s="1" t="s">
        <v>107</v>
      </c>
      <c r="AP35" s="1">
        <f>+Main!G4</f>
        <v>288.11</v>
      </c>
    </row>
    <row r="36" spans="2:42">
      <c r="B36" s="1" t="s">
        <v>43</v>
      </c>
      <c r="G36" s="3">
        <f t="shared" si="33"/>
        <v>-0.33064516129032262</v>
      </c>
      <c r="H36" s="3">
        <f t="shared" si="34"/>
        <v>-0.35912698412698407</v>
      </c>
      <c r="I36" s="3">
        <f t="shared" si="35"/>
        <v>0.51303317535545023</v>
      </c>
      <c r="J36" s="3">
        <f t="shared" si="36"/>
        <v>0.52542372881355925</v>
      </c>
      <c r="K36" s="3">
        <f t="shared" si="37"/>
        <v>0.55421686746987953</v>
      </c>
      <c r="L36" s="3">
        <f t="shared" si="38"/>
        <v>0.52528379772961808</v>
      </c>
      <c r="M36" s="3">
        <f t="shared" si="39"/>
        <v>0.18480814408770563</v>
      </c>
      <c r="N36" s="3">
        <f t="shared" si="40"/>
        <v>0.15333333333333332</v>
      </c>
      <c r="O36" s="3">
        <f t="shared" si="41"/>
        <v>0.1042988019732205</v>
      </c>
      <c r="P36" s="3">
        <f t="shared" si="42"/>
        <v>0.10825439783491198</v>
      </c>
      <c r="Q36" s="3">
        <f t="shared" si="43"/>
        <v>0.1143423661599472</v>
      </c>
      <c r="R36" s="3">
        <f t="shared" si="43"/>
        <v>8.0000000000000071E-2</v>
      </c>
      <c r="Y36" s="3">
        <f t="shared" si="45"/>
        <v>-2.084690553745927E-2</v>
      </c>
      <c r="Z36" s="3">
        <f t="shared" si="45"/>
        <v>0.32335329341317376</v>
      </c>
      <c r="AA36" s="3">
        <f t="shared" ref="AA36:AJ36" si="47">IFERROR(AA7/Z7-1,0)</f>
        <v>0.10148483324953927</v>
      </c>
      <c r="AB36" s="3">
        <f t="shared" si="47"/>
        <v>0.19999999999999996</v>
      </c>
      <c r="AC36" s="3">
        <f t="shared" si="47"/>
        <v>0.19999999999999996</v>
      </c>
      <c r="AD36" s="3">
        <f t="shared" si="47"/>
        <v>0.19999999999999996</v>
      </c>
      <c r="AE36" s="3">
        <f t="shared" si="47"/>
        <v>0.19999999999999996</v>
      </c>
      <c r="AF36" s="3">
        <f t="shared" si="47"/>
        <v>0.19999999999999996</v>
      </c>
      <c r="AG36" s="3">
        <f t="shared" si="47"/>
        <v>0.19999999999999996</v>
      </c>
      <c r="AH36" s="3">
        <f t="shared" si="47"/>
        <v>0.19999999999999996</v>
      </c>
      <c r="AI36" s="3">
        <f t="shared" si="47"/>
        <v>0.19999999999999996</v>
      </c>
      <c r="AJ36" s="3">
        <f t="shared" si="47"/>
        <v>0.19999999999999996</v>
      </c>
      <c r="AO36" s="1" t="s">
        <v>108</v>
      </c>
      <c r="AP36" s="3">
        <f>+AP34/AP35-1</f>
        <v>-0.22819396930502189</v>
      </c>
    </row>
    <row r="37" spans="2:42">
      <c r="B37" s="1" t="s">
        <v>44</v>
      </c>
      <c r="G37" s="3">
        <f t="shared" si="33"/>
        <v>0.25350140056022408</v>
      </c>
      <c r="H37" s="3">
        <f t="shared" si="34"/>
        <v>0.28016085790884726</v>
      </c>
      <c r="I37" s="3">
        <f t="shared" si="35"/>
        <v>0.25124378109452739</v>
      </c>
      <c r="J37" s="3">
        <f t="shared" si="36"/>
        <v>0.20368239355581119</v>
      </c>
      <c r="K37" s="3">
        <f t="shared" si="37"/>
        <v>0.21675977653631295</v>
      </c>
      <c r="L37" s="3">
        <f t="shared" si="38"/>
        <v>0.1738219895287958</v>
      </c>
      <c r="M37" s="3">
        <f t="shared" si="39"/>
        <v>0.12226640159045732</v>
      </c>
      <c r="N37" s="3">
        <f t="shared" si="40"/>
        <v>0.12523900573613767</v>
      </c>
      <c r="O37" s="3">
        <f t="shared" si="41"/>
        <v>7.4380165289256173E-2</v>
      </c>
      <c r="P37" s="3">
        <f t="shared" si="42"/>
        <v>0.10437109723461191</v>
      </c>
      <c r="Q37" s="3">
        <f t="shared" si="43"/>
        <v>8.9459698848538549E-2</v>
      </c>
      <c r="R37" s="3">
        <f t="shared" si="43"/>
        <v>9.000000000000008E-2</v>
      </c>
      <c r="Y37" s="3">
        <f t="shared" si="45"/>
        <v>0.24545164379189277</v>
      </c>
      <c r="Z37" s="3">
        <f t="shared" si="45"/>
        <v>0.15735520246027668</v>
      </c>
      <c r="AA37" s="3">
        <f t="shared" ref="AA37:AJ37" si="48">IFERROR(AA8/Z8-1,0)</f>
        <v>8.9665633303808834E-2</v>
      </c>
      <c r="AB37" s="3">
        <f t="shared" si="48"/>
        <v>0.14999999999999991</v>
      </c>
      <c r="AC37" s="3">
        <f t="shared" si="48"/>
        <v>0.14999999999999991</v>
      </c>
      <c r="AD37" s="3">
        <f t="shared" si="48"/>
        <v>0.14999999999999991</v>
      </c>
      <c r="AE37" s="3">
        <f t="shared" si="48"/>
        <v>0.14999999999999991</v>
      </c>
      <c r="AF37" s="3">
        <f t="shared" si="48"/>
        <v>0.14999999999999991</v>
      </c>
      <c r="AG37" s="3">
        <f t="shared" si="48"/>
        <v>0.14999999999999991</v>
      </c>
      <c r="AH37" s="3">
        <f t="shared" si="48"/>
        <v>0.14999999999999991</v>
      </c>
      <c r="AI37" s="3">
        <f t="shared" si="48"/>
        <v>0.14999999999999991</v>
      </c>
      <c r="AJ37" s="3">
        <f t="shared" si="48"/>
        <v>0.14999999999999991</v>
      </c>
    </row>
    <row r="38" spans="2:42">
      <c r="B38" s="1" t="s">
        <v>45</v>
      </c>
      <c r="G38" s="3">
        <f t="shared" si="33"/>
        <v>0</v>
      </c>
      <c r="H38" s="3">
        <f t="shared" si="34"/>
        <v>0</v>
      </c>
      <c r="I38" s="3">
        <f t="shared" si="35"/>
        <v>0.19999999999999996</v>
      </c>
      <c r="J38" s="3">
        <f t="shared" si="36"/>
        <v>0.23478260869565215</v>
      </c>
      <c r="K38" s="3">
        <f t="shared" si="37"/>
        <v>0.14508393285371701</v>
      </c>
      <c r="L38" s="3">
        <f t="shared" si="38"/>
        <v>0.11829134720700996</v>
      </c>
      <c r="M38" s="3">
        <f t="shared" si="39"/>
        <v>0.13111111111111118</v>
      </c>
      <c r="N38" s="3">
        <f t="shared" si="40"/>
        <v>0.18309859154929575</v>
      </c>
      <c r="O38" s="3">
        <f t="shared" si="41"/>
        <v>0.18429319371727759</v>
      </c>
      <c r="P38" s="3">
        <f t="shared" si="42"/>
        <v>0.16160626836434866</v>
      </c>
      <c r="Q38" s="3">
        <f t="shared" si="43"/>
        <v>0.22298624754420437</v>
      </c>
      <c r="R38" s="3">
        <f t="shared" si="43"/>
        <v>0.14999999999999991</v>
      </c>
      <c r="Y38" s="3">
        <f t="shared" si="45"/>
        <v>1.2652694610778443</v>
      </c>
      <c r="Z38" s="3">
        <f t="shared" si="45"/>
        <v>0.14670896114195076</v>
      </c>
      <c r="AA38" s="3">
        <f t="shared" ref="AA38:AJ38" si="49">IFERROR(AA9/Z9-1,0)</f>
        <v>0.1774089442139235</v>
      </c>
      <c r="AB38" s="3">
        <f t="shared" si="49"/>
        <v>0.19999999999999996</v>
      </c>
      <c r="AC38" s="3">
        <f t="shared" si="49"/>
        <v>0.19999999999999996</v>
      </c>
      <c r="AD38" s="3">
        <f t="shared" si="49"/>
        <v>0.19999999999999996</v>
      </c>
      <c r="AE38" s="3">
        <f>IFERROR(AE9/AD9-1,0)</f>
        <v>0.19999999999999996</v>
      </c>
      <c r="AF38" s="3">
        <f t="shared" si="49"/>
        <v>0.19999999999999996</v>
      </c>
      <c r="AG38" s="3">
        <f t="shared" si="49"/>
        <v>0.19999999999999996</v>
      </c>
      <c r="AH38" s="3">
        <f t="shared" si="49"/>
        <v>0.19999999999999996</v>
      </c>
      <c r="AI38" s="3">
        <f t="shared" si="49"/>
        <v>0.19999999999999996</v>
      </c>
      <c r="AJ38" s="3">
        <f t="shared" si="49"/>
        <v>0.19999999999999996</v>
      </c>
    </row>
    <row r="39" spans="2:42" s="3" customFormat="1">
      <c r="B39" s="1" t="s">
        <v>18</v>
      </c>
      <c r="G39" s="3">
        <f t="shared" ref="G39:P46" si="50">+IFERROR(G10/C10-1,0)</f>
        <v>0.21005464480874325</v>
      </c>
      <c r="H39" s="3">
        <f t="shared" si="50"/>
        <v>0.22190082644628095</v>
      </c>
      <c r="I39" s="3">
        <f t="shared" si="50"/>
        <v>0.2544739429695182</v>
      </c>
      <c r="J39" s="3">
        <f t="shared" si="50"/>
        <v>0.24689554419284154</v>
      </c>
      <c r="K39" s="3">
        <f t="shared" si="50"/>
        <v>0.2384393063583814</v>
      </c>
      <c r="L39" s="3">
        <f t="shared" si="50"/>
        <v>0.2078119715928306</v>
      </c>
      <c r="M39" s="3">
        <f t="shared" si="50"/>
        <v>0.13387678319485818</v>
      </c>
      <c r="N39" s="3">
        <f t="shared" si="50"/>
        <v>0.1407439953134153</v>
      </c>
      <c r="O39" s="3">
        <f t="shared" si="50"/>
        <v>0.11464410735122521</v>
      </c>
      <c r="P39" s="3">
        <f t="shared" si="50"/>
        <v>0.12081758364832695</v>
      </c>
      <c r="Q39" s="3">
        <f>+IFERROR(Q10/M10-1,0)</f>
        <v>0.12553573897414627</v>
      </c>
      <c r="R39" s="3">
        <f>+IFERROR(R10/N10-1,0)</f>
        <v>0.10311850044935178</v>
      </c>
      <c r="Y39" s="3">
        <f t="shared" si="45"/>
        <v>0.23433119743692421</v>
      </c>
      <c r="Z39" s="3">
        <f t="shared" si="45"/>
        <v>0.17698827919049354</v>
      </c>
      <c r="AA39" s="3">
        <f t="shared" ref="AA39:AJ39" si="51">IFERROR(AA10/Z10-1,0)</f>
        <v>0.11578477654112551</v>
      </c>
      <c r="AB39" s="3">
        <f t="shared" si="51"/>
        <v>0.16569556276344377</v>
      </c>
      <c r="AC39" s="3">
        <f t="shared" si="51"/>
        <v>0.16627789166070639</v>
      </c>
      <c r="AD39" s="3">
        <f t="shared" si="51"/>
        <v>0.16686627710897528</v>
      </c>
      <c r="AE39" s="3">
        <f t="shared" si="51"/>
        <v>0.16746021422389767</v>
      </c>
      <c r="AF39" s="3">
        <f t="shared" si="51"/>
        <v>0.16805917626009093</v>
      </c>
      <c r="AG39" s="3">
        <f t="shared" si="51"/>
        <v>0.16866261635251467</v>
      </c>
      <c r="AH39" s="3">
        <f t="shared" si="51"/>
        <v>0.1692699694212747</v>
      </c>
      <c r="AI39" s="3">
        <f t="shared" si="51"/>
        <v>0.16988065422704146</v>
      </c>
      <c r="AJ39" s="3">
        <f t="shared" si="51"/>
        <v>0.17049407556219665</v>
      </c>
    </row>
    <row r="40" spans="2:42">
      <c r="B40" s="1" t="s">
        <v>19</v>
      </c>
      <c r="G40" s="3">
        <f t="shared" si="50"/>
        <v>0.47241379310344822</v>
      </c>
      <c r="H40" s="3">
        <f t="shared" si="50"/>
        <v>0.36977491961414799</v>
      </c>
      <c r="I40" s="3">
        <f t="shared" si="50"/>
        <v>0.44910179640718573</v>
      </c>
      <c r="J40" s="3">
        <f t="shared" si="50"/>
        <v>0.46041055718475077</v>
      </c>
      <c r="K40" s="3">
        <f t="shared" si="50"/>
        <v>0.29976580796252938</v>
      </c>
      <c r="L40" s="3">
        <f t="shared" si="50"/>
        <v>0.35446009389671351</v>
      </c>
      <c r="M40" s="3">
        <f t="shared" si="50"/>
        <v>0.24793388429752072</v>
      </c>
      <c r="N40" s="3">
        <f t="shared" si="50"/>
        <v>0.19477911646586343</v>
      </c>
      <c r="O40" s="3">
        <f t="shared" si="50"/>
        <v>9.0090090090090058E-2</v>
      </c>
      <c r="P40" s="3">
        <f t="shared" si="50"/>
        <v>3.4662045060658508E-2</v>
      </c>
      <c r="Q40" s="3">
        <f t="shared" ref="Q40:R46" si="52">+IFERROR(Q11/M11-1,0)</f>
        <v>-4.1390728476821237E-2</v>
      </c>
      <c r="R40" s="3">
        <f t="shared" si="52"/>
        <v>0</v>
      </c>
      <c r="Y40" s="3">
        <f t="shared" si="45"/>
        <v>0.43808777429467094</v>
      </c>
      <c r="Z40" s="3">
        <f t="shared" si="45"/>
        <v>0.27029972752043596</v>
      </c>
      <c r="AA40" s="3">
        <f t="shared" ref="AA40:AJ40" si="53">IFERROR(AA11/Z11-1,0)</f>
        <v>1.9305019305019266E-2</v>
      </c>
      <c r="AB40" s="3">
        <f t="shared" si="53"/>
        <v>2.0000000000000018E-2</v>
      </c>
      <c r="AC40" s="3">
        <f t="shared" si="53"/>
        <v>2.0000000000000018E-2</v>
      </c>
      <c r="AD40" s="3">
        <f t="shared" si="53"/>
        <v>2.0000000000000018E-2</v>
      </c>
      <c r="AE40" s="3">
        <f t="shared" si="53"/>
        <v>2.0000000000000018E-2</v>
      </c>
      <c r="AF40" s="3">
        <f t="shared" si="53"/>
        <v>2.0000000000000018E-2</v>
      </c>
      <c r="AG40" s="3">
        <f t="shared" si="53"/>
        <v>2.0000000000000018E-2</v>
      </c>
      <c r="AH40" s="3">
        <f t="shared" si="53"/>
        <v>2.0000000000000018E-2</v>
      </c>
      <c r="AI40" s="3">
        <f t="shared" si="53"/>
        <v>2.0000000000000018E-2</v>
      </c>
      <c r="AJ40" s="3">
        <f t="shared" si="53"/>
        <v>2.0000000000000018E-2</v>
      </c>
    </row>
    <row r="41" spans="2:42">
      <c r="B41" s="2" t="s">
        <v>20</v>
      </c>
      <c r="G41" s="3">
        <f t="shared" si="50"/>
        <v>0.225693730729702</v>
      </c>
      <c r="H41" s="3">
        <f t="shared" si="50"/>
        <v>0.23082896524946617</v>
      </c>
      <c r="I41" s="3">
        <f t="shared" si="50"/>
        <v>0.26646982838162026</v>
      </c>
      <c r="J41" s="3">
        <f t="shared" si="50"/>
        <v>0.25941206807632811</v>
      </c>
      <c r="K41" s="3">
        <f t="shared" si="50"/>
        <v>0.24283078987087037</v>
      </c>
      <c r="L41" s="3">
        <f t="shared" si="50"/>
        <v>0.21766561514195581</v>
      </c>
      <c r="M41" s="3">
        <f t="shared" si="50"/>
        <v>0.14192044295497586</v>
      </c>
      <c r="N41" s="3">
        <f t="shared" si="50"/>
        <v>0.14441714441714448</v>
      </c>
      <c r="O41" s="3">
        <f t="shared" si="50"/>
        <v>0.11280528943462431</v>
      </c>
      <c r="P41" s="3">
        <f t="shared" si="50"/>
        <v>0.11437823834196892</v>
      </c>
      <c r="Q41" s="3">
        <f t="shared" si="52"/>
        <v>0.11267066479520227</v>
      </c>
      <c r="R41" s="3">
        <f t="shared" si="52"/>
        <v>9.5800333969465745E-2</v>
      </c>
      <c r="Y41" s="3">
        <f t="shared" si="45"/>
        <v>0.24656502917372491</v>
      </c>
      <c r="Z41" s="3">
        <f t="shared" si="45"/>
        <v>0.18345160803261362</v>
      </c>
      <c r="AA41" s="3">
        <f t="shared" ref="AA41:AJ41" si="54">IFERROR(AA12/Z12-1,0)</f>
        <v>0.10861157182954839</v>
      </c>
      <c r="AB41" s="3">
        <f t="shared" si="54"/>
        <v>0.15573582041586187</v>
      </c>
      <c r="AC41" s="3">
        <f t="shared" si="54"/>
        <v>0.1574527422173233</v>
      </c>
      <c r="AD41" s="3">
        <f t="shared" si="54"/>
        <v>0.15905787147776751</v>
      </c>
      <c r="AE41" s="3">
        <f t="shared" si="54"/>
        <v>0.16056083222305961</v>
      </c>
      <c r="AF41" s="3">
        <f t="shared" si="54"/>
        <v>0.16197077983910657</v>
      </c>
      <c r="AG41" s="3">
        <f t="shared" si="54"/>
        <v>0.1632963239916212</v>
      </c>
      <c r="AH41" s="3">
        <f t="shared" si="54"/>
        <v>0.16454548068564812</v>
      </c>
      <c r="AI41" s="3">
        <f t="shared" si="54"/>
        <v>0.1657256480711784</v>
      </c>
      <c r="AJ41" s="3">
        <f t="shared" si="54"/>
        <v>0.16684360109695984</v>
      </c>
    </row>
    <row r="42" spans="2:42">
      <c r="B42" s="1" t="s">
        <v>35</v>
      </c>
      <c r="G42" s="3">
        <f t="shared" si="50"/>
        <v>0.16149068322981375</v>
      </c>
      <c r="H42" s="3">
        <f t="shared" si="50"/>
        <v>0.13129318854886485</v>
      </c>
      <c r="I42" s="3">
        <f t="shared" si="50"/>
        <v>0.25943396226415105</v>
      </c>
      <c r="J42" s="3">
        <f t="shared" si="50"/>
        <v>0.30582959641255614</v>
      </c>
      <c r="K42" s="3">
        <f t="shared" si="50"/>
        <v>0.28342245989304815</v>
      </c>
      <c r="L42" s="3">
        <f t="shared" si="50"/>
        <v>0.30017452006980805</v>
      </c>
      <c r="M42" s="3">
        <f t="shared" si="50"/>
        <v>8.6891385767790208E-2</v>
      </c>
      <c r="N42" s="3">
        <f t="shared" si="50"/>
        <v>-1.098901098901095E-2</v>
      </c>
      <c r="O42" s="3">
        <f t="shared" si="50"/>
        <v>4.861111111111116E-2</v>
      </c>
      <c r="P42" s="3">
        <f t="shared" si="50"/>
        <v>1.6778523489932917E-2</v>
      </c>
      <c r="Q42" s="3">
        <f t="shared" si="52"/>
        <v>8.2701585113714726E-2</v>
      </c>
      <c r="R42" s="3">
        <f t="shared" si="52"/>
        <v>0.15143601744939894</v>
      </c>
      <c r="Y42" s="3">
        <f t="shared" ref="Y42" si="55">IFERROR(Y13/X13-1,0)</f>
        <v>0.21786230139624463</v>
      </c>
      <c r="Z42" s="3">
        <f t="shared" si="45"/>
        <v>0.15062265269816177</v>
      </c>
      <c r="AA42" s="3">
        <f t="shared" ref="AA42:AJ42" si="56">IFERROR(AA13/Z13-1,0)</f>
        <v>7.4397503028196921E-2</v>
      </c>
      <c r="AB42" s="3">
        <f t="shared" si="56"/>
        <v>0.16569556276344377</v>
      </c>
      <c r="AC42" s="3">
        <f t="shared" si="56"/>
        <v>0.16627789166070639</v>
      </c>
      <c r="AD42" s="3">
        <f t="shared" si="56"/>
        <v>0.16686627710897528</v>
      </c>
      <c r="AE42" s="3">
        <f t="shared" si="56"/>
        <v>0.1674602142238979</v>
      </c>
      <c r="AF42" s="3">
        <f t="shared" si="56"/>
        <v>0.1680591762600907</v>
      </c>
      <c r="AG42" s="3">
        <f t="shared" si="56"/>
        <v>0.16866261635251467</v>
      </c>
      <c r="AH42" s="3">
        <f t="shared" si="56"/>
        <v>0.16926996942127492</v>
      </c>
      <c r="AI42" s="3">
        <f t="shared" si="56"/>
        <v>0.16988065422704124</v>
      </c>
      <c r="AJ42" s="3">
        <f t="shared" si="56"/>
        <v>0.17049407556219642</v>
      </c>
    </row>
    <row r="43" spans="2:42">
      <c r="B43" s="1" t="s">
        <v>36</v>
      </c>
      <c r="G43" s="3">
        <f t="shared" si="50"/>
        <v>0.50347222222222232</v>
      </c>
      <c r="H43" s="3">
        <f t="shared" si="50"/>
        <v>0.56711409395973145</v>
      </c>
      <c r="I43" s="3">
        <f t="shared" si="50"/>
        <v>0.5239520958083832</v>
      </c>
      <c r="J43" s="3">
        <f t="shared" si="50"/>
        <v>0.53296703296703307</v>
      </c>
      <c r="K43" s="3">
        <f t="shared" si="50"/>
        <v>0.39722863741339487</v>
      </c>
      <c r="L43" s="3">
        <f t="shared" si="50"/>
        <v>0.3640256959314776</v>
      </c>
      <c r="M43" s="3">
        <f t="shared" si="50"/>
        <v>0.2514734774066798</v>
      </c>
      <c r="N43" s="3">
        <f t="shared" si="50"/>
        <v>0.18279569892473124</v>
      </c>
      <c r="O43" s="3">
        <f t="shared" si="50"/>
        <v>1.6528925619834656E-2</v>
      </c>
      <c r="P43" s="3">
        <f t="shared" si="50"/>
        <v>-6.1224489795918324E-2</v>
      </c>
      <c r="Q43" s="3">
        <f t="shared" si="52"/>
        <v>-8.3202511773940335E-2</v>
      </c>
      <c r="R43" s="3">
        <f t="shared" si="52"/>
        <v>0.10311850044935178</v>
      </c>
      <c r="Y43" s="3">
        <f t="shared" ref="Y43" si="57">IFERROR(Y14/X14-1,0)</f>
        <v>0.5319314641744548</v>
      </c>
      <c r="Z43" s="3">
        <f t="shared" si="45"/>
        <v>0.29079816980172857</v>
      </c>
      <c r="AA43" s="3">
        <f t="shared" ref="AA43:AJ43" si="58">IFERROR(AA14/Z14-1,0)</f>
        <v>-5.491055416868007E-3</v>
      </c>
      <c r="AB43" s="3">
        <f t="shared" si="58"/>
        <v>0.16569556276344377</v>
      </c>
      <c r="AC43" s="3">
        <f t="shared" si="58"/>
        <v>0.16627789166070639</v>
      </c>
      <c r="AD43" s="3">
        <f t="shared" si="58"/>
        <v>0.16686627710897528</v>
      </c>
      <c r="AE43" s="3">
        <f t="shared" si="58"/>
        <v>0.16746021422389767</v>
      </c>
      <c r="AF43" s="3">
        <f t="shared" si="58"/>
        <v>0.16805917626009093</v>
      </c>
      <c r="AG43" s="3">
        <f t="shared" si="58"/>
        <v>0.16866261635251467</v>
      </c>
      <c r="AH43" s="3">
        <f t="shared" si="58"/>
        <v>0.16926996942127492</v>
      </c>
      <c r="AI43" s="3">
        <f t="shared" si="58"/>
        <v>0.16988065422704124</v>
      </c>
      <c r="AJ43" s="3">
        <f t="shared" si="58"/>
        <v>0.17049407556219642</v>
      </c>
    </row>
    <row r="44" spans="2:42">
      <c r="B44" s="1" t="s">
        <v>23</v>
      </c>
      <c r="G44" s="3">
        <f t="shared" si="50"/>
        <v>0.24003189792663471</v>
      </c>
      <c r="H44" s="3">
        <f t="shared" si="50"/>
        <v>0.23035850495804722</v>
      </c>
      <c r="I44" s="3">
        <f t="shared" si="50"/>
        <v>0.32281205164992821</v>
      </c>
      <c r="J44" s="3">
        <f t="shared" si="50"/>
        <v>0.36173089925625423</v>
      </c>
      <c r="K44" s="3">
        <f t="shared" si="50"/>
        <v>0.31511254019292601</v>
      </c>
      <c r="L44" s="3">
        <f t="shared" si="50"/>
        <v>0.3186608803471791</v>
      </c>
      <c r="M44" s="3">
        <f t="shared" si="50"/>
        <v>0.13232104121475063</v>
      </c>
      <c r="N44" s="3">
        <f t="shared" si="50"/>
        <v>4.2701092353525372E-2</v>
      </c>
      <c r="O44" s="3">
        <f t="shared" si="50"/>
        <v>3.9119804400977953E-2</v>
      </c>
      <c r="P44" s="3">
        <f t="shared" si="50"/>
        <v>-6.5820404325340753E-3</v>
      </c>
      <c r="Q44" s="3">
        <f t="shared" si="52"/>
        <v>3.2088122605363978E-2</v>
      </c>
      <c r="R44" s="3">
        <f t="shared" si="52"/>
        <v>0.13625051210652694</v>
      </c>
      <c r="Y44" s="3">
        <f>IFERROR(Y17/X17-1,0)</f>
        <v>0.24096720400222349</v>
      </c>
      <c r="Z44" s="3">
        <f>IFERROR(Z17/Y17-1,0)</f>
        <v>0.13213885778275469</v>
      </c>
      <c r="AA44" s="3">
        <f>IFERROR(AA17/Z17-1,0)</f>
        <v>-3.7178481361511917E-2</v>
      </c>
      <c r="AB44" s="3">
        <f t="shared" ref="AB44:AJ44" si="59">IFERROR(AB17/AA17-1,0)</f>
        <v>0.15573582041586187</v>
      </c>
      <c r="AC44" s="3">
        <f t="shared" si="59"/>
        <v>0.15745274221732353</v>
      </c>
      <c r="AD44" s="3">
        <f t="shared" si="59"/>
        <v>0.15905787147776751</v>
      </c>
      <c r="AE44" s="3">
        <f t="shared" si="59"/>
        <v>0.16056083222305961</v>
      </c>
      <c r="AF44" s="3">
        <f t="shared" si="59"/>
        <v>0.16197077983910635</v>
      </c>
      <c r="AG44" s="3">
        <f t="shared" si="59"/>
        <v>0.16329632399162142</v>
      </c>
      <c r="AH44" s="3">
        <f t="shared" si="59"/>
        <v>0.16454548068564812</v>
      </c>
      <c r="AI44" s="3">
        <f t="shared" si="59"/>
        <v>0.1657256480711784</v>
      </c>
      <c r="AJ44" s="3">
        <f t="shared" si="59"/>
        <v>0.16684360109695984</v>
      </c>
    </row>
    <row r="45" spans="2:42">
      <c r="B45" s="1" t="s">
        <v>24</v>
      </c>
      <c r="G45" s="3">
        <f t="shared" si="50"/>
        <v>0.22071448352256984</v>
      </c>
      <c r="H45" s="3">
        <f t="shared" si="50"/>
        <v>0.2309895833333333</v>
      </c>
      <c r="I45" s="3">
        <f t="shared" si="50"/>
        <v>0.24695652173913052</v>
      </c>
      <c r="J45" s="3">
        <f t="shared" si="50"/>
        <v>0.22452743199631175</v>
      </c>
      <c r="K45" s="3">
        <f t="shared" si="50"/>
        <v>0.21733212341197827</v>
      </c>
      <c r="L45" s="3">
        <f t="shared" si="50"/>
        <v>0.1832028770890628</v>
      </c>
      <c r="M45" s="3">
        <f t="shared" si="50"/>
        <v>0.14544730025901575</v>
      </c>
      <c r="N45" s="3">
        <f t="shared" si="50"/>
        <v>0.18298192771084332</v>
      </c>
      <c r="O45" s="3">
        <f t="shared" si="50"/>
        <v>0.1408870667163622</v>
      </c>
      <c r="P45" s="3">
        <f t="shared" si="50"/>
        <v>0.16037904523511526</v>
      </c>
      <c r="Q45" s="3">
        <f t="shared" si="52"/>
        <v>0.14193772830057405</v>
      </c>
      <c r="R45" s="3">
        <f t="shared" si="52"/>
        <v>8.2282610530918898E-2</v>
      </c>
      <c r="Y45" s="3">
        <f>IFERROR(Y18/X18-1,0)</f>
        <v>0.22544965887947077</v>
      </c>
      <c r="Z45" s="3">
        <f>IFERROR(Z18/Y18-1,0)</f>
        <v>0.14095318431041748</v>
      </c>
      <c r="AA45" s="3">
        <f>IFERROR(AA18/Z18-1,0)</f>
        <v>-2.7851239798414751E-2</v>
      </c>
      <c r="AB45" s="3">
        <f t="shared" ref="AB45:AJ45" si="60">IFERROR(AB18/AA18-1,0)</f>
        <v>0.15573582041586187</v>
      </c>
      <c r="AC45" s="3">
        <f t="shared" si="60"/>
        <v>0.1574527422173233</v>
      </c>
      <c r="AD45" s="3">
        <f t="shared" si="60"/>
        <v>0.15905787147776773</v>
      </c>
      <c r="AE45" s="3">
        <f t="shared" si="60"/>
        <v>0.16056083222305939</v>
      </c>
      <c r="AF45" s="3">
        <f t="shared" si="60"/>
        <v>0.16197077983910657</v>
      </c>
      <c r="AG45" s="3">
        <f t="shared" si="60"/>
        <v>0.1632963239916212</v>
      </c>
      <c r="AH45" s="3">
        <f t="shared" si="60"/>
        <v>0.16454548068564834</v>
      </c>
      <c r="AI45" s="3">
        <f t="shared" si="60"/>
        <v>0.1657256480711784</v>
      </c>
      <c r="AJ45" s="3">
        <f t="shared" si="60"/>
        <v>0.16684360109695962</v>
      </c>
    </row>
    <row r="46" spans="2:42">
      <c r="B46" s="1" t="s">
        <v>25</v>
      </c>
      <c r="G46" s="3">
        <f t="shared" si="50"/>
        <v>0.1071012805587892</v>
      </c>
      <c r="H46" s="3">
        <f t="shared" si="50"/>
        <v>0.13585746102449892</v>
      </c>
      <c r="I46" s="3">
        <f t="shared" si="50"/>
        <v>0.33370288248337032</v>
      </c>
      <c r="J46" s="3">
        <f t="shared" si="50"/>
        <v>0.37486687965921184</v>
      </c>
      <c r="K46" s="3">
        <f t="shared" si="50"/>
        <v>0.3859095688748686</v>
      </c>
      <c r="L46" s="3">
        <f t="shared" si="50"/>
        <v>0.30294117647058827</v>
      </c>
      <c r="M46" s="3">
        <f t="shared" si="50"/>
        <v>6.4006650041562807E-2</v>
      </c>
      <c r="N46" s="3">
        <f t="shared" si="50"/>
        <v>-0.12625871417505807</v>
      </c>
      <c r="O46" s="3">
        <f t="shared" si="50"/>
        <v>-8.4218512898330822E-2</v>
      </c>
      <c r="P46" s="3">
        <f t="shared" si="50"/>
        <v>-8.2016553799849512E-2</v>
      </c>
      <c r="Q46" s="3">
        <f t="shared" si="52"/>
        <v>-5.9374999999999956E-2</v>
      </c>
      <c r="R46" s="3">
        <f t="shared" si="52"/>
        <v>9.5800333969465523E-2</v>
      </c>
      <c r="Y46" s="3">
        <f>IFERROR(Y19/X19-1,0)</f>
        <v>0.24484906564446574</v>
      </c>
      <c r="Z46" s="3">
        <f>IFERROR(Z19/Y19-1,0)</f>
        <v>-1.7321016166281789E-2</v>
      </c>
      <c r="AA46" s="3">
        <f>IFERROR(AA19/Z19-1,0)</f>
        <v>-3.4708203266325954E-3</v>
      </c>
      <c r="AB46" s="3">
        <f t="shared" ref="AB46:AJ46" si="61">IFERROR(AB19/AA19-1,0)</f>
        <v>0.15573582041586187</v>
      </c>
      <c r="AC46" s="3">
        <f t="shared" si="61"/>
        <v>0.15745274221732353</v>
      </c>
      <c r="AD46" s="3">
        <f t="shared" si="61"/>
        <v>0.15905787147776751</v>
      </c>
      <c r="AE46" s="3">
        <f t="shared" si="61"/>
        <v>0.16056083222305939</v>
      </c>
      <c r="AF46" s="3">
        <f t="shared" si="61"/>
        <v>0.16197077983910657</v>
      </c>
      <c r="AG46" s="3">
        <f t="shared" si="61"/>
        <v>0.1632963239916212</v>
      </c>
      <c r="AH46" s="3">
        <f t="shared" si="61"/>
        <v>0.16454548068564812</v>
      </c>
      <c r="AI46" s="3">
        <f t="shared" si="61"/>
        <v>0.1657256480711784</v>
      </c>
      <c r="AJ46" s="3">
        <f t="shared" si="61"/>
        <v>0.16684360109695962</v>
      </c>
    </row>
    <row r="47" spans="2:42"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2:42">
      <c r="B48" s="2" t="s">
        <v>48</v>
      </c>
    </row>
    <row r="49" spans="2:36">
      <c r="B49" s="1" t="s">
        <v>18</v>
      </c>
      <c r="C49" s="3">
        <f>IFERROR((C10-C13)/C10,0)</f>
        <v>0.78885245901639345</v>
      </c>
      <c r="D49" s="3">
        <f t="shared" ref="D49:Q49" si="62">IFERROR((D10-D13)/D10,0)</f>
        <v>0.79070247933884297</v>
      </c>
      <c r="E49" s="3">
        <f t="shared" si="62"/>
        <v>0.79154375614552608</v>
      </c>
      <c r="F49" s="3">
        <f t="shared" si="62"/>
        <v>0.79638422205989778</v>
      </c>
      <c r="G49" s="3">
        <f t="shared" si="62"/>
        <v>0.79732658959537572</v>
      </c>
      <c r="H49" s="3">
        <f t="shared" si="62"/>
        <v>0.80622252282718976</v>
      </c>
      <c r="I49" s="3">
        <f t="shared" si="62"/>
        <v>0.79071954851857662</v>
      </c>
      <c r="J49" s="3">
        <f t="shared" si="62"/>
        <v>0.78676039835969536</v>
      </c>
      <c r="K49" s="3">
        <f t="shared" si="62"/>
        <v>0.78996499416569432</v>
      </c>
      <c r="L49" s="3">
        <f t="shared" si="62"/>
        <v>0.79140417191656165</v>
      </c>
      <c r="M49" s="3">
        <f t="shared" si="62"/>
        <v>0.79939167703580816</v>
      </c>
      <c r="N49" s="3">
        <f t="shared" si="62"/>
        <v>0.81512389266914875</v>
      </c>
      <c r="O49" s="3">
        <f t="shared" si="62"/>
        <v>0.80240774666317716</v>
      </c>
      <c r="P49" s="3">
        <f t="shared" si="62"/>
        <v>0.81076692480639523</v>
      </c>
      <c r="Q49" s="3">
        <f t="shared" si="62"/>
        <v>0.80702616386193338</v>
      </c>
      <c r="R49" s="3">
        <f t="shared" ref="R49" si="63">IFERROR((R10-R13)/R10,0)</f>
        <v>0.80702616386193338</v>
      </c>
      <c r="X49" s="3">
        <f t="shared" ref="X49" si="64">IFERROR((X10-X13)/X10,0)</f>
        <v>0.79205046055266315</v>
      </c>
      <c r="Y49" s="3">
        <f t="shared" ref="Y49:Z49" si="65">IFERROR((Y10-Y13)/Y10,0)</f>
        <v>0.79482499898608916</v>
      </c>
      <c r="Z49" s="3">
        <f t="shared" si="65"/>
        <v>0.79942110885221052</v>
      </c>
      <c r="AA49" s="3">
        <f t="shared" ref="AA49:AJ49" si="66">IFERROR((AA10-AA13)/AA10,0)</f>
        <v>0.80686108616986796</v>
      </c>
      <c r="AB49" s="3">
        <f t="shared" si="66"/>
        <v>0.80686108616986785</v>
      </c>
      <c r="AC49" s="3">
        <f t="shared" si="66"/>
        <v>0.80686108616986785</v>
      </c>
      <c r="AD49" s="3">
        <f t="shared" si="66"/>
        <v>0.80686108616986796</v>
      </c>
      <c r="AE49" s="3">
        <f t="shared" si="66"/>
        <v>0.80686108616986796</v>
      </c>
      <c r="AF49" s="3">
        <f t="shared" si="66"/>
        <v>0.80686108616986796</v>
      </c>
      <c r="AG49" s="3">
        <f t="shared" si="66"/>
        <v>0.80686108616986785</v>
      </c>
      <c r="AH49" s="3">
        <f t="shared" si="66"/>
        <v>0.80686108616986796</v>
      </c>
      <c r="AI49" s="3">
        <f t="shared" si="66"/>
        <v>0.80686108616986796</v>
      </c>
      <c r="AJ49" s="3">
        <f t="shared" si="66"/>
        <v>0.80686108616986796</v>
      </c>
    </row>
    <row r="50" spans="2:36">
      <c r="B50" s="1" t="s">
        <v>49</v>
      </c>
      <c r="C50" s="3">
        <f>IFERROR((C11-C14)/C11,0)</f>
        <v>6.8965517241379309E-3</v>
      </c>
      <c r="D50" s="3">
        <f t="shared" ref="D50:Q50" si="67">IFERROR((D11-D14)/D11,0)</f>
        <v>4.1800643086816719E-2</v>
      </c>
      <c r="E50" s="3">
        <f t="shared" si="67"/>
        <v>0</v>
      </c>
      <c r="F50" s="3">
        <f t="shared" si="67"/>
        <v>-6.7448680351906154E-2</v>
      </c>
      <c r="G50" s="3">
        <f t="shared" si="67"/>
        <v>-1.405152224824356E-2</v>
      </c>
      <c r="H50" s="3">
        <f t="shared" si="67"/>
        <v>-9.6244131455399062E-2</v>
      </c>
      <c r="I50" s="3">
        <f t="shared" si="67"/>
        <v>-5.1652892561983473E-2</v>
      </c>
      <c r="J50" s="3">
        <f t="shared" si="67"/>
        <v>-0.12048192771084337</v>
      </c>
      <c r="K50" s="3">
        <f t="shared" si="67"/>
        <v>-9.0090090090090086E-2</v>
      </c>
      <c r="L50" s="3">
        <f t="shared" si="67"/>
        <v>-0.10398613518197573</v>
      </c>
      <c r="M50" s="3">
        <f t="shared" si="67"/>
        <v>-5.4635761589403975E-2</v>
      </c>
      <c r="N50" s="3">
        <f t="shared" si="67"/>
        <v>-0.1092436974789916</v>
      </c>
      <c r="O50" s="3">
        <f t="shared" si="67"/>
        <v>-1.6528925619834711E-2</v>
      </c>
      <c r="P50" s="3">
        <f t="shared" si="67"/>
        <v>-1.6750418760469012E-3</v>
      </c>
      <c r="Q50" s="3">
        <f t="shared" si="67"/>
        <v>-8.6355785837651123E-3</v>
      </c>
      <c r="R50" s="3">
        <f t="shared" ref="R50" si="68">IFERROR((R11-R14)/R11,0)</f>
        <v>-0.22362724419591959</v>
      </c>
      <c r="X50" s="3">
        <f t="shared" ref="X50" si="69">IFERROR((X11-X14)/X11,0)</f>
        <v>-6.269592476489028E-3</v>
      </c>
      <c r="Y50" s="3">
        <f t="shared" ref="Y50:Z50" si="70">IFERROR((Y11-Y14)/Y11,0)</f>
        <v>-7.1934604904632146E-2</v>
      </c>
      <c r="Z50" s="3">
        <f t="shared" si="70"/>
        <v>-8.9232089232089237E-2</v>
      </c>
      <c r="AA50" s="3">
        <f t="shared" ref="AA50:AJ50" si="71">IFERROR((AA11-AA14)/AA11,0)</f>
        <v>-6.2734936993506851E-2</v>
      </c>
      <c r="AB50" s="3">
        <f t="shared" si="71"/>
        <v>-0.21453470632060673</v>
      </c>
      <c r="AC50" s="3">
        <f t="shared" si="71"/>
        <v>-0.3887107614081885</v>
      </c>
      <c r="AD50" s="3">
        <f t="shared" si="71"/>
        <v>-0.58866642759367005</v>
      </c>
      <c r="AE50" s="3">
        <f t="shared" si="71"/>
        <v>-0.81833808616551018</v>
      </c>
      <c r="AF50" s="3">
        <f t="shared" si="71"/>
        <v>-1.0822808696949371</v>
      </c>
      <c r="AG50" s="3">
        <f t="shared" si="71"/>
        <v>-1.3857684403514459</v>
      </c>
      <c r="AH50" s="3">
        <f t="shared" si="71"/>
        <v>-1.7349092071529195</v>
      </c>
      <c r="AI50" s="3">
        <f t="shared" si="71"/>
        <v>-2.1367817377604079</v>
      </c>
      <c r="AJ50" s="3">
        <f t="shared" si="71"/>
        <v>-2.5995925886080871</v>
      </c>
    </row>
    <row r="51" spans="2:36">
      <c r="B51" s="1" t="s">
        <v>50</v>
      </c>
      <c r="C51" s="3">
        <f>+IFERROR(C16/C12,0)</f>
        <v>0.74224049331963005</v>
      </c>
      <c r="D51" s="3">
        <f t="shared" ref="D51:Q51" si="72">+IFERROR(D16/D12,0)</f>
        <v>0.74548631333721604</v>
      </c>
      <c r="E51" s="3">
        <f t="shared" si="72"/>
        <v>0.7427569662299317</v>
      </c>
      <c r="F51" s="3">
        <f t="shared" si="72"/>
        <v>0.74574522949974209</v>
      </c>
      <c r="G51" s="3">
        <f t="shared" si="72"/>
        <v>0.73922522220358877</v>
      </c>
      <c r="H51" s="3">
        <f t="shared" si="72"/>
        <v>0.74558359621451109</v>
      </c>
      <c r="I51" s="3">
        <f t="shared" si="72"/>
        <v>0.73131283695177041</v>
      </c>
      <c r="J51" s="3">
        <f t="shared" si="72"/>
        <v>0.72508872508872513</v>
      </c>
      <c r="K51" s="3">
        <f t="shared" si="72"/>
        <v>0.72405883146673866</v>
      </c>
      <c r="L51" s="3">
        <f t="shared" si="72"/>
        <v>0.72448186528497405</v>
      </c>
      <c r="M51" s="3">
        <f t="shared" si="72"/>
        <v>0.73357151971417633</v>
      </c>
      <c r="N51" s="3">
        <f t="shared" si="72"/>
        <v>0.74952290076335881</v>
      </c>
      <c r="O51" s="3">
        <f t="shared" si="72"/>
        <v>0.74233054444040258</v>
      </c>
      <c r="P51" s="3">
        <f t="shared" si="72"/>
        <v>0.75438800418458674</v>
      </c>
      <c r="Q51" s="3">
        <f t="shared" si="72"/>
        <v>0.75286697247706424</v>
      </c>
      <c r="R51" s="3">
        <f t="shared" ref="R51" si="73">+IFERROR(R16/R12,0)</f>
        <v>0.74027683378446441</v>
      </c>
      <c r="X51" s="3">
        <f t="shared" ref="X51" si="74">+IFERROR(X16/X12,0)</f>
        <v>0.74411820063993972</v>
      </c>
      <c r="Y51" s="3">
        <f t="shared" ref="Y51:Z51" si="75">+IFERROR(Y16/Y12,0)</f>
        <v>0.7347878604861845</v>
      </c>
      <c r="Z51" s="3">
        <f t="shared" si="75"/>
        <v>0.73335034447563152</v>
      </c>
      <c r="AA51" s="3">
        <f t="shared" ref="AA51:AJ51" si="76">+IFERROR(AA16/AA12,0)</f>
        <v>0.7474155397653347</v>
      </c>
      <c r="AB51" s="3">
        <f t="shared" si="76"/>
        <v>0.74523885189211891</v>
      </c>
      <c r="AC51" s="3">
        <f t="shared" si="76"/>
        <v>0.74329639228023636</v>
      </c>
      <c r="AD51" s="3">
        <f t="shared" si="76"/>
        <v>0.7415670171166695</v>
      </c>
      <c r="AE51" s="3">
        <f t="shared" si="76"/>
        <v>0.74003066691336916</v>
      </c>
      <c r="AF51" s="3">
        <f t="shared" si="76"/>
        <v>0.73866850154347119</v>
      </c>
      <c r="AG51" s="3">
        <f t="shared" si="76"/>
        <v>0.73746297789923221</v>
      </c>
      <c r="AH51" s="3">
        <f t="shared" si="76"/>
        <v>0.73639788149538055</v>
      </c>
      <c r="AI51" s="3">
        <f t="shared" si="76"/>
        <v>0.73545832215146667</v>
      </c>
      <c r="AJ51" s="3">
        <f t="shared" si="76"/>
        <v>0.73463070254668927</v>
      </c>
    </row>
    <row r="52" spans="2:36">
      <c r="B52" s="1" t="s">
        <v>51</v>
      </c>
      <c r="C52" s="3">
        <f>+IFERROR(C20/C12,0)</f>
        <v>-2.8776978417266189E-2</v>
      </c>
      <c r="D52" s="3">
        <f t="shared" ref="D52:Q52" si="77">+IFERROR(D20/D12,0)</f>
        <v>3.4556396816152204E-2</v>
      </c>
      <c r="E52" s="3">
        <f t="shared" si="77"/>
        <v>4.1336039859752718E-2</v>
      </c>
      <c r="F52" s="3">
        <f t="shared" si="77"/>
        <v>3.3178614406051229E-2</v>
      </c>
      <c r="G52" s="3">
        <f t="shared" si="77"/>
        <v>5.9366090893845383E-2</v>
      </c>
      <c r="H52" s="3">
        <f t="shared" si="77"/>
        <v>5.2365930599369087E-2</v>
      </c>
      <c r="I52" s="3">
        <f t="shared" si="77"/>
        <v>5.5369371994754479E-3</v>
      </c>
      <c r="J52" s="3">
        <f t="shared" si="77"/>
        <v>-2.4024024024024024E-2</v>
      </c>
      <c r="K52" s="3">
        <f t="shared" si="77"/>
        <v>2.698691134799622E-3</v>
      </c>
      <c r="L52" s="3">
        <f t="shared" si="77"/>
        <v>2.5000000000000001E-2</v>
      </c>
      <c r="M52" s="3">
        <f t="shared" si="77"/>
        <v>5.8695929564884522E-2</v>
      </c>
      <c r="N52" s="3">
        <f t="shared" si="77"/>
        <v>0.14134064885496184</v>
      </c>
      <c r="O52" s="3">
        <f t="shared" si="77"/>
        <v>0.13617072874984842</v>
      </c>
      <c r="P52" s="3">
        <f t="shared" si="77"/>
        <v>0.177263745205161</v>
      </c>
      <c r="Q52" s="3">
        <f t="shared" si="77"/>
        <v>0.17844036697247706</v>
      </c>
      <c r="R52" s="3">
        <f t="shared" ref="R52" si="78">+IFERROR(R20/R12,0)</f>
        <v>0.1320945818760674</v>
      </c>
      <c r="X52" s="3">
        <f t="shared" ref="X52" si="79">+IFERROR(X20/X12,0)</f>
        <v>2.1409749670619236E-2</v>
      </c>
      <c r="Y52" s="3">
        <f t="shared" ref="Y52:Z52" si="80">+IFERROR(Y20/Y12,0)</f>
        <v>2.0685489959232976E-2</v>
      </c>
      <c r="Z52" s="3">
        <f t="shared" si="80"/>
        <v>5.9262566981372798E-2</v>
      </c>
      <c r="AA52" s="20">
        <f t="shared" ref="AA52:AJ52" si="81">+IFERROR(AA20/AA12,0)</f>
        <v>0.1558692754410235</v>
      </c>
      <c r="AB52" s="20">
        <f t="shared" si="81"/>
        <v>0.15369258756780782</v>
      </c>
      <c r="AC52" s="20">
        <f t="shared" si="81"/>
        <v>0.1517501279559253</v>
      </c>
      <c r="AD52" s="20">
        <f t="shared" si="81"/>
        <v>0.15002075279235835</v>
      </c>
      <c r="AE52" s="20">
        <f t="shared" si="81"/>
        <v>0.14848440258905798</v>
      </c>
      <c r="AF52" s="20">
        <f t="shared" si="81"/>
        <v>0.1471222372191601</v>
      </c>
      <c r="AG52" s="20">
        <f t="shared" si="81"/>
        <v>0.14591671357492111</v>
      </c>
      <c r="AH52" s="20">
        <f t="shared" si="81"/>
        <v>0.14485161717106942</v>
      </c>
      <c r="AI52" s="20">
        <f t="shared" si="81"/>
        <v>0.14391205782715549</v>
      </c>
      <c r="AJ52" s="20">
        <f t="shared" si="81"/>
        <v>0.14308443822237818</v>
      </c>
    </row>
    <row r="53" spans="2:36">
      <c r="B53" s="1" t="s">
        <v>52</v>
      </c>
      <c r="C53" s="3">
        <f>+IFERROR(C23/C12,0)</f>
        <v>9.6608427543679338E-3</v>
      </c>
      <c r="D53" s="3">
        <f t="shared" ref="D53:Q53" si="82">+IFERROR(D23/D12,0)</f>
        <v>0.16288099398175113</v>
      </c>
      <c r="E53" s="3">
        <f t="shared" si="82"/>
        <v>0.23066986528879868</v>
      </c>
      <c r="F53" s="3">
        <f t="shared" si="82"/>
        <v>7.3061715660993634E-2</v>
      </c>
      <c r="G53" s="3">
        <f t="shared" si="82"/>
        <v>0.10129129632735201</v>
      </c>
      <c r="H53" s="3">
        <f t="shared" si="82"/>
        <v>0.1302839116719243</v>
      </c>
      <c r="I53" s="3">
        <f t="shared" si="82"/>
        <v>4.3566953227451549E-2</v>
      </c>
      <c r="J53" s="3">
        <f t="shared" si="82"/>
        <v>-2.689052689052689E-2</v>
      </c>
      <c r="K53" s="3">
        <f t="shared" si="82"/>
        <v>-3.9131021454594525E-3</v>
      </c>
      <c r="L53" s="3">
        <f t="shared" si="82"/>
        <v>2.3445595854922278E-2</v>
      </c>
      <c r="M53" s="3">
        <f t="shared" si="82"/>
        <v>6.0609927268087276E-2</v>
      </c>
      <c r="N53" s="3">
        <f t="shared" si="82"/>
        <v>0.1026956106870229</v>
      </c>
      <c r="O53" s="3">
        <f t="shared" si="82"/>
        <v>0.12574269431308355</v>
      </c>
      <c r="P53" s="3">
        <f t="shared" si="82"/>
        <v>0.17912356154829712</v>
      </c>
      <c r="Q53" s="3">
        <f t="shared" si="82"/>
        <v>0.17683486238532109</v>
      </c>
      <c r="R53" s="3">
        <f t="shared" ref="R53" si="83">+IFERROR(R23/R12,0)</f>
        <v>0.13057072093490912</v>
      </c>
      <c r="X53" s="3">
        <f t="shared" ref="X53" si="84">+IFERROR(X23/X12,0)</f>
        <v>0.12050630528891398</v>
      </c>
      <c r="Y53" s="3">
        <f t="shared" ref="Y53:Z53" si="85">+IFERROR(Y23/Y12,0)</f>
        <v>5.7828778499169557E-2</v>
      </c>
      <c r="Z53" s="3">
        <f t="shared" si="85"/>
        <v>4.7461087011992857E-2</v>
      </c>
      <c r="AA53" s="3">
        <f t="shared" ref="AA53:AJ53" si="86">+IFERROR(AA23/AA12,0)</f>
        <v>0.15304971494145492</v>
      </c>
      <c r="AB53" s="3">
        <f t="shared" si="86"/>
        <v>0.15909759397502563</v>
      </c>
      <c r="AC53" s="3">
        <f t="shared" si="86"/>
        <v>0.15758264057250379</v>
      </c>
      <c r="AD53" s="3">
        <f t="shared" si="86"/>
        <v>0.1562029708598531</v>
      </c>
      <c r="AE53" s="3">
        <f t="shared" si="86"/>
        <v>0.15494988267643048</v>
      </c>
      <c r="AF53" s="3">
        <f t="shared" si="86"/>
        <v>0.1538145266296867</v>
      </c>
      <c r="AG53" s="3">
        <f t="shared" si="86"/>
        <v>0.15278809243797384</v>
      </c>
      <c r="AH53" s="3">
        <f t="shared" si="86"/>
        <v>0.15186195422051915</v>
      </c>
      <c r="AI53" s="3">
        <f t="shared" si="86"/>
        <v>0.15102778018031845</v>
      </c>
      <c r="AJ53" s="3">
        <f t="shared" si="86"/>
        <v>0.15027761204149948</v>
      </c>
    </row>
    <row r="56" spans="2:36" s="2" customFormat="1">
      <c r="B56" s="2" t="s">
        <v>101</v>
      </c>
      <c r="Q56" s="2">
        <f>+SUM(Q57:Q58,Q66)-SUM(Q75,Q77)</f>
        <v>7212</v>
      </c>
      <c r="Z56" s="2">
        <f>+Q56</f>
        <v>7212</v>
      </c>
      <c r="AA56" s="2">
        <f>+Z56+AA25</f>
        <v>11711.980732626977</v>
      </c>
      <c r="AB56" s="2">
        <f t="shared" ref="AB56:AJ56" si="87">+AA56+AB25</f>
        <v>17118.282893186362</v>
      </c>
      <c r="AC56" s="2">
        <f t="shared" si="87"/>
        <v>23316.236838288012</v>
      </c>
      <c r="AD56" s="2">
        <f t="shared" si="87"/>
        <v>30437.128551498077</v>
      </c>
      <c r="AE56" s="2">
        <f t="shared" si="87"/>
        <v>38635.059448419452</v>
      </c>
      <c r="AF56" s="2">
        <f t="shared" si="87"/>
        <v>48091.01803855435</v>
      </c>
      <c r="AG56" s="2">
        <f t="shared" si="87"/>
        <v>59017.694224847975</v>
      </c>
      <c r="AH56" s="2">
        <f t="shared" si="87"/>
        <v>71665.174265754758</v>
      </c>
      <c r="AI56" s="2">
        <f t="shared" si="87"/>
        <v>86327.680488803802</v>
      </c>
      <c r="AJ56" s="2">
        <f t="shared" si="87"/>
        <v>103351.55089530519</v>
      </c>
    </row>
    <row r="57" spans="2:36">
      <c r="B57" s="1" t="s">
        <v>53</v>
      </c>
      <c r="Q57" s="1">
        <v>6453</v>
      </c>
    </row>
    <row r="58" spans="2:36">
      <c r="B58" s="1" t="s">
        <v>78</v>
      </c>
      <c r="Q58" s="1">
        <v>5410</v>
      </c>
    </row>
    <row r="59" spans="2:36">
      <c r="B59" s="1" t="s">
        <v>79</v>
      </c>
      <c r="Q59" s="1">
        <v>4850</v>
      </c>
    </row>
    <row r="60" spans="2:36">
      <c r="B60" s="1" t="s">
        <v>82</v>
      </c>
      <c r="Q60" s="1">
        <v>1757</v>
      </c>
    </row>
    <row r="61" spans="2:36">
      <c r="B61" s="1" t="s">
        <v>80</v>
      </c>
      <c r="Q61" s="1">
        <v>1732</v>
      </c>
    </row>
    <row r="62" spans="2:36" s="2" customFormat="1">
      <c r="B62" s="2" t="s">
        <v>81</v>
      </c>
      <c r="Q62" s="2">
        <f>+SUM(Q57:Q61)</f>
        <v>20202</v>
      </c>
    </row>
    <row r="63" spans="2:36">
      <c r="B63" s="1" t="s">
        <v>83</v>
      </c>
      <c r="Q63" s="1">
        <v>3807</v>
      </c>
    </row>
    <row r="64" spans="2:36">
      <c r="B64" s="1" t="s">
        <v>84</v>
      </c>
      <c r="Q64" s="1">
        <v>2518</v>
      </c>
    </row>
    <row r="65" spans="2:17">
      <c r="B65" s="1" t="s">
        <v>85</v>
      </c>
      <c r="Q65" s="1">
        <v>2194</v>
      </c>
    </row>
    <row r="66" spans="2:17">
      <c r="B66" s="1" t="s">
        <v>86</v>
      </c>
      <c r="Q66" s="1">
        <v>4774</v>
      </c>
    </row>
    <row r="67" spans="2:17">
      <c r="B67" s="1" t="s">
        <v>87</v>
      </c>
      <c r="Q67" s="1">
        <v>48614</v>
      </c>
    </row>
    <row r="68" spans="2:17">
      <c r="B68" s="1" t="s">
        <v>88</v>
      </c>
      <c r="Q68" s="1">
        <v>5737</v>
      </c>
    </row>
    <row r="69" spans="2:17">
      <c r="B69" s="1" t="s">
        <v>90</v>
      </c>
      <c r="Q69" s="1">
        <v>3176</v>
      </c>
    </row>
    <row r="70" spans="2:17" s="2" customFormat="1">
      <c r="B70" s="2" t="s">
        <v>89</v>
      </c>
      <c r="Q70" s="2">
        <f>+SUM(Q62:Q69)</f>
        <v>91022</v>
      </c>
    </row>
    <row r="72" spans="2:17">
      <c r="B72" s="1" t="s">
        <v>91</v>
      </c>
      <c r="Q72" s="1">
        <v>5308</v>
      </c>
    </row>
    <row r="73" spans="2:17">
      <c r="B73" s="1" t="s">
        <v>84</v>
      </c>
      <c r="Q73" s="1">
        <v>523</v>
      </c>
    </row>
    <row r="74" spans="2:17">
      <c r="B74" s="1" t="s">
        <v>92</v>
      </c>
      <c r="Q74" s="1">
        <v>12564</v>
      </c>
    </row>
    <row r="75" spans="2:17">
      <c r="B75" s="1" t="s">
        <v>93</v>
      </c>
      <c r="Q75" s="1">
        <v>999</v>
      </c>
    </row>
    <row r="76" spans="2:17" s="2" customFormat="1">
      <c r="B76" s="2" t="s">
        <v>94</v>
      </c>
      <c r="Q76" s="2">
        <f>+SUM(Q72:Q75)</f>
        <v>19394</v>
      </c>
    </row>
    <row r="77" spans="2:17">
      <c r="B77" s="1" t="s">
        <v>95</v>
      </c>
      <c r="Q77" s="1">
        <v>8426</v>
      </c>
    </row>
    <row r="78" spans="2:17">
      <c r="B78" s="1" t="s">
        <v>96</v>
      </c>
      <c r="Q78" s="1">
        <v>2764</v>
      </c>
    </row>
    <row r="79" spans="2:17">
      <c r="B79" s="1" t="s">
        <v>97</v>
      </c>
      <c r="Q79" s="1">
        <v>2348</v>
      </c>
    </row>
    <row r="80" spans="2:17" s="2" customFormat="1">
      <c r="B80" s="2" t="s">
        <v>98</v>
      </c>
      <c r="Q80" s="2">
        <f>+SUM(Q76:Q79)</f>
        <v>32932</v>
      </c>
    </row>
    <row r="81" spans="2:17">
      <c r="B81" s="1" t="s">
        <v>99</v>
      </c>
      <c r="Q81" s="1">
        <v>58090</v>
      </c>
    </row>
    <row r="82" spans="2:17" s="2" customFormat="1">
      <c r="B82" s="2" t="s">
        <v>100</v>
      </c>
      <c r="Q82" s="2">
        <f>+SUM(Q80:Q81)</f>
        <v>91022</v>
      </c>
    </row>
  </sheetData>
  <conditionalFormatting sqref="AP36">
    <cfRule type="cellIs" dxfId="0" priority="1" operator="lessThan">
      <formula>0</formula>
    </cfRule>
  </conditionalFormatting>
  <pageMargins left="0.7" right="0.7" top="0.75" bottom="0.75" header="0.3" footer="0.3"/>
  <ignoredErrors>
    <ignoredError sqref="Y12 J11 W11:W24 W9:X9 W5:X5 Z5 W6:X6 Z6 W7:X7 Z7 W8:X8 Z8 Z9 Y5:Y9" formulaRange="1"/>
    <ignoredError sqref="J28:P30 K12:P19 K20:P27 X25:X26 Z13:Z21 Z24:AA28 Z22 Z12 AB7:AJ7 Z23 AA23 AA13:AA21 AA12 AA22 AB8:AE8" formula="1"/>
    <ignoredError sqref="J12:J19 J20:J27 X11:X24" formula="1" formulaRange="1"/>
  </ignoredError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jameel</dc:creator>
  <cp:lastModifiedBy>jameel</cp:lastModifiedBy>
  <dcterms:created xsi:type="dcterms:W3CDTF">2024-02-06T03:01:33Z</dcterms:created>
  <dcterms:modified xsi:type="dcterms:W3CDTF">2024-02-06T05:37:01Z</dcterms:modified>
</cp:coreProperties>
</file>