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42E1F47F-74D8-F24D-AF33-819DC7FE4695}" xr6:coauthVersionLast="47" xr6:coauthVersionMax="47" xr10:uidLastSave="{00000000-0000-0000-0000-000000000000}"/>
  <bookViews>
    <workbookView xWindow="8680" yWindow="600" windowWidth="40280" windowHeight="27160" xr2:uid="{0631FB18-10CE-5B46-8C21-F517C35CE685}"/>
  </bookViews>
  <sheets>
    <sheet name="Main" sheetId="1" r:id="rId1"/>
    <sheet name="Model" sheetId="2" r:id="rId2"/>
  </sheets>
  <definedNames>
    <definedName name="_xlchart.v1.1" hidden="1">Model!$C$13:$N$13</definedName>
    <definedName name="_xlchart.v2.0" hidden="1">Model!$C$13:$N$13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" i="2" l="1"/>
  <c r="AF22" i="2"/>
  <c r="AG22" i="2" s="1"/>
  <c r="AH22" i="2" s="1"/>
  <c r="AI22" i="2" s="1"/>
  <c r="AJ22" i="2" s="1"/>
  <c r="AK22" i="2" s="1"/>
  <c r="AL22" i="2" s="1"/>
  <c r="AM22" i="2" s="1"/>
  <c r="AE22" i="2"/>
  <c r="AD22" i="2"/>
  <c r="AF21" i="2"/>
  <c r="AG21" i="2" s="1"/>
  <c r="AH21" i="2" s="1"/>
  <c r="AI21" i="2" s="1"/>
  <c r="AJ21" i="2" s="1"/>
  <c r="AK21" i="2" s="1"/>
  <c r="AL21" i="2" s="1"/>
  <c r="AM21" i="2" s="1"/>
  <c r="AE21" i="2"/>
  <c r="AE20" i="2"/>
  <c r="AD20" i="2"/>
  <c r="AD46" i="2"/>
  <c r="AC46" i="2"/>
  <c r="M46" i="2"/>
  <c r="L46" i="2"/>
  <c r="K46" i="2"/>
  <c r="J46" i="2"/>
  <c r="N46" i="2"/>
  <c r="AQ29" i="2"/>
  <c r="AQ37" i="2"/>
  <c r="AQ35" i="2"/>
  <c r="AQ33" i="2"/>
  <c r="AQ32" i="2"/>
  <c r="P6" i="2"/>
  <c r="O26" i="2"/>
  <c r="P26" i="2" s="1"/>
  <c r="Q26" i="2" s="1"/>
  <c r="R26" i="2" s="1"/>
  <c r="O21" i="2"/>
  <c r="P21" i="2" s="1"/>
  <c r="Q21" i="2" s="1"/>
  <c r="R21" i="2" s="1"/>
  <c r="O20" i="2"/>
  <c r="P20" i="2" s="1"/>
  <c r="Q20" i="2" s="1"/>
  <c r="R20" i="2" s="1"/>
  <c r="O13" i="2"/>
  <c r="O32" i="2" s="1"/>
  <c r="AB5" i="2"/>
  <c r="AB4" i="2"/>
  <c r="AB3" i="2"/>
  <c r="AC5" i="2"/>
  <c r="AC4" i="2"/>
  <c r="AC3" i="2"/>
  <c r="N73" i="2"/>
  <c r="L73" i="2"/>
  <c r="K73" i="2"/>
  <c r="J73" i="2"/>
  <c r="I73" i="2"/>
  <c r="H73" i="2"/>
  <c r="G73" i="2"/>
  <c r="F73" i="2"/>
  <c r="E73" i="2"/>
  <c r="M73" i="2"/>
  <c r="M56" i="2"/>
  <c r="M65" i="2"/>
  <c r="L65" i="2"/>
  <c r="K65" i="2"/>
  <c r="J65" i="2"/>
  <c r="I65" i="2"/>
  <c r="H65" i="2"/>
  <c r="G65" i="2"/>
  <c r="F65" i="2"/>
  <c r="E65" i="2"/>
  <c r="J56" i="2"/>
  <c r="N65" i="2"/>
  <c r="I56" i="2"/>
  <c r="H56" i="2"/>
  <c r="N56" i="2"/>
  <c r="L56" i="2"/>
  <c r="K56" i="2"/>
  <c r="I55" i="2"/>
  <c r="H55" i="2"/>
  <c r="G55" i="2"/>
  <c r="G56" i="2" s="1"/>
  <c r="F55" i="2"/>
  <c r="F56" i="2" s="1"/>
  <c r="E55" i="2"/>
  <c r="E56" i="2" s="1"/>
  <c r="W43" i="2"/>
  <c r="W42" i="2"/>
  <c r="W41" i="2"/>
  <c r="W40" i="2"/>
  <c r="X43" i="2"/>
  <c r="X42" i="2"/>
  <c r="X41" i="2"/>
  <c r="X40" i="2"/>
  <c r="Y43" i="2"/>
  <c r="Y42" i="2"/>
  <c r="Y41" i="2"/>
  <c r="Y40" i="2"/>
  <c r="Z43" i="2"/>
  <c r="Z42" i="2"/>
  <c r="Z41" i="2"/>
  <c r="Z40" i="2"/>
  <c r="W36" i="2"/>
  <c r="W35" i="2"/>
  <c r="W34" i="2"/>
  <c r="W33" i="2"/>
  <c r="W32" i="2"/>
  <c r="X36" i="2"/>
  <c r="X35" i="2"/>
  <c r="X34" i="2"/>
  <c r="X33" i="2"/>
  <c r="X32" i="2"/>
  <c r="V18" i="2"/>
  <c r="V19" i="2" s="1"/>
  <c r="V23" i="2" s="1"/>
  <c r="V25" i="2" s="1"/>
  <c r="V26" i="2" s="1"/>
  <c r="W18" i="2"/>
  <c r="W19" i="2" s="1"/>
  <c r="W23" i="2" s="1"/>
  <c r="W25" i="2" s="1"/>
  <c r="W26" i="2" s="1"/>
  <c r="Y36" i="2"/>
  <c r="Y35" i="2"/>
  <c r="Y34" i="2"/>
  <c r="Y33" i="2"/>
  <c r="Y32" i="2"/>
  <c r="Z36" i="2"/>
  <c r="Z35" i="2"/>
  <c r="Z34" i="2"/>
  <c r="Z33" i="2"/>
  <c r="Z32" i="2"/>
  <c r="AA32" i="2"/>
  <c r="X18" i="2"/>
  <c r="X19" i="2" s="1"/>
  <c r="X23" i="2" s="1"/>
  <c r="X25" i="2" s="1"/>
  <c r="X27" i="2" s="1"/>
  <c r="Y18" i="2"/>
  <c r="Y19" i="2" s="1"/>
  <c r="Y23" i="2" s="1"/>
  <c r="Y25" i="2" s="1"/>
  <c r="Y27" i="2" s="1"/>
  <c r="Z18" i="2"/>
  <c r="Z19" i="2" s="1"/>
  <c r="Z23" i="2" s="1"/>
  <c r="Z25" i="2" s="1"/>
  <c r="Z27" i="2" s="1"/>
  <c r="N43" i="2"/>
  <c r="M43" i="2"/>
  <c r="L43" i="2"/>
  <c r="K43" i="2"/>
  <c r="J43" i="2"/>
  <c r="I43" i="2"/>
  <c r="H43" i="2"/>
  <c r="G43" i="2"/>
  <c r="F43" i="2"/>
  <c r="E43" i="2"/>
  <c r="D43" i="2"/>
  <c r="N42" i="2"/>
  <c r="M42" i="2"/>
  <c r="L42" i="2"/>
  <c r="K42" i="2"/>
  <c r="J42" i="2"/>
  <c r="I42" i="2"/>
  <c r="H42" i="2"/>
  <c r="G42" i="2"/>
  <c r="F42" i="2"/>
  <c r="E42" i="2"/>
  <c r="D42" i="2"/>
  <c r="N41" i="2"/>
  <c r="M41" i="2"/>
  <c r="L41" i="2"/>
  <c r="K41" i="2"/>
  <c r="J41" i="2"/>
  <c r="I41" i="2"/>
  <c r="H41" i="2"/>
  <c r="G41" i="2"/>
  <c r="F41" i="2"/>
  <c r="E41" i="2"/>
  <c r="D41" i="2"/>
  <c r="N40" i="2"/>
  <c r="M40" i="2"/>
  <c r="L40" i="2"/>
  <c r="K40" i="2"/>
  <c r="J40" i="2"/>
  <c r="I40" i="2"/>
  <c r="H40" i="2"/>
  <c r="G40" i="2"/>
  <c r="F40" i="2"/>
  <c r="E40" i="2"/>
  <c r="D40" i="2"/>
  <c r="C43" i="2"/>
  <c r="C42" i="2"/>
  <c r="C41" i="2"/>
  <c r="C40" i="2"/>
  <c r="M36" i="2"/>
  <c r="L36" i="2"/>
  <c r="K36" i="2"/>
  <c r="J36" i="2"/>
  <c r="I36" i="2"/>
  <c r="H36" i="2"/>
  <c r="G36" i="2"/>
  <c r="M35" i="2"/>
  <c r="L35" i="2"/>
  <c r="K35" i="2"/>
  <c r="J35" i="2"/>
  <c r="I35" i="2"/>
  <c r="H35" i="2"/>
  <c r="G35" i="2"/>
  <c r="M34" i="2"/>
  <c r="L34" i="2"/>
  <c r="K34" i="2"/>
  <c r="J34" i="2"/>
  <c r="I34" i="2"/>
  <c r="H34" i="2"/>
  <c r="G34" i="2"/>
  <c r="M33" i="2"/>
  <c r="L33" i="2"/>
  <c r="K33" i="2"/>
  <c r="J33" i="2"/>
  <c r="I33" i="2"/>
  <c r="H33" i="2"/>
  <c r="G33" i="2"/>
  <c r="M32" i="2"/>
  <c r="L32" i="2"/>
  <c r="K32" i="2"/>
  <c r="J32" i="2"/>
  <c r="I32" i="2"/>
  <c r="H32" i="2"/>
  <c r="G32" i="2"/>
  <c r="N36" i="2"/>
  <c r="N35" i="2"/>
  <c r="N34" i="2"/>
  <c r="N33" i="2"/>
  <c r="N32" i="2"/>
  <c r="AC24" i="2"/>
  <c r="AC22" i="2"/>
  <c r="AC21" i="2"/>
  <c r="AC20" i="2"/>
  <c r="AC17" i="2"/>
  <c r="AC16" i="2"/>
  <c r="AC15" i="2"/>
  <c r="AC14" i="2"/>
  <c r="AC13" i="2"/>
  <c r="AB24" i="2"/>
  <c r="AB22" i="2"/>
  <c r="AB20" i="2"/>
  <c r="AB17" i="2"/>
  <c r="AB16" i="2"/>
  <c r="AB15" i="2"/>
  <c r="AB14" i="2"/>
  <c r="AB13" i="2"/>
  <c r="AA24" i="2"/>
  <c r="AA22" i="2"/>
  <c r="AA21" i="2"/>
  <c r="AA20" i="2"/>
  <c r="AA17" i="2"/>
  <c r="AA43" i="2" s="1"/>
  <c r="AA16" i="2"/>
  <c r="AA35" i="2" s="1"/>
  <c r="AA15" i="2"/>
  <c r="AA34" i="2" s="1"/>
  <c r="AA14" i="2"/>
  <c r="AA33" i="2" s="1"/>
  <c r="AA13" i="2"/>
  <c r="O17" i="2" l="1"/>
  <c r="O14" i="2"/>
  <c r="O15" i="2"/>
  <c r="O41" i="2" s="1"/>
  <c r="O8" i="2"/>
  <c r="P8" i="2" s="1"/>
  <c r="Q8" i="2" s="1"/>
  <c r="R8" i="2" s="1"/>
  <c r="O16" i="2"/>
  <c r="P13" i="2"/>
  <c r="P14" i="2" s="1"/>
  <c r="P15" i="2"/>
  <c r="P41" i="2" s="1"/>
  <c r="Q6" i="2"/>
  <c r="O40" i="2"/>
  <c r="AD21" i="2"/>
  <c r="O33" i="2"/>
  <c r="P34" i="2"/>
  <c r="AB42" i="2"/>
  <c r="AC35" i="2"/>
  <c r="AB32" i="2"/>
  <c r="AA36" i="2"/>
  <c r="AC40" i="2"/>
  <c r="AA40" i="2"/>
  <c r="AB41" i="2"/>
  <c r="AC41" i="2"/>
  <c r="AA42" i="2"/>
  <c r="AC36" i="2"/>
  <c r="AC32" i="2"/>
  <c r="AB36" i="2"/>
  <c r="AB33" i="2"/>
  <c r="AC42" i="2"/>
  <c r="AB43" i="2"/>
  <c r="AA41" i="2"/>
  <c r="AC34" i="2"/>
  <c r="AC43" i="2"/>
  <c r="AC33" i="2"/>
  <c r="AB34" i="2"/>
  <c r="AB35" i="2"/>
  <c r="AB40" i="2"/>
  <c r="E6" i="2"/>
  <c r="E8" i="2" s="1"/>
  <c r="D6" i="2"/>
  <c r="D8" i="2" s="1"/>
  <c r="C6" i="2"/>
  <c r="C8" i="2" s="1"/>
  <c r="C18" i="2"/>
  <c r="F18" i="2"/>
  <c r="F19" i="2" s="1"/>
  <c r="F23" i="2" s="1"/>
  <c r="F25" i="2" s="1"/>
  <c r="F27" i="2" s="1"/>
  <c r="J18" i="2"/>
  <c r="J19" i="2" s="1"/>
  <c r="J23" i="2" s="1"/>
  <c r="J27" i="2" s="1"/>
  <c r="N18" i="2"/>
  <c r="N19" i="2" s="1"/>
  <c r="N23" i="2" s="1"/>
  <c r="N25" i="2" s="1"/>
  <c r="N27" i="2" s="1"/>
  <c r="D18" i="2"/>
  <c r="D19" i="2" s="1"/>
  <c r="D23" i="2" s="1"/>
  <c r="D25" i="2" s="1"/>
  <c r="D27" i="2" s="1"/>
  <c r="L18" i="2"/>
  <c r="L19" i="2" s="1"/>
  <c r="L23" i="2" s="1"/>
  <c r="L25" i="2" s="1"/>
  <c r="L27" i="2" s="1"/>
  <c r="E18" i="2"/>
  <c r="E19" i="2" s="1"/>
  <c r="E23" i="2" s="1"/>
  <c r="E25" i="2" s="1"/>
  <c r="E27" i="2" s="1"/>
  <c r="G21" i="2"/>
  <c r="AB21" i="2" s="1"/>
  <c r="G18" i="2"/>
  <c r="K18" i="2"/>
  <c r="H18" i="2"/>
  <c r="H19" i="2" s="1"/>
  <c r="H23" i="2" s="1"/>
  <c r="H25" i="2" s="1"/>
  <c r="H27" i="2" s="1"/>
  <c r="I18" i="2"/>
  <c r="I19" i="2" s="1"/>
  <c r="I23" i="2" s="1"/>
  <c r="I25" i="2" s="1"/>
  <c r="I27" i="2" s="1"/>
  <c r="M18" i="2"/>
  <c r="M19" i="2" s="1"/>
  <c r="M23" i="2" s="1"/>
  <c r="M25" i="2" s="1"/>
  <c r="N6" i="2"/>
  <c r="M6" i="2"/>
  <c r="L6" i="2"/>
  <c r="K6" i="2"/>
  <c r="J6" i="2"/>
  <c r="I6" i="2"/>
  <c r="H6" i="2"/>
  <c r="G6" i="2"/>
  <c r="G8" i="2" s="1"/>
  <c r="F6" i="2"/>
  <c r="F8" i="2" s="1"/>
  <c r="G7" i="1"/>
  <c r="G5" i="1"/>
  <c r="AB2" i="2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H8" i="1"/>
  <c r="H7" i="1"/>
  <c r="G6" i="1"/>
  <c r="G9" i="1" s="1"/>
  <c r="AQ30" i="2" s="1"/>
  <c r="AQ31" i="2" s="1"/>
  <c r="AQ34" i="2" s="1"/>
  <c r="AQ36" i="2" s="1"/>
  <c r="AQ38" i="2" s="1"/>
  <c r="P33" i="2" l="1"/>
  <c r="P40" i="2"/>
  <c r="O42" i="2"/>
  <c r="O35" i="2"/>
  <c r="O18" i="2"/>
  <c r="P32" i="2"/>
  <c r="P16" i="2"/>
  <c r="P42" i="2" s="1"/>
  <c r="O34" i="2"/>
  <c r="P17" i="2"/>
  <c r="P43" i="2" s="1"/>
  <c r="O43" i="2"/>
  <c r="O36" i="2"/>
  <c r="K8" i="2"/>
  <c r="K7" i="2"/>
  <c r="R6" i="2"/>
  <c r="Q13" i="2"/>
  <c r="L8" i="2"/>
  <c r="L7" i="2"/>
  <c r="J8" i="2"/>
  <c r="AB6" i="2"/>
  <c r="AB8" i="2" s="1"/>
  <c r="J7" i="2"/>
  <c r="M8" i="2"/>
  <c r="M7" i="2"/>
  <c r="N8" i="2"/>
  <c r="AC6" i="2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N7" i="2"/>
  <c r="H8" i="2"/>
  <c r="H7" i="2"/>
  <c r="I8" i="2"/>
  <c r="I7" i="2"/>
  <c r="O19" i="2"/>
  <c r="P35" i="2"/>
  <c r="P36" i="2"/>
  <c r="K19" i="2"/>
  <c r="AC18" i="2"/>
  <c r="G19" i="2"/>
  <c r="AB18" i="2"/>
  <c r="C19" i="2"/>
  <c r="AA18" i="2"/>
  <c r="M27" i="2"/>
  <c r="P18" i="2" l="1"/>
  <c r="P19" i="2" s="1"/>
  <c r="P23" i="2" s="1"/>
  <c r="O23" i="2"/>
  <c r="AD6" i="2"/>
  <c r="AE6" i="2" s="1"/>
  <c r="R13" i="2"/>
  <c r="Q15" i="2"/>
  <c r="Q14" i="2"/>
  <c r="Q16" i="2"/>
  <c r="Q32" i="2"/>
  <c r="Q17" i="2"/>
  <c r="C23" i="2"/>
  <c r="AA19" i="2"/>
  <c r="G23" i="2"/>
  <c r="AB19" i="2"/>
  <c r="K23" i="2"/>
  <c r="AC19" i="2"/>
  <c r="Q18" i="2" l="1"/>
  <c r="Q33" i="2"/>
  <c r="Q40" i="2"/>
  <c r="R14" i="2"/>
  <c r="AD14" i="2" s="1"/>
  <c r="R15" i="2"/>
  <c r="AD15" i="2" s="1"/>
  <c r="R32" i="2"/>
  <c r="R17" i="2"/>
  <c r="AD17" i="2" s="1"/>
  <c r="R16" i="2"/>
  <c r="Q34" i="2"/>
  <c r="Q41" i="2"/>
  <c r="AF6" i="2"/>
  <c r="Q43" i="2"/>
  <c r="Q36" i="2"/>
  <c r="O24" i="2"/>
  <c r="AD13" i="2"/>
  <c r="AD32" i="2" s="1"/>
  <c r="Q35" i="2"/>
  <c r="Q42" i="2"/>
  <c r="K25" i="2"/>
  <c r="AC23" i="2"/>
  <c r="G25" i="2"/>
  <c r="AB23" i="2"/>
  <c r="C25" i="2"/>
  <c r="AA23" i="2"/>
  <c r="AD41" i="2" l="1"/>
  <c r="AD34" i="2"/>
  <c r="AD33" i="2"/>
  <c r="AD40" i="2"/>
  <c r="P24" i="2"/>
  <c r="P25" i="2" s="1"/>
  <c r="P27" i="2" s="1"/>
  <c r="O25" i="2"/>
  <c r="R42" i="2"/>
  <c r="R35" i="2"/>
  <c r="AD16" i="2"/>
  <c r="AD43" i="2"/>
  <c r="AD36" i="2"/>
  <c r="R36" i="2"/>
  <c r="R43" i="2"/>
  <c r="R41" i="2"/>
  <c r="R34" i="2"/>
  <c r="AE32" i="2"/>
  <c r="AE15" i="2"/>
  <c r="AE14" i="2"/>
  <c r="AE17" i="2"/>
  <c r="AE16" i="2"/>
  <c r="AF13" i="2"/>
  <c r="AG6" i="2"/>
  <c r="R18" i="2"/>
  <c r="R19" i="2" s="1"/>
  <c r="R23" i="2" s="1"/>
  <c r="R33" i="2"/>
  <c r="R40" i="2"/>
  <c r="Q19" i="2"/>
  <c r="C27" i="2"/>
  <c r="AA27" i="2" s="1"/>
  <c r="AA25" i="2"/>
  <c r="G27" i="2"/>
  <c r="AB27" i="2" s="1"/>
  <c r="AB25" i="2"/>
  <c r="K27" i="2"/>
  <c r="AC27" i="2" s="1"/>
  <c r="AC25" i="2"/>
  <c r="AF16" i="2" l="1"/>
  <c r="AF15" i="2"/>
  <c r="AF32" i="2"/>
  <c r="AF17" i="2"/>
  <c r="AF14" i="2"/>
  <c r="AD18" i="2"/>
  <c r="AE43" i="2"/>
  <c r="AE36" i="2"/>
  <c r="Q23" i="2"/>
  <c r="AD19" i="2"/>
  <c r="AE40" i="2"/>
  <c r="AE18" i="2"/>
  <c r="AE19" i="2" s="1"/>
  <c r="AE23" i="2" s="1"/>
  <c r="AE33" i="2"/>
  <c r="AH6" i="2"/>
  <c r="AG13" i="2"/>
  <c r="O27" i="2"/>
  <c r="AE42" i="2"/>
  <c r="AE35" i="2"/>
  <c r="AE34" i="2"/>
  <c r="AE41" i="2"/>
  <c r="AD42" i="2"/>
  <c r="AD35" i="2"/>
  <c r="AA26" i="2"/>
  <c r="AB26" i="2"/>
  <c r="AC26" i="2"/>
  <c r="AG16" i="2" l="1"/>
  <c r="AG14" i="2"/>
  <c r="AG32" i="2"/>
  <c r="AG15" i="2"/>
  <c r="AG17" i="2"/>
  <c r="AI6" i="2"/>
  <c r="AH13" i="2"/>
  <c r="AH32" i="2" s="1"/>
  <c r="AF40" i="2"/>
  <c r="AF18" i="2"/>
  <c r="AF19" i="2" s="1"/>
  <c r="AF33" i="2"/>
  <c r="AF36" i="2"/>
  <c r="AF43" i="2"/>
  <c r="Q24" i="2"/>
  <c r="AD23" i="2"/>
  <c r="Q25" i="2"/>
  <c r="AF41" i="2"/>
  <c r="AF34" i="2"/>
  <c r="AF42" i="2"/>
  <c r="AF35" i="2"/>
  <c r="AJ6" i="2" l="1"/>
  <c r="AI13" i="2"/>
  <c r="AH17" i="2"/>
  <c r="AG36" i="2"/>
  <c r="AG43" i="2"/>
  <c r="Q27" i="2"/>
  <c r="AH14" i="2"/>
  <c r="AG40" i="2"/>
  <c r="AG18" i="2"/>
  <c r="AG19" i="2" s="1"/>
  <c r="AG33" i="2"/>
  <c r="AH15" i="2"/>
  <c r="AG41" i="2"/>
  <c r="AG34" i="2"/>
  <c r="R24" i="2"/>
  <c r="R25" i="2" s="1"/>
  <c r="R27" i="2" s="1"/>
  <c r="AH16" i="2"/>
  <c r="AG35" i="2"/>
  <c r="AG42" i="2"/>
  <c r="AD27" i="2" l="1"/>
  <c r="AD25" i="2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I15" i="2"/>
  <c r="AH34" i="2"/>
  <c r="AH41" i="2"/>
  <c r="AI32" i="2"/>
  <c r="AI16" i="2"/>
  <c r="AH35" i="2"/>
  <c r="AH42" i="2"/>
  <c r="AK6" i="2"/>
  <c r="AJ13" i="2"/>
  <c r="AJ32" i="2" s="1"/>
  <c r="AI17" i="2"/>
  <c r="AH36" i="2"/>
  <c r="AH43" i="2"/>
  <c r="AD24" i="2"/>
  <c r="AE24" i="2" s="1"/>
  <c r="AI14" i="2"/>
  <c r="AH40" i="2"/>
  <c r="AH33" i="2"/>
  <c r="AH18" i="2"/>
  <c r="AH19" i="2" s="1"/>
  <c r="AE25" i="2" l="1"/>
  <c r="AL6" i="2"/>
  <c r="AK13" i="2"/>
  <c r="AK32" i="2" s="1"/>
  <c r="AJ15" i="2"/>
  <c r="AI34" i="2"/>
  <c r="AI41" i="2"/>
  <c r="AJ16" i="2"/>
  <c r="AI35" i="2"/>
  <c r="AI42" i="2"/>
  <c r="AJ17" i="2"/>
  <c r="AI36" i="2"/>
  <c r="AI43" i="2"/>
  <c r="AJ14" i="2"/>
  <c r="AI18" i="2"/>
  <c r="AI19" i="2" s="1"/>
  <c r="AI33" i="2"/>
  <c r="AI40" i="2"/>
  <c r="AE27" i="2" l="1"/>
  <c r="AE46" i="2"/>
  <c r="AK16" i="2"/>
  <c r="AJ35" i="2"/>
  <c r="AJ42" i="2"/>
  <c r="AK15" i="2"/>
  <c r="AJ34" i="2"/>
  <c r="AJ41" i="2"/>
  <c r="AK17" i="2"/>
  <c r="AJ43" i="2"/>
  <c r="AJ36" i="2"/>
  <c r="AM6" i="2"/>
  <c r="AM13" i="2" s="1"/>
  <c r="AL13" i="2"/>
  <c r="AL32" i="2" s="1"/>
  <c r="AK14" i="2"/>
  <c r="AJ18" i="2"/>
  <c r="AJ19" i="2" s="1"/>
  <c r="AJ33" i="2"/>
  <c r="AJ40" i="2"/>
  <c r="AF20" i="2" l="1"/>
  <c r="AF23" i="2" s="1"/>
  <c r="AL15" i="2"/>
  <c r="AK34" i="2"/>
  <c r="AK41" i="2"/>
  <c r="AL17" i="2"/>
  <c r="AK43" i="2"/>
  <c r="AK36" i="2"/>
  <c r="AL14" i="2"/>
  <c r="AK40" i="2"/>
  <c r="AK33" i="2"/>
  <c r="AK18" i="2"/>
  <c r="AK19" i="2" s="1"/>
  <c r="AM32" i="2"/>
  <c r="AL16" i="2"/>
  <c r="AK42" i="2"/>
  <c r="AK35" i="2"/>
  <c r="AF24" i="2" l="1"/>
  <c r="AF25" i="2" s="1"/>
  <c r="AM17" i="2"/>
  <c r="AL43" i="2"/>
  <c r="AL36" i="2"/>
  <c r="AM16" i="2"/>
  <c r="AL42" i="2"/>
  <c r="AL35" i="2"/>
  <c r="AM14" i="2"/>
  <c r="AL33" i="2"/>
  <c r="AL40" i="2"/>
  <c r="AL18" i="2"/>
  <c r="AL19" i="2" s="1"/>
  <c r="AM15" i="2"/>
  <c r="AL41" i="2"/>
  <c r="AL34" i="2"/>
  <c r="AF27" i="2" l="1"/>
  <c r="AF46" i="2"/>
  <c r="AM42" i="2"/>
  <c r="AM35" i="2"/>
  <c r="AM41" i="2"/>
  <c r="AM34" i="2"/>
  <c r="AM43" i="2"/>
  <c r="AM36" i="2"/>
  <c r="AM40" i="2"/>
  <c r="AM18" i="2"/>
  <c r="AM19" i="2" s="1"/>
  <c r="AM33" i="2"/>
  <c r="AG20" i="2" l="1"/>
  <c r="AG23" i="2" s="1"/>
  <c r="AG24" i="2" l="1"/>
  <c r="AG25" i="2" s="1"/>
  <c r="AG27" i="2" l="1"/>
  <c r="AG46" i="2"/>
  <c r="AH20" i="2" l="1"/>
  <c r="AH23" i="2" s="1"/>
  <c r="AH24" i="2" l="1"/>
  <c r="AH25" i="2" s="1"/>
  <c r="AH27" i="2" l="1"/>
  <c r="AH46" i="2"/>
  <c r="AI20" i="2" l="1"/>
  <c r="AI23" i="2" s="1"/>
  <c r="AI24" i="2" l="1"/>
  <c r="AI25" i="2"/>
  <c r="AI27" i="2" l="1"/>
  <c r="AI46" i="2"/>
  <c r="AJ20" i="2" l="1"/>
  <c r="AJ23" i="2" s="1"/>
  <c r="AJ24" i="2" l="1"/>
  <c r="AJ25" i="2"/>
  <c r="AJ27" i="2" l="1"/>
  <c r="AJ46" i="2"/>
  <c r="AK20" i="2" l="1"/>
  <c r="AK23" i="2" s="1"/>
  <c r="AK24" i="2" l="1"/>
  <c r="AK25" i="2" s="1"/>
  <c r="AK27" i="2" l="1"/>
  <c r="AK46" i="2"/>
  <c r="AL20" i="2" l="1"/>
  <c r="AL23" i="2" s="1"/>
  <c r="AL24" i="2" l="1"/>
  <c r="AL25" i="2" s="1"/>
  <c r="AL27" i="2" l="1"/>
  <c r="AL46" i="2"/>
  <c r="AM20" i="2" l="1"/>
  <c r="AM23" i="2" s="1"/>
  <c r="AM24" i="2" s="1"/>
  <c r="AM25" i="2" s="1"/>
  <c r="AM27" i="2" s="1"/>
  <c r="AM46" i="2" l="1"/>
</calcChain>
</file>

<file path=xl/sharedStrings.xml><?xml version="1.0" encoding="utf-8"?>
<sst xmlns="http://schemas.openxmlformats.org/spreadsheetml/2006/main" count="92" uniqueCount="79">
  <si>
    <t>P</t>
  </si>
  <si>
    <t>S</t>
  </si>
  <si>
    <t>MC</t>
  </si>
  <si>
    <t>C</t>
  </si>
  <si>
    <t>D</t>
  </si>
  <si>
    <t>EV</t>
  </si>
  <si>
    <t>Q323</t>
  </si>
  <si>
    <t>Q123</t>
  </si>
  <si>
    <t>Q223</t>
  </si>
  <si>
    <t>Q423</t>
  </si>
  <si>
    <t>Q122</t>
  </si>
  <si>
    <t>Q222</t>
  </si>
  <si>
    <t>Q322</t>
  </si>
  <si>
    <t>Q422</t>
  </si>
  <si>
    <t>Q124</t>
  </si>
  <si>
    <t>Q224</t>
  </si>
  <si>
    <t>Q324</t>
  </si>
  <si>
    <t>Q424</t>
  </si>
  <si>
    <t>Revenue</t>
  </si>
  <si>
    <t>R&amp;D</t>
  </si>
  <si>
    <t>G&amp;A</t>
  </si>
  <si>
    <t>TC + E</t>
  </si>
  <si>
    <t>Op Income</t>
  </si>
  <si>
    <t>Interest I</t>
  </si>
  <si>
    <t>Interest E</t>
  </si>
  <si>
    <t>Other income</t>
  </si>
  <si>
    <t>EBT</t>
  </si>
  <si>
    <t>Taxes</t>
  </si>
  <si>
    <t>Net Income</t>
  </si>
  <si>
    <t>Diluted</t>
  </si>
  <si>
    <t>Eps</t>
  </si>
  <si>
    <t>Main</t>
  </si>
  <si>
    <t>NA</t>
  </si>
  <si>
    <t>Europe</t>
  </si>
  <si>
    <t>ROW</t>
  </si>
  <si>
    <t xml:space="preserve">Global </t>
  </si>
  <si>
    <t>Q121</t>
  </si>
  <si>
    <t>Q221</t>
  </si>
  <si>
    <t>Q321</t>
  </si>
  <si>
    <t>Q421</t>
  </si>
  <si>
    <t>ARPU</t>
  </si>
  <si>
    <t>S&amp;M</t>
  </si>
  <si>
    <t>META ARPU</t>
  </si>
  <si>
    <t>Growth Analysis</t>
  </si>
  <si>
    <t>% Rev</t>
  </si>
  <si>
    <t>Total Assets</t>
  </si>
  <si>
    <t xml:space="preserve">Cash </t>
  </si>
  <si>
    <t>Securities</t>
  </si>
  <si>
    <t>A/R</t>
  </si>
  <si>
    <t>Prepaid E</t>
  </si>
  <si>
    <t>PPE</t>
  </si>
  <si>
    <t>Op Lease</t>
  </si>
  <si>
    <t>Intangibles</t>
  </si>
  <si>
    <t>Goodwill</t>
  </si>
  <si>
    <t>OA</t>
  </si>
  <si>
    <t>Equity</t>
  </si>
  <si>
    <t>Total Liabilities + Equity</t>
  </si>
  <si>
    <t>A/P</t>
  </si>
  <si>
    <t>Op lease</t>
  </si>
  <si>
    <t>Accrued Exp</t>
  </si>
  <si>
    <t>Senior Notes</t>
  </si>
  <si>
    <t>OL</t>
  </si>
  <si>
    <t xml:space="preserve">Net cash </t>
  </si>
  <si>
    <t>CFFO</t>
  </si>
  <si>
    <t>Capex</t>
  </si>
  <si>
    <t>Free Cash Flow</t>
  </si>
  <si>
    <t>2025R</t>
  </si>
  <si>
    <t>EV / 2025R</t>
  </si>
  <si>
    <t>Cash</t>
  </si>
  <si>
    <t>Debt</t>
  </si>
  <si>
    <t>Market Cap</t>
  </si>
  <si>
    <t>Shares</t>
  </si>
  <si>
    <t>Estimate</t>
  </si>
  <si>
    <t>Current</t>
  </si>
  <si>
    <t>Upside</t>
  </si>
  <si>
    <t>ROIC</t>
  </si>
  <si>
    <t>Founded</t>
  </si>
  <si>
    <t>Founder</t>
  </si>
  <si>
    <t>Evan Spiegel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</si>
</sst>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\x"/>
  </numFmts>
  <fonts count="4">
    <font>
      <sz val="10"/>
      <color theme="1"/>
      <name val="ArialMT"/>
      <family val="2"/>
    </font>
    <font>
      <u/>
      <sz val="10"/>
      <color theme="10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3" fontId="1" fillId="0" borderId="0" xfId="1" applyNumberFormat="1"/>
    <xf numFmtId="1" fontId="2" fillId="0" borderId="0" xfId="0" applyNumberFormat="1" applyFont="1"/>
    <xf numFmtId="2" fontId="0" fillId="0" borderId="0" xfId="0" applyNumberFormat="1"/>
    <xf numFmtId="9" fontId="0" fillId="0" borderId="0" xfId="0" applyNumberFormat="1"/>
    <xf numFmtId="3" fontId="3" fillId="0" borderId="0" xfId="0" applyNumberFormat="1" applyFont="1"/>
    <xf numFmtId="3" fontId="2" fillId="0" borderId="0" xfId="0" applyNumberFormat="1" applyFont="1"/>
    <xf numFmtId="172" fontId="0" fillId="0" borderId="0" xfId="0" applyNumberFormat="1"/>
    <xf numFmtId="9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81642</xdr:rowOff>
    </xdr:from>
    <xdr:to>
      <xdr:col>14</xdr:col>
      <xdr:colOff>1</xdr:colOff>
      <xdr:row>82</xdr:row>
      <xdr:rowOff>117928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67054B9-F174-6E2C-74A8-6C167B66FCA5}"/>
            </a:ext>
          </a:extLst>
        </xdr:cNvPr>
        <xdr:cNvCxnSpPr/>
      </xdr:nvCxnSpPr>
      <xdr:spPr>
        <a:xfrm flipH="1">
          <a:off x="6268357" y="81642"/>
          <a:ext cx="1" cy="13262429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462643</xdr:colOff>
      <xdr:row>0</xdr:row>
      <xdr:rowOff>0</xdr:rowOff>
    </xdr:from>
    <xdr:to>
      <xdr:col>28</xdr:col>
      <xdr:colOff>462644</xdr:colOff>
      <xdr:row>82</xdr:row>
      <xdr:rowOff>36286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A9FEECE-5ED1-9D41-8B27-84AACE867444}"/>
            </a:ext>
          </a:extLst>
        </xdr:cNvPr>
        <xdr:cNvCxnSpPr/>
      </xdr:nvCxnSpPr>
      <xdr:spPr>
        <a:xfrm flipH="1">
          <a:off x="10958286" y="0"/>
          <a:ext cx="1" cy="13262429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76BE-B473-3F48-9E48-C63C96553EE5}">
  <dimension ref="B2:J9"/>
  <sheetViews>
    <sheetView tabSelected="1" zoomScale="279" workbookViewId="0">
      <selection activeCell="F3" sqref="F3"/>
    </sheetView>
  </sheetViews>
  <sheetFormatPr baseColWidth="10" defaultRowHeight="13"/>
  <cols>
    <col min="1" max="1" width="1.83203125" customWidth="1"/>
    <col min="6" max="6" width="3.6640625" bestFit="1" customWidth="1"/>
    <col min="7" max="7" width="6.6640625" style="1" bestFit="1" customWidth="1"/>
    <col min="8" max="8" width="5.5" bestFit="1" customWidth="1"/>
  </cols>
  <sheetData>
    <row r="2" spans="2:10">
      <c r="B2" t="s">
        <v>76</v>
      </c>
      <c r="C2">
        <v>2011</v>
      </c>
    </row>
    <row r="3" spans="2:10">
      <c r="B3" t="s">
        <v>77</v>
      </c>
      <c r="C3" t="s">
        <v>78</v>
      </c>
    </row>
    <row r="4" spans="2:10">
      <c r="F4" t="s">
        <v>0</v>
      </c>
      <c r="G4" s="3">
        <v>11.14</v>
      </c>
    </row>
    <row r="5" spans="2:10">
      <c r="F5" t="s">
        <v>1</v>
      </c>
      <c r="G5" s="1">
        <f>1396.476171+22.528406+231.626943</f>
        <v>1650.6315199999999</v>
      </c>
      <c r="H5" t="s">
        <v>9</v>
      </c>
    </row>
    <row r="6" spans="2:10">
      <c r="F6" t="s">
        <v>2</v>
      </c>
      <c r="G6" s="1">
        <f>+G4*G5</f>
        <v>18388.0351328</v>
      </c>
    </row>
    <row r="7" spans="2:10">
      <c r="F7" t="s">
        <v>3</v>
      </c>
      <c r="G7" s="1">
        <f>1780.4+1763.68</f>
        <v>3544.08</v>
      </c>
      <c r="H7" t="str">
        <f>+H5</f>
        <v>Q423</v>
      </c>
    </row>
    <row r="8" spans="2:10">
      <c r="F8" t="s">
        <v>4</v>
      </c>
      <c r="G8" s="1">
        <v>3749.4</v>
      </c>
      <c r="H8" t="str">
        <f>+H7</f>
        <v>Q423</v>
      </c>
    </row>
    <row r="9" spans="2:10">
      <c r="F9" t="s">
        <v>5</v>
      </c>
      <c r="G9" s="1">
        <f>+G6-G7+G8</f>
        <v>18593.355132799999</v>
      </c>
      <c r="J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94D9-2E34-0746-A768-A741782B4BA6}">
  <dimension ref="A1:AQ7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T33" sqref="AT33"/>
    </sheetView>
  </sheetViews>
  <sheetFormatPr baseColWidth="10" defaultRowHeight="13"/>
  <cols>
    <col min="1" max="1" width="4.6640625" style="1" customWidth="1"/>
    <col min="2" max="2" width="13.5" style="1" bestFit="1" customWidth="1"/>
    <col min="3" max="12" width="5.5" style="1" bestFit="1" customWidth="1"/>
    <col min="13" max="13" width="6.6640625" style="1" bestFit="1" customWidth="1"/>
    <col min="14" max="14" width="5.83203125" style="1" customWidth="1"/>
    <col min="15" max="18" width="5.5" style="1" bestFit="1" customWidth="1"/>
    <col min="19" max="22" width="5.5" style="1" customWidth="1"/>
    <col min="23" max="23" width="5.6640625" style="1" bestFit="1" customWidth="1"/>
    <col min="24" max="25" width="6.1640625" style="1" bestFit="1" customWidth="1"/>
    <col min="26" max="27" width="5.6640625" style="1" bestFit="1" customWidth="1"/>
    <col min="28" max="34" width="6.1640625" style="1" bestFit="1" customWidth="1"/>
    <col min="35" max="39" width="7.1640625" style="1" bestFit="1" customWidth="1"/>
    <col min="40" max="42" width="10.83203125" style="1"/>
    <col min="43" max="43" width="9.6640625" style="1" bestFit="1" customWidth="1"/>
    <col min="44" max="16384" width="10.83203125" style="1"/>
  </cols>
  <sheetData>
    <row r="1" spans="1:39">
      <c r="A1" s="4" t="s">
        <v>31</v>
      </c>
    </row>
    <row r="2" spans="1:39" s="2" customFormat="1">
      <c r="C2" s="2" t="s">
        <v>36</v>
      </c>
      <c r="D2" s="2" t="s">
        <v>37</v>
      </c>
      <c r="E2" s="2" t="s">
        <v>38</v>
      </c>
      <c r="F2" s="2" t="s">
        <v>39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7</v>
      </c>
      <c r="L2" s="2" t="s">
        <v>8</v>
      </c>
      <c r="M2" s="2" t="s">
        <v>6</v>
      </c>
      <c r="N2" s="2" t="s">
        <v>9</v>
      </c>
      <c r="O2" s="2" t="s">
        <v>14</v>
      </c>
      <c r="P2" s="2" t="s">
        <v>15</v>
      </c>
      <c r="Q2" s="2" t="s">
        <v>16</v>
      </c>
      <c r="R2" s="2" t="s">
        <v>17</v>
      </c>
      <c r="U2" s="2">
        <v>2015</v>
      </c>
      <c r="V2" s="2">
        <v>2016</v>
      </c>
      <c r="W2" s="2">
        <v>2017</v>
      </c>
      <c r="X2" s="2">
        <v>2018</v>
      </c>
      <c r="Y2" s="2">
        <v>2019</v>
      </c>
      <c r="Z2" s="2">
        <v>2020</v>
      </c>
      <c r="AA2" s="2">
        <v>2021</v>
      </c>
      <c r="AB2" s="2">
        <f>+AA2+1</f>
        <v>2022</v>
      </c>
      <c r="AC2" s="2">
        <f t="shared" ref="AC2:AM2" si="0">+AB2+1</f>
        <v>2023</v>
      </c>
      <c r="AD2" s="2">
        <f t="shared" si="0"/>
        <v>2024</v>
      </c>
      <c r="AE2" s="2">
        <f t="shared" si="0"/>
        <v>2025</v>
      </c>
      <c r="AF2" s="2">
        <f t="shared" si="0"/>
        <v>2026</v>
      </c>
      <c r="AG2" s="2">
        <f t="shared" si="0"/>
        <v>2027</v>
      </c>
      <c r="AH2" s="2">
        <f t="shared" si="0"/>
        <v>2028</v>
      </c>
      <c r="AI2" s="2">
        <f t="shared" si="0"/>
        <v>2029</v>
      </c>
      <c r="AJ2" s="2">
        <f t="shared" si="0"/>
        <v>2030</v>
      </c>
      <c r="AK2" s="2">
        <f t="shared" si="0"/>
        <v>2031</v>
      </c>
      <c r="AL2" s="2">
        <f t="shared" si="0"/>
        <v>2032</v>
      </c>
      <c r="AM2" s="2">
        <f t="shared" si="0"/>
        <v>2033</v>
      </c>
    </row>
    <row r="3" spans="1:39" s="2" customFormat="1">
      <c r="B3" s="2" t="s">
        <v>32</v>
      </c>
      <c r="C3" s="2">
        <v>93</v>
      </c>
      <c r="D3" s="2">
        <v>95</v>
      </c>
      <c r="E3" s="2">
        <v>96</v>
      </c>
      <c r="F3" s="2">
        <v>97</v>
      </c>
      <c r="G3" s="2">
        <v>98</v>
      </c>
      <c r="H3" s="2">
        <v>99</v>
      </c>
      <c r="I3" s="2">
        <v>100</v>
      </c>
      <c r="J3" s="2">
        <v>100</v>
      </c>
      <c r="K3" s="2">
        <v>100</v>
      </c>
      <c r="L3" s="2">
        <v>101</v>
      </c>
      <c r="M3" s="2">
        <v>101</v>
      </c>
      <c r="N3" s="2">
        <v>100</v>
      </c>
      <c r="AB3" s="2">
        <f>+J3</f>
        <v>100</v>
      </c>
      <c r="AC3" s="2">
        <f>+N3</f>
        <v>100</v>
      </c>
    </row>
    <row r="4" spans="1:39" s="2" customFormat="1">
      <c r="B4" s="2" t="s">
        <v>33</v>
      </c>
      <c r="C4" s="2">
        <v>77</v>
      </c>
      <c r="D4" s="2">
        <v>78</v>
      </c>
      <c r="E4" s="2">
        <v>80</v>
      </c>
      <c r="F4" s="2">
        <v>82</v>
      </c>
      <c r="G4" s="2">
        <v>84</v>
      </c>
      <c r="H4" s="2">
        <v>86</v>
      </c>
      <c r="I4" s="2">
        <v>88</v>
      </c>
      <c r="J4" s="2">
        <v>92</v>
      </c>
      <c r="K4" s="2">
        <v>93</v>
      </c>
      <c r="L4" s="2">
        <v>94</v>
      </c>
      <c r="M4" s="2">
        <v>95</v>
      </c>
      <c r="N4" s="2">
        <v>96</v>
      </c>
      <c r="AB4" s="2">
        <f t="shared" ref="AB4:AB6" si="1">+J4</f>
        <v>92</v>
      </c>
      <c r="AC4" s="2">
        <f t="shared" ref="AC4:AC6" si="2">+N4</f>
        <v>96</v>
      </c>
    </row>
    <row r="5" spans="1:39" s="2" customFormat="1">
      <c r="B5" s="2" t="s">
        <v>34</v>
      </c>
      <c r="C5" s="2">
        <v>111</v>
      </c>
      <c r="D5" s="2">
        <v>120</v>
      </c>
      <c r="E5" s="2">
        <v>130</v>
      </c>
      <c r="F5" s="2">
        <v>140</v>
      </c>
      <c r="G5" s="2">
        <v>150</v>
      </c>
      <c r="H5" s="2">
        <v>162</v>
      </c>
      <c r="I5" s="2">
        <v>175</v>
      </c>
      <c r="J5" s="2">
        <v>183</v>
      </c>
      <c r="K5" s="2">
        <v>190</v>
      </c>
      <c r="L5" s="2">
        <v>202</v>
      </c>
      <c r="M5" s="2">
        <v>211</v>
      </c>
      <c r="N5" s="2">
        <v>218</v>
      </c>
      <c r="AB5" s="2">
        <f t="shared" si="1"/>
        <v>183</v>
      </c>
      <c r="AC5" s="2">
        <f t="shared" si="2"/>
        <v>218</v>
      </c>
    </row>
    <row r="6" spans="1:39" s="5" customFormat="1">
      <c r="B6" s="5" t="s">
        <v>35</v>
      </c>
      <c r="C6" s="5">
        <f t="shared" ref="C6:E6" si="3">SUM(C3:C5)</f>
        <v>281</v>
      </c>
      <c r="D6" s="5">
        <f t="shared" si="3"/>
        <v>293</v>
      </c>
      <c r="E6" s="5">
        <f t="shared" si="3"/>
        <v>306</v>
      </c>
      <c r="F6" s="5">
        <f>SUM(F3:F5)</f>
        <v>319</v>
      </c>
      <c r="G6" s="5">
        <f t="shared" ref="G6:N6" si="4">SUM(G3:G5)</f>
        <v>332</v>
      </c>
      <c r="H6" s="5">
        <f t="shared" si="4"/>
        <v>347</v>
      </c>
      <c r="I6" s="5">
        <f t="shared" si="4"/>
        <v>363</v>
      </c>
      <c r="J6" s="5">
        <f t="shared" si="4"/>
        <v>375</v>
      </c>
      <c r="K6" s="5">
        <f t="shared" si="4"/>
        <v>383</v>
      </c>
      <c r="L6" s="5">
        <f t="shared" si="4"/>
        <v>397</v>
      </c>
      <c r="M6" s="5">
        <f t="shared" si="4"/>
        <v>407</v>
      </c>
      <c r="N6" s="5">
        <f t="shared" si="4"/>
        <v>414</v>
      </c>
      <c r="O6" s="5">
        <v>420</v>
      </c>
      <c r="P6" s="5">
        <f>+O6+6</f>
        <v>426</v>
      </c>
      <c r="Q6" s="5">
        <f>+P6+6</f>
        <v>432</v>
      </c>
      <c r="R6" s="5">
        <f>+Q6+6</f>
        <v>438</v>
      </c>
      <c r="AB6" s="2">
        <f t="shared" si="1"/>
        <v>375</v>
      </c>
      <c r="AC6" s="2">
        <f t="shared" si="2"/>
        <v>414</v>
      </c>
      <c r="AD6" s="5">
        <f>+R6</f>
        <v>438</v>
      </c>
      <c r="AE6" s="5">
        <f>+AD6+20</f>
        <v>458</v>
      </c>
      <c r="AF6" s="5">
        <f t="shared" ref="AF6:AM6" si="5">+AE6+20</f>
        <v>478</v>
      </c>
      <c r="AG6" s="5">
        <f t="shared" si="5"/>
        <v>498</v>
      </c>
      <c r="AH6" s="5">
        <f t="shared" si="5"/>
        <v>518</v>
      </c>
      <c r="AI6" s="5">
        <f t="shared" si="5"/>
        <v>538</v>
      </c>
      <c r="AJ6" s="5">
        <f t="shared" si="5"/>
        <v>558</v>
      </c>
      <c r="AK6" s="5">
        <f t="shared" si="5"/>
        <v>578</v>
      </c>
      <c r="AL6" s="5">
        <f t="shared" si="5"/>
        <v>598</v>
      </c>
      <c r="AM6" s="5">
        <f t="shared" si="5"/>
        <v>618</v>
      </c>
    </row>
    <row r="7" spans="1:39" s="2" customFormat="1">
      <c r="H7" s="2">
        <f t="shared" ref="H7:M7" si="6">+H6-G6</f>
        <v>15</v>
      </c>
      <c r="I7" s="2">
        <f t="shared" si="6"/>
        <v>16</v>
      </c>
      <c r="J7" s="2">
        <f t="shared" si="6"/>
        <v>12</v>
      </c>
      <c r="K7" s="2">
        <f t="shared" si="6"/>
        <v>8</v>
      </c>
      <c r="L7" s="2">
        <f t="shared" si="6"/>
        <v>14</v>
      </c>
      <c r="M7" s="2">
        <f t="shared" si="6"/>
        <v>10</v>
      </c>
      <c r="N7" s="2">
        <f>+N6-M6</f>
        <v>7</v>
      </c>
    </row>
    <row r="8" spans="1:39" s="6" customFormat="1">
      <c r="B8" s="6" t="s">
        <v>40</v>
      </c>
      <c r="C8" s="6">
        <f t="shared" ref="C8:L8" si="7">+IFERROR(C13/C6,0)</f>
        <v>2.7387330960854093</v>
      </c>
      <c r="D8" s="6">
        <f t="shared" si="7"/>
        <v>3.7914982935153589</v>
      </c>
      <c r="E8" s="6">
        <f t="shared" si="7"/>
        <v>3.4884673202614378</v>
      </c>
      <c r="F8" s="6">
        <f t="shared" si="7"/>
        <v>4.068605015673981</v>
      </c>
      <c r="G8" s="6">
        <f t="shared" si="7"/>
        <v>3.2009849397590364</v>
      </c>
      <c r="H8" s="6">
        <f t="shared" si="7"/>
        <v>3.2014668587896256</v>
      </c>
      <c r="I8" s="6">
        <f t="shared" si="7"/>
        <v>3.1087493112947659</v>
      </c>
      <c r="J8" s="6">
        <f t="shared" si="7"/>
        <v>3.4659599999999999</v>
      </c>
      <c r="K8" s="6">
        <f t="shared" si="7"/>
        <v>2.5812219321148824</v>
      </c>
      <c r="L8" s="6">
        <f t="shared" si="7"/>
        <v>2.6893425692695216</v>
      </c>
      <c r="M8" s="6">
        <f>+IFERROR(M13/M6,0)</f>
        <v>2.9202727272727271</v>
      </c>
      <c r="N8" s="6">
        <f t="shared" ref="N8" si="8">+IFERROR(N13/N6,0)</f>
        <v>3.2881328502415461</v>
      </c>
      <c r="O8" s="6">
        <f>+O13/O6</f>
        <v>2.6547619047619047</v>
      </c>
      <c r="P8" s="6">
        <f>+O8*1.05</f>
        <v>2.7875000000000001</v>
      </c>
      <c r="Q8" s="6">
        <f>+P8*1.05</f>
        <v>2.9268750000000003</v>
      </c>
      <c r="R8" s="6">
        <f>+Q8*1.05</f>
        <v>3.0732187500000006</v>
      </c>
      <c r="AB8" s="6">
        <f t="shared" ref="AB8:AC8" si="9">+IFERROR(AB13/AB6,0)</f>
        <v>12.271592000000002</v>
      </c>
      <c r="AC8" s="6">
        <f t="shared" si="9"/>
        <v>11.125881642512077</v>
      </c>
      <c r="AD8" s="6">
        <f>+AC8*1.05</f>
        <v>11.682175724637681</v>
      </c>
      <c r="AE8" s="6">
        <f t="shared" ref="AE8:AM8" si="10">+AD8*1.05</f>
        <v>12.266284510869564</v>
      </c>
      <c r="AF8" s="6">
        <f t="shared" si="10"/>
        <v>12.879598736413042</v>
      </c>
      <c r="AG8" s="6">
        <f t="shared" si="10"/>
        <v>13.523578673233695</v>
      </c>
      <c r="AH8" s="6">
        <f t="shared" si="10"/>
        <v>14.19975760689538</v>
      </c>
      <c r="AI8" s="6">
        <f t="shared" si="10"/>
        <v>14.90974548724015</v>
      </c>
      <c r="AJ8" s="6">
        <f t="shared" si="10"/>
        <v>15.655232761602157</v>
      </c>
      <c r="AK8" s="6">
        <f t="shared" si="10"/>
        <v>16.437994399682264</v>
      </c>
      <c r="AL8" s="6">
        <f t="shared" si="10"/>
        <v>17.259894119666377</v>
      </c>
      <c r="AM8" s="6">
        <f t="shared" si="10"/>
        <v>18.122888825649696</v>
      </c>
    </row>
    <row r="9" spans="1:39" s="2" customFormat="1">
      <c r="B9" s="2" t="s">
        <v>42</v>
      </c>
      <c r="C9" s="6">
        <v>13.935569755058573</v>
      </c>
      <c r="D9" s="6">
        <v>15.239517819706499</v>
      </c>
      <c r="E9" s="6">
        <v>15.031088082901555</v>
      </c>
      <c r="F9" s="6">
        <v>17.455158113011922</v>
      </c>
      <c r="G9" s="6">
        <v>14.238775510204082</v>
      </c>
      <c r="H9" s="6">
        <v>14.645325203252032</v>
      </c>
      <c r="I9" s="6">
        <v>13.96875</v>
      </c>
      <c r="J9" s="6">
        <v>16.0825</v>
      </c>
      <c r="K9" s="6">
        <v>14.062346588119784</v>
      </c>
      <c r="L9" s="6">
        <v>15.503391472868216</v>
      </c>
      <c r="M9" s="6">
        <v>16.376978417266187</v>
      </c>
      <c r="N9" s="6">
        <v>19.009952606635071</v>
      </c>
    </row>
    <row r="10" spans="1:39" s="2" customFormat="1"/>
    <row r="11" spans="1:39" s="2" customFormat="1"/>
    <row r="12" spans="1:39" s="2" customFormat="1"/>
    <row r="13" spans="1:39">
      <c r="B13" s="1" t="s">
        <v>18</v>
      </c>
      <c r="C13" s="1">
        <v>769.58399999999995</v>
      </c>
      <c r="D13" s="1">
        <v>1110.9090000000001</v>
      </c>
      <c r="E13" s="1">
        <v>1067.471</v>
      </c>
      <c r="F13" s="1">
        <v>1297.885</v>
      </c>
      <c r="G13" s="1">
        <v>1062.7270000000001</v>
      </c>
      <c r="H13" s="1">
        <v>1110.9090000000001</v>
      </c>
      <c r="I13" s="1">
        <v>1128.4760000000001</v>
      </c>
      <c r="J13" s="1">
        <v>1299.7349999999999</v>
      </c>
      <c r="K13" s="1">
        <v>988.60799999999995</v>
      </c>
      <c r="L13" s="1">
        <v>1067.6690000000001</v>
      </c>
      <c r="M13" s="1">
        <v>1188.5509999999999</v>
      </c>
      <c r="N13" s="1">
        <v>1361.287</v>
      </c>
      <c r="O13" s="1">
        <f>AVERAGE(1095,1135)</f>
        <v>1115</v>
      </c>
      <c r="P13" s="1">
        <f>+P6*P8</f>
        <v>1187.4750000000001</v>
      </c>
      <c r="Q13" s="1">
        <f>+Q6*Q8</f>
        <v>1264.4100000000001</v>
      </c>
      <c r="R13" s="1">
        <f>+R6*R8</f>
        <v>1346.0698125000004</v>
      </c>
      <c r="V13" s="1">
        <v>404.48200000000003</v>
      </c>
      <c r="W13" s="1">
        <v>824.94899999999996</v>
      </c>
      <c r="X13" s="1">
        <v>1180.4459999999999</v>
      </c>
      <c r="Y13" s="1">
        <v>1715.5340000000001</v>
      </c>
      <c r="Z13" s="1">
        <v>2506.6260000000002</v>
      </c>
      <c r="AA13" s="1">
        <f>SUM(C13:F13)</f>
        <v>4245.8490000000002</v>
      </c>
      <c r="AB13" s="1">
        <f>SUM(G13:J13)</f>
        <v>4601.8470000000007</v>
      </c>
      <c r="AC13" s="1">
        <f>SUM(K13:N13)</f>
        <v>4606.1149999999998</v>
      </c>
      <c r="AD13" s="1">
        <f>+SUM(O13:R13)</f>
        <v>4912.9548125000001</v>
      </c>
      <c r="AE13" s="1">
        <f>+AE6*AE8</f>
        <v>5617.9583059782608</v>
      </c>
      <c r="AF13" s="1">
        <f t="shared" ref="AF13:AM13" si="11">+AF6*AF8</f>
        <v>6156.4481960054345</v>
      </c>
      <c r="AG13" s="1">
        <f t="shared" si="11"/>
        <v>6734.7421792703799</v>
      </c>
      <c r="AH13" s="1">
        <f t="shared" si="11"/>
        <v>7355.4744403718068</v>
      </c>
      <c r="AI13" s="1">
        <f t="shared" si="11"/>
        <v>8021.4430721352001</v>
      </c>
      <c r="AJ13" s="1">
        <f t="shared" si="11"/>
        <v>8735.6198809740035</v>
      </c>
      <c r="AK13" s="1">
        <f t="shared" si="11"/>
        <v>9501.1607630163489</v>
      </c>
      <c r="AL13" s="1">
        <f t="shared" si="11"/>
        <v>10321.416683560494</v>
      </c>
      <c r="AM13" s="1">
        <f t="shared" si="11"/>
        <v>11199.945294251513</v>
      </c>
    </row>
    <row r="14" spans="1:39">
      <c r="B14" s="1" t="s">
        <v>3</v>
      </c>
      <c r="C14" s="1">
        <v>412.601</v>
      </c>
      <c r="D14" s="1">
        <v>446.37700000000001</v>
      </c>
      <c r="E14" s="1">
        <v>443.47300000000001</v>
      </c>
      <c r="F14" s="1">
        <v>449.15100000000001</v>
      </c>
      <c r="G14" s="1">
        <v>420.89699999999999</v>
      </c>
      <c r="H14" s="1">
        <v>446.37700000000001</v>
      </c>
      <c r="I14" s="1">
        <v>466.75700000000001</v>
      </c>
      <c r="J14" s="1">
        <v>481.31099999999998</v>
      </c>
      <c r="K14" s="1">
        <v>439.98599999999999</v>
      </c>
      <c r="L14" s="1">
        <v>496.87400000000002</v>
      </c>
      <c r="M14" s="1">
        <v>555.75300000000004</v>
      </c>
      <c r="N14" s="1">
        <v>621.50400000000002</v>
      </c>
      <c r="O14" s="1">
        <f>+O$13*(K14/K$13)</f>
        <v>496.23752791804236</v>
      </c>
      <c r="P14" s="1">
        <f>+P$13*(L14/L$13)</f>
        <v>552.62956323542221</v>
      </c>
      <c r="Q14" s="1">
        <f>+Q$13*(M14/M$13)</f>
        <v>591.22381010995753</v>
      </c>
      <c r="R14" s="1">
        <f>+R$13*(N14/N$13)</f>
        <v>614.55649892197619</v>
      </c>
      <c r="V14" s="1">
        <v>451.66</v>
      </c>
      <c r="W14" s="1">
        <v>717.46199999999999</v>
      </c>
      <c r="X14" s="1">
        <v>798.86500000000001</v>
      </c>
      <c r="Y14" s="1">
        <v>895.83799999999997</v>
      </c>
      <c r="Z14" s="1">
        <v>1182.5050000000001</v>
      </c>
      <c r="AA14" s="1">
        <f>SUM(C14:F14)</f>
        <v>1751.6020000000001</v>
      </c>
      <c r="AB14" s="1">
        <f>SUM(G14:J14)</f>
        <v>1815.3419999999999</v>
      </c>
      <c r="AC14" s="1">
        <f>SUM(K14:N14)</f>
        <v>2114.1170000000002</v>
      </c>
      <c r="AD14" s="1">
        <f t="shared" ref="AD14:AD27" si="12">+SUM(O14:R14)</f>
        <v>2254.6474001853981</v>
      </c>
      <c r="AE14" s="1">
        <f>+AE$13*(AD14/AD$13)</f>
        <v>2578.1867679093066</v>
      </c>
      <c r="AF14" s="1">
        <f t="shared" ref="AF14:AM14" si="13">+AF$13*(AE14/AE$13)</f>
        <v>2825.309910073539</v>
      </c>
      <c r="AG14" s="1">
        <f t="shared" si="13"/>
        <v>3090.6998995344215</v>
      </c>
      <c r="AH14" s="1">
        <f t="shared" si="13"/>
        <v>3375.5656131662085</v>
      </c>
      <c r="AI14" s="1">
        <f t="shared" si="13"/>
        <v>3681.191148412338</v>
      </c>
      <c r="AJ14" s="1">
        <f t="shared" si="13"/>
        <v>4008.9403231501651</v>
      </c>
      <c r="AK14" s="1">
        <f t="shared" si="13"/>
        <v>4360.2614374907444</v>
      </c>
      <c r="AL14" s="1">
        <f t="shared" si="13"/>
        <v>4736.692312457506</v>
      </c>
      <c r="AM14" s="1">
        <f t="shared" si="13"/>
        <v>5139.865621327217</v>
      </c>
    </row>
    <row r="15" spans="1:39">
      <c r="B15" s="1" t="s">
        <v>19</v>
      </c>
      <c r="C15" s="1">
        <v>348.58</v>
      </c>
      <c r="D15" s="1">
        <v>505.03699999999998</v>
      </c>
      <c r="E15" s="1">
        <v>412.02100000000002</v>
      </c>
      <c r="F15" s="1">
        <v>434.19499999999999</v>
      </c>
      <c r="G15" s="1">
        <v>455.56299999999999</v>
      </c>
      <c r="H15" s="1">
        <v>505.03699999999998</v>
      </c>
      <c r="I15" s="1">
        <v>564.25800000000004</v>
      </c>
      <c r="J15" s="1">
        <v>584.94200000000001</v>
      </c>
      <c r="K15" s="1">
        <v>455.11200000000002</v>
      </c>
      <c r="L15" s="1">
        <v>477.66300000000001</v>
      </c>
      <c r="M15" s="1">
        <v>494.55900000000003</v>
      </c>
      <c r="N15" s="1">
        <v>483.52800000000002</v>
      </c>
      <c r="O15" s="1">
        <f t="shared" ref="O15:R17" si="14">+O$13*(K15/K$13)</f>
        <v>513.29736356574097</v>
      </c>
      <c r="P15" s="1">
        <f t="shared" si="14"/>
        <v>531.26284543711586</v>
      </c>
      <c r="Q15" s="1">
        <f t="shared" si="14"/>
        <v>526.12411683638322</v>
      </c>
      <c r="R15" s="1">
        <f t="shared" si="14"/>
        <v>478.12286777035274</v>
      </c>
      <c r="V15" s="1">
        <v>183.67599999999999</v>
      </c>
      <c r="W15" s="1">
        <v>1534.8630000000001</v>
      </c>
      <c r="X15" s="1">
        <v>772.18499999999995</v>
      </c>
      <c r="Y15" s="1">
        <v>883.50900000000001</v>
      </c>
      <c r="Z15" s="1">
        <v>1101.5609999999999</v>
      </c>
      <c r="AA15" s="1">
        <f>SUM(C15:F15)</f>
        <v>1699.8329999999999</v>
      </c>
      <c r="AB15" s="1">
        <f>SUM(G15:J15)</f>
        <v>2109.8000000000002</v>
      </c>
      <c r="AC15" s="1">
        <f>SUM(K15:N15)</f>
        <v>1910.8620000000001</v>
      </c>
      <c r="AD15" s="1">
        <f t="shared" si="12"/>
        <v>2048.807193609593</v>
      </c>
      <c r="AE15" s="1">
        <f t="shared" ref="AE15:AM17" si="15">+AE$13*(AD15/AD$13)</f>
        <v>2342.8087230523502</v>
      </c>
      <c r="AF15" s="1">
        <f t="shared" si="15"/>
        <v>2567.3705198689399</v>
      </c>
      <c r="AG15" s="1">
        <f t="shared" si="15"/>
        <v>2808.5314745595579</v>
      </c>
      <c r="AH15" s="1">
        <f t="shared" si="15"/>
        <v>3067.3900984195657</v>
      </c>
      <c r="AI15" s="1">
        <f t="shared" si="15"/>
        <v>3345.1132559791749</v>
      </c>
      <c r="AJ15" s="1">
        <f t="shared" si="15"/>
        <v>3642.9402540486963</v>
      </c>
      <c r="AK15" s="1">
        <f t="shared" si="15"/>
        <v>3962.1871687852217</v>
      </c>
      <c r="AL15" s="1">
        <f t="shared" si="15"/>
        <v>4304.2514243602782</v>
      </c>
      <c r="AM15" s="1">
        <f t="shared" si="15"/>
        <v>4670.6166375708772</v>
      </c>
    </row>
    <row r="16" spans="1:39">
      <c r="B16" s="1" t="s">
        <v>41</v>
      </c>
      <c r="C16" s="1">
        <v>150.286</v>
      </c>
      <c r="D16" s="1">
        <v>311.37400000000002</v>
      </c>
      <c r="E16" s="1">
        <v>217.52600000000001</v>
      </c>
      <c r="F16" s="1">
        <v>245.22800000000001</v>
      </c>
      <c r="G16" s="1">
        <v>241.886</v>
      </c>
      <c r="H16" s="1">
        <v>311.37400000000002</v>
      </c>
      <c r="I16" s="1">
        <v>270.33600000000001</v>
      </c>
      <c r="J16" s="1">
        <v>295.14999999999998</v>
      </c>
      <c r="K16" s="1">
        <v>268.43299999999999</v>
      </c>
      <c r="L16" s="1">
        <v>280.59699999999998</v>
      </c>
      <c r="M16" s="1">
        <v>297.25099999999998</v>
      </c>
      <c r="N16" s="1">
        <v>275.81099999999998</v>
      </c>
      <c r="O16" s="1">
        <f t="shared" si="14"/>
        <v>302.75174285459963</v>
      </c>
      <c r="P16" s="1">
        <f t="shared" si="14"/>
        <v>312.08354141124261</v>
      </c>
      <c r="Q16" s="1">
        <f t="shared" si="14"/>
        <v>316.22297815575433</v>
      </c>
      <c r="R16" s="1">
        <f t="shared" si="14"/>
        <v>272.72783847596986</v>
      </c>
      <c r="V16" s="1">
        <v>124.371</v>
      </c>
      <c r="W16" s="1">
        <v>522.60500000000002</v>
      </c>
      <c r="X16" s="1">
        <v>400.82400000000001</v>
      </c>
      <c r="Y16" s="1">
        <v>458.59800000000001</v>
      </c>
      <c r="Z16" s="1">
        <v>555.46799999999996</v>
      </c>
      <c r="AA16" s="1">
        <f>SUM(C16:F16)</f>
        <v>924.41399999999999</v>
      </c>
      <c r="AB16" s="1">
        <f>SUM(G16:J16)</f>
        <v>1118.7460000000001</v>
      </c>
      <c r="AC16" s="1">
        <f>SUM(K16:N16)</f>
        <v>1122.0919999999999</v>
      </c>
      <c r="AD16" s="1">
        <f t="shared" si="12"/>
        <v>1203.7861008975665</v>
      </c>
      <c r="AE16" s="1">
        <f t="shared" si="15"/>
        <v>1376.5280533319922</v>
      </c>
      <c r="AF16" s="1">
        <f t="shared" si="15"/>
        <v>1508.4703711077007</v>
      </c>
      <c r="AG16" s="1">
        <f t="shared" si="15"/>
        <v>1650.1656005276498</v>
      </c>
      <c r="AH16" s="1">
        <f t="shared" si="15"/>
        <v>1802.2591769618248</v>
      </c>
      <c r="AI16" s="1">
        <f t="shared" si="15"/>
        <v>1965.4366970380981</v>
      </c>
      <c r="AJ16" s="1">
        <f t="shared" si="15"/>
        <v>2140.4263211795942</v>
      </c>
      <c r="AK16" s="1">
        <f t="shared" si="15"/>
        <v>2328.0013159926448</v>
      </c>
      <c r="AL16" s="1">
        <f t="shared" si="15"/>
        <v>2528.9827444840512</v>
      </c>
      <c r="AM16" s="1">
        <f t="shared" si="15"/>
        <v>2744.2423125346168</v>
      </c>
    </row>
    <row r="17" spans="2:43">
      <c r="B17" s="1" t="s">
        <v>20</v>
      </c>
      <c r="C17" s="1">
        <v>161.72300000000001</v>
      </c>
      <c r="D17" s="1">
        <v>249.06100000000001</v>
      </c>
      <c r="E17" s="1">
        <v>175.27500000000001</v>
      </c>
      <c r="F17" s="1">
        <v>194.43799999999999</v>
      </c>
      <c r="G17" s="1">
        <v>215.90799999999999</v>
      </c>
      <c r="H17" s="1">
        <v>249.06100000000001</v>
      </c>
      <c r="I17" s="1">
        <v>262.36700000000002</v>
      </c>
      <c r="J17" s="1">
        <v>225.929</v>
      </c>
      <c r="K17" s="1">
        <v>190.34100000000001</v>
      </c>
      <c r="L17" s="1">
        <v>216.874</v>
      </c>
      <c r="M17" s="1">
        <v>221.05099999999999</v>
      </c>
      <c r="N17" s="1">
        <v>229.15700000000001</v>
      </c>
      <c r="O17" s="1">
        <f t="shared" si="14"/>
        <v>214.6758017333463</v>
      </c>
      <c r="P17" s="1">
        <f t="shared" si="14"/>
        <v>241.21001279422742</v>
      </c>
      <c r="Q17" s="1">
        <f t="shared" si="14"/>
        <v>235.15953031043685</v>
      </c>
      <c r="R17" s="1">
        <f t="shared" si="14"/>
        <v>226.5953616122556</v>
      </c>
      <c r="V17" s="1">
        <v>165.16</v>
      </c>
      <c r="W17" s="1">
        <v>1535.595</v>
      </c>
      <c r="X17" s="1">
        <v>477.02199999999999</v>
      </c>
      <c r="Y17" s="1">
        <v>580.91700000000003</v>
      </c>
      <c r="Z17" s="1">
        <v>529.16399999999999</v>
      </c>
      <c r="AA17" s="1">
        <f>SUM(C17:F17)</f>
        <v>780.49699999999996</v>
      </c>
      <c r="AB17" s="1">
        <f>SUM(G17:J17)</f>
        <v>953.26499999999999</v>
      </c>
      <c r="AC17" s="1">
        <f>SUM(K17:N17)</f>
        <v>857.42300000000012</v>
      </c>
      <c r="AD17" s="1">
        <f t="shared" si="12"/>
        <v>917.64070645026618</v>
      </c>
      <c r="AE17" s="1">
        <f t="shared" si="15"/>
        <v>1049.3211164062648</v>
      </c>
      <c r="AF17" s="1">
        <f t="shared" si="15"/>
        <v>1149.9001491797035</v>
      </c>
      <c r="AG17" s="1">
        <f t="shared" si="15"/>
        <v>1257.9137824394704</v>
      </c>
      <c r="AH17" s="1">
        <f t="shared" si="15"/>
        <v>1373.854028652265</v>
      </c>
      <c r="AI17" s="1">
        <f t="shared" si="15"/>
        <v>1498.2435150302401</v>
      </c>
      <c r="AJ17" s="1">
        <f t="shared" si="15"/>
        <v>1631.6373149743824</v>
      </c>
      <c r="AK17" s="1">
        <f t="shared" si="15"/>
        <v>1774.6248861253632</v>
      </c>
      <c r="AL17" s="1">
        <f t="shared" si="15"/>
        <v>1927.8321211040063</v>
      </c>
      <c r="AM17" s="1">
        <f t="shared" si="15"/>
        <v>2091.9235173652</v>
      </c>
    </row>
    <row r="18" spans="2:43">
      <c r="B18" s="1" t="s">
        <v>21</v>
      </c>
      <c r="C18" s="1">
        <f>+SUM(C14:C17)</f>
        <v>1073.19</v>
      </c>
      <c r="D18" s="1">
        <f>+SUM(D14:D17)</f>
        <v>1511.8489999999999</v>
      </c>
      <c r="E18" s="1">
        <f>+SUM(E14:E17)</f>
        <v>1248.2950000000001</v>
      </c>
      <c r="F18" s="1">
        <f>+SUM(F14:F17)</f>
        <v>1323.0120000000002</v>
      </c>
      <c r="G18" s="1">
        <f>+SUM(G14:G17)</f>
        <v>1334.2539999999999</v>
      </c>
      <c r="H18" s="1">
        <f>+SUM(H14:H17)</f>
        <v>1511.8489999999999</v>
      </c>
      <c r="I18" s="1">
        <f>+SUM(I14:I17)</f>
        <v>1563.7180000000001</v>
      </c>
      <c r="J18" s="1">
        <f>+SUM(J14:J17)</f>
        <v>1587.3319999999999</v>
      </c>
      <c r="K18" s="1">
        <f>+SUM(K14:K17)</f>
        <v>1353.8719999999998</v>
      </c>
      <c r="L18" s="1">
        <f>+SUM(L14:L17)</f>
        <v>1472.008</v>
      </c>
      <c r="M18" s="1">
        <f>+SUM(M14:M17)</f>
        <v>1568.614</v>
      </c>
      <c r="N18" s="1">
        <f>+SUM(N14:N17)</f>
        <v>1610</v>
      </c>
      <c r="O18" s="1">
        <f>+SUM(O14:O17)</f>
        <v>1526.9624360717294</v>
      </c>
      <c r="P18" s="1">
        <f>+SUM(P14:P17)</f>
        <v>1637.185962878008</v>
      </c>
      <c r="Q18" s="1">
        <f>+SUM(Q14:Q17)</f>
        <v>1668.730435412532</v>
      </c>
      <c r="R18" s="1">
        <f>+SUM(R14:R17)</f>
        <v>1592.0025667805544</v>
      </c>
      <c r="V18" s="1">
        <f>+SUM(V14:V17)</f>
        <v>924.86699999999996</v>
      </c>
      <c r="W18" s="1">
        <f>+SUM(W14:W17)</f>
        <v>4310.5249999999996</v>
      </c>
      <c r="X18" s="1">
        <f>+SUM(X14:X17)</f>
        <v>2448.8960000000002</v>
      </c>
      <c r="Y18" s="1">
        <f>+SUM(Y14:Y17)</f>
        <v>2818.8620000000001</v>
      </c>
      <c r="Z18" s="1">
        <f>+SUM(Z14:Z17)</f>
        <v>3368.6979999999994</v>
      </c>
      <c r="AA18" s="1">
        <f>SUM(C18:F18)</f>
        <v>5156.3459999999995</v>
      </c>
      <c r="AB18" s="1">
        <f>SUM(G18:J18)</f>
        <v>5997.1530000000002</v>
      </c>
      <c r="AC18" s="1">
        <f>SUM(K18:N18)</f>
        <v>6004.4940000000006</v>
      </c>
      <c r="AD18" s="1">
        <f t="shared" si="12"/>
        <v>6424.881401142824</v>
      </c>
      <c r="AE18" s="1">
        <f>+SUM(AE14:AE17)</f>
        <v>7346.8446606999141</v>
      </c>
      <c r="AF18" s="1">
        <f t="shared" ref="AF18:AM18" si="16">+SUM(AF14:AF17)</f>
        <v>8051.0509502298828</v>
      </c>
      <c r="AG18" s="1">
        <f t="shared" si="16"/>
        <v>8807.3107570610991</v>
      </c>
      <c r="AH18" s="1">
        <f t="shared" si="16"/>
        <v>9619.0689171998638</v>
      </c>
      <c r="AI18" s="1">
        <f t="shared" si="16"/>
        <v>10489.984616459851</v>
      </c>
      <c r="AJ18" s="1">
        <f t="shared" si="16"/>
        <v>11423.944213352837</v>
      </c>
      <c r="AK18" s="1">
        <f t="shared" si="16"/>
        <v>12425.074808393972</v>
      </c>
      <c r="AL18" s="1">
        <f t="shared" si="16"/>
        <v>13497.75860240584</v>
      </c>
      <c r="AM18" s="1">
        <f t="shared" si="16"/>
        <v>14646.648088797911</v>
      </c>
    </row>
    <row r="19" spans="2:43">
      <c r="B19" s="1" t="s">
        <v>22</v>
      </c>
      <c r="C19" s="1">
        <f>+C13-C18</f>
        <v>-303.60600000000011</v>
      </c>
      <c r="D19" s="1">
        <f>+D13-D18</f>
        <v>-400.93999999999983</v>
      </c>
      <c r="E19" s="1">
        <f>+E13-E18</f>
        <v>-180.82400000000007</v>
      </c>
      <c r="F19" s="1">
        <f>+F13-F18</f>
        <v>-25.12700000000018</v>
      </c>
      <c r="G19" s="1">
        <f>+G13-G18</f>
        <v>-271.52699999999982</v>
      </c>
      <c r="H19" s="1">
        <f>+H13-H18</f>
        <v>-400.93999999999983</v>
      </c>
      <c r="I19" s="1">
        <f>+I13-I18</f>
        <v>-435.24199999999996</v>
      </c>
      <c r="J19" s="1">
        <f>+J13-J18</f>
        <v>-287.59699999999998</v>
      </c>
      <c r="K19" s="1">
        <f>+K13-K18</f>
        <v>-365.2639999999999</v>
      </c>
      <c r="L19" s="1">
        <f>+L13-L18</f>
        <v>-404.33899999999994</v>
      </c>
      <c r="M19" s="1">
        <f>+M13-M18</f>
        <v>-380.0630000000001</v>
      </c>
      <c r="N19" s="1">
        <f>+N13-N18</f>
        <v>-248.71299999999997</v>
      </c>
      <c r="O19" s="1">
        <f>+O13-O18</f>
        <v>-411.96243607172937</v>
      </c>
      <c r="P19" s="1">
        <f>+P13-P18</f>
        <v>-449.71096287800788</v>
      </c>
      <c r="Q19" s="1">
        <f>+Q13-Q18</f>
        <v>-404.32043541253188</v>
      </c>
      <c r="R19" s="1">
        <f>+R13-R18</f>
        <v>-245.93275428055404</v>
      </c>
      <c r="V19" s="1">
        <f>+V13-V18</f>
        <v>-520.38499999999999</v>
      </c>
      <c r="W19" s="1">
        <f>+W13-W18</f>
        <v>-3485.5759999999996</v>
      </c>
      <c r="X19" s="1">
        <f>+X13-X18</f>
        <v>-1268.4500000000003</v>
      </c>
      <c r="Y19" s="1">
        <f>+Y13-Y18</f>
        <v>-1103.328</v>
      </c>
      <c r="Z19" s="1">
        <f>+Z13-Z18</f>
        <v>-862.07199999999921</v>
      </c>
      <c r="AA19" s="1">
        <f>SUM(C19:F19)</f>
        <v>-910.49700000000018</v>
      </c>
      <c r="AB19" s="1">
        <f>SUM(G19:J19)</f>
        <v>-1395.3059999999996</v>
      </c>
      <c r="AC19" s="1">
        <f>SUM(K19:N19)</f>
        <v>-1398.3789999999999</v>
      </c>
      <c r="AD19" s="1">
        <f t="shared" si="12"/>
        <v>-1511.9265886428232</v>
      </c>
      <c r="AE19" s="1">
        <f>+AE13-AE18</f>
        <v>-1728.8863547216533</v>
      </c>
      <c r="AF19" s="1">
        <f t="shared" ref="AF19:AM19" si="17">+AF13-AF18</f>
        <v>-1894.6027542244483</v>
      </c>
      <c r="AG19" s="1">
        <f t="shared" si="17"/>
        <v>-2072.5685777907192</v>
      </c>
      <c r="AH19" s="1">
        <f t="shared" si="17"/>
        <v>-2263.5944768280569</v>
      </c>
      <c r="AI19" s="1">
        <f t="shared" si="17"/>
        <v>-2468.5415443246511</v>
      </c>
      <c r="AJ19" s="1">
        <f t="shared" si="17"/>
        <v>-2688.3243323788338</v>
      </c>
      <c r="AK19" s="1">
        <f t="shared" si="17"/>
        <v>-2923.9140453776236</v>
      </c>
      <c r="AL19" s="1">
        <f t="shared" si="17"/>
        <v>-3176.3419188453463</v>
      </c>
      <c r="AM19" s="1">
        <f t="shared" si="17"/>
        <v>-3446.7027945463979</v>
      </c>
    </row>
    <row r="20" spans="2:43">
      <c r="B20" s="1" t="s">
        <v>23</v>
      </c>
      <c r="C20" s="1">
        <v>1.137</v>
      </c>
      <c r="D20" s="1">
        <v>8.3309999999999995</v>
      </c>
      <c r="E20" s="1">
        <v>1.2569999999999999</v>
      </c>
      <c r="F20" s="1">
        <v>1.554</v>
      </c>
      <c r="G20" s="1">
        <v>3.1230000000000002</v>
      </c>
      <c r="H20" s="1">
        <v>8.3309999999999995</v>
      </c>
      <c r="I20" s="1">
        <v>18.445</v>
      </c>
      <c r="J20" s="1">
        <v>28.698</v>
      </c>
      <c r="K20" s="1">
        <v>37.948</v>
      </c>
      <c r="L20" s="1">
        <v>43.143999999999998</v>
      </c>
      <c r="M20" s="1">
        <v>43.838999999999999</v>
      </c>
      <c r="N20" s="1">
        <v>43.463000000000001</v>
      </c>
      <c r="O20" s="1">
        <f>+N20</f>
        <v>43.463000000000001</v>
      </c>
      <c r="P20" s="1">
        <f>+O20</f>
        <v>43.463000000000001</v>
      </c>
      <c r="Q20" s="1">
        <f>+P20</f>
        <v>43.463000000000001</v>
      </c>
      <c r="R20" s="1">
        <f>+Q20</f>
        <v>43.463000000000001</v>
      </c>
      <c r="V20" s="1">
        <v>4.6539999999999999</v>
      </c>
      <c r="W20" s="1">
        <v>21.096</v>
      </c>
      <c r="X20" s="1">
        <v>27.228000000000002</v>
      </c>
      <c r="Y20" s="1">
        <v>36.042000000000002</v>
      </c>
      <c r="Z20" s="1">
        <v>18.126999999999999</v>
      </c>
      <c r="AA20" s="1">
        <f>SUM(C20:F20)</f>
        <v>12.279</v>
      </c>
      <c r="AB20" s="1">
        <f>SUM(G20:J20)</f>
        <v>58.597000000000001</v>
      </c>
      <c r="AC20" s="1">
        <f>SUM(K20:N20)</f>
        <v>168.39400000000001</v>
      </c>
      <c r="AD20" s="1">
        <f>+AC46*$AQ$28</f>
        <v>2.0532000000000017</v>
      </c>
      <c r="AE20" s="1">
        <f t="shared" ref="AE20:AM20" si="18">+AD46*$AQ$28</f>
        <v>17.222952940859155</v>
      </c>
      <c r="AF20" s="1">
        <f t="shared" si="18"/>
        <v>35.212048203169822</v>
      </c>
      <c r="AG20" s="1">
        <f t="shared" si="18"/>
        <v>54.698165986249698</v>
      </c>
      <c r="AH20" s="1">
        <f t="shared" si="18"/>
        <v>75.79026778062719</v>
      </c>
      <c r="AI20" s="1">
        <f t="shared" si="18"/>
        <v>98.604425784047876</v>
      </c>
      <c r="AJ20" s="1">
        <f t="shared" si="18"/>
        <v>123.26426200305858</v>
      </c>
      <c r="AK20" s="1">
        <f t="shared" si="18"/>
        <v>149.90141348357778</v>
      </c>
      <c r="AL20" s="1">
        <f t="shared" si="18"/>
        <v>178.65602518564174</v>
      </c>
      <c r="AM20" s="1">
        <f t="shared" si="18"/>
        <v>209.6772721037116</v>
      </c>
    </row>
    <row r="21" spans="2:43">
      <c r="B21" s="1" t="s">
        <v>24</v>
      </c>
      <c r="C21" s="1">
        <v>-5.0309999999999997</v>
      </c>
      <c r="D21" s="1">
        <v>-5.5490000000000004</v>
      </c>
      <c r="E21" s="1">
        <v>-4.0309999999999997</v>
      </c>
      <c r="F21" s="1">
        <v>-4.05</v>
      </c>
      <c r="G21" s="1">
        <f>+-5.173</f>
        <v>-5.173</v>
      </c>
      <c r="H21" s="1">
        <v>-5.5490000000000004</v>
      </c>
      <c r="I21" s="1">
        <v>-5.4249999999999998</v>
      </c>
      <c r="J21" s="1">
        <v>-5.3120000000000003</v>
      </c>
      <c r="K21" s="1">
        <v>-5.8849999999999998</v>
      </c>
      <c r="L21" s="1">
        <v>-5.343</v>
      </c>
      <c r="M21" s="1">
        <v>-5.5209999999999999</v>
      </c>
      <c r="N21" s="1">
        <v>-5.2750000000000004</v>
      </c>
      <c r="O21" s="1">
        <f>+N21</f>
        <v>-5.2750000000000004</v>
      </c>
      <c r="P21" s="1">
        <f>+O21</f>
        <v>-5.2750000000000004</v>
      </c>
      <c r="Q21" s="1">
        <f>+P21</f>
        <v>-5.2750000000000004</v>
      </c>
      <c r="R21" s="1">
        <f>+Q21</f>
        <v>-5.2750000000000004</v>
      </c>
      <c r="V21" s="1">
        <v>-1.4239999999999999</v>
      </c>
      <c r="W21" s="1">
        <v>-3.456</v>
      </c>
      <c r="X21" s="1">
        <v>-3.8940000000000001</v>
      </c>
      <c r="Y21" s="1">
        <v>-24.994</v>
      </c>
      <c r="Z21" s="1">
        <v>-97.227999999999994</v>
      </c>
      <c r="AA21" s="1">
        <f>SUM(C21:F21)</f>
        <v>-18.661000000000001</v>
      </c>
      <c r="AB21" s="1">
        <f>SUM(G21:J21)</f>
        <v>-21.459000000000003</v>
      </c>
      <c r="AC21" s="1">
        <f>SUM(K21:N21)</f>
        <v>-22.024000000000001</v>
      </c>
      <c r="AD21" s="1">
        <f t="shared" si="12"/>
        <v>-21.1</v>
      </c>
      <c r="AE21" s="1">
        <f>+AD21</f>
        <v>-21.1</v>
      </c>
      <c r="AF21" s="1">
        <f t="shared" ref="AF21:AM21" si="19">+AE21</f>
        <v>-21.1</v>
      </c>
      <c r="AG21" s="1">
        <f t="shared" si="19"/>
        <v>-21.1</v>
      </c>
      <c r="AH21" s="1">
        <f t="shared" si="19"/>
        <v>-21.1</v>
      </c>
      <c r="AI21" s="1">
        <f t="shared" si="19"/>
        <v>-21.1</v>
      </c>
      <c r="AJ21" s="1">
        <f t="shared" si="19"/>
        <v>-21.1</v>
      </c>
      <c r="AK21" s="1">
        <f t="shared" si="19"/>
        <v>-21.1</v>
      </c>
      <c r="AL21" s="1">
        <f t="shared" si="19"/>
        <v>-21.1</v>
      </c>
      <c r="AM21" s="1">
        <f t="shared" si="19"/>
        <v>-21.1</v>
      </c>
    </row>
    <row r="22" spans="2:43">
      <c r="B22" s="1" t="s">
        <v>25</v>
      </c>
      <c r="C22" s="1">
        <v>22.058</v>
      </c>
      <c r="D22" s="1">
        <v>-16.91</v>
      </c>
      <c r="E22" s="1">
        <v>112.631</v>
      </c>
      <c r="F22" s="1">
        <v>63.204000000000001</v>
      </c>
      <c r="G22" s="1">
        <v>-77.537000000000006</v>
      </c>
      <c r="H22" s="1">
        <v>-16.91</v>
      </c>
      <c r="I22" s="1">
        <v>71.960999999999999</v>
      </c>
      <c r="J22" s="1">
        <v>-20.042999999999999</v>
      </c>
      <c r="K22" s="1">
        <v>11.372</v>
      </c>
      <c r="L22" s="1">
        <v>1.323</v>
      </c>
      <c r="M22" s="1">
        <v>-20.661999999999999</v>
      </c>
      <c r="N22" s="1">
        <v>-34.447000000000003</v>
      </c>
      <c r="O22" s="1">
        <v>-34.447000000000003</v>
      </c>
      <c r="P22" s="1">
        <v>-34.447000000000003</v>
      </c>
      <c r="Q22" s="1">
        <v>-34.447000000000003</v>
      </c>
      <c r="R22" s="1">
        <v>-34.447000000000003</v>
      </c>
      <c r="V22" s="1">
        <v>-4.5679999999999996</v>
      </c>
      <c r="W22" s="1">
        <v>4.5279999999999996</v>
      </c>
      <c r="X22" s="1">
        <v>-8.2479999999999993</v>
      </c>
      <c r="Y22" s="1">
        <v>59.012999999999998</v>
      </c>
      <c r="Z22" s="1">
        <v>14.988</v>
      </c>
      <c r="AA22" s="1">
        <f>SUM(C22:F22)</f>
        <v>180.983</v>
      </c>
      <c r="AB22" s="1">
        <f>SUM(G22:J22)</f>
        <v>-42.529000000000003</v>
      </c>
      <c r="AC22" s="1">
        <f>SUM(K22:N22)</f>
        <v>-42.414000000000001</v>
      </c>
      <c r="AD22" s="1">
        <f>+AC22</f>
        <v>-42.414000000000001</v>
      </c>
      <c r="AE22" s="1">
        <f t="shared" ref="AE22:AM22" si="20">+AD22</f>
        <v>-42.414000000000001</v>
      </c>
      <c r="AF22" s="1">
        <f t="shared" si="20"/>
        <v>-42.414000000000001</v>
      </c>
      <c r="AG22" s="1">
        <f t="shared" si="20"/>
        <v>-42.414000000000001</v>
      </c>
      <c r="AH22" s="1">
        <f t="shared" si="20"/>
        <v>-42.414000000000001</v>
      </c>
      <c r="AI22" s="1">
        <f t="shared" si="20"/>
        <v>-42.414000000000001</v>
      </c>
      <c r="AJ22" s="1">
        <f t="shared" si="20"/>
        <v>-42.414000000000001</v>
      </c>
      <c r="AK22" s="1">
        <f t="shared" si="20"/>
        <v>-42.414000000000001</v>
      </c>
      <c r="AL22" s="1">
        <f t="shared" si="20"/>
        <v>-42.414000000000001</v>
      </c>
      <c r="AM22" s="1">
        <f t="shared" si="20"/>
        <v>-42.414000000000001</v>
      </c>
    </row>
    <row r="23" spans="2:43">
      <c r="B23" s="1" t="s">
        <v>26</v>
      </c>
      <c r="C23" s="1">
        <f>+SUM(C19:C22)</f>
        <v>-285.44200000000012</v>
      </c>
      <c r="D23" s="1">
        <f>+SUM(D19:D22)</f>
        <v>-415.06799999999981</v>
      </c>
      <c r="E23" s="1">
        <f>+SUM(E19:E22)</f>
        <v>-70.96700000000007</v>
      </c>
      <c r="F23" s="1">
        <f>+SUM(F19:F22)</f>
        <v>35.580999999999818</v>
      </c>
      <c r="G23" s="1">
        <f>+SUM(G19:G22)</f>
        <v>-351.11399999999981</v>
      </c>
      <c r="H23" s="1">
        <f>+SUM(H19:H22)</f>
        <v>-415.06799999999981</v>
      </c>
      <c r="I23" s="1">
        <f>+SUM(I19:I22)</f>
        <v>-350.26099999999997</v>
      </c>
      <c r="J23" s="1">
        <f>+SUM(J19:J22)</f>
        <v>-284.25400000000002</v>
      </c>
      <c r="K23" s="1">
        <f>+SUM(K19:K22)</f>
        <v>-321.82899999999989</v>
      </c>
      <c r="L23" s="1">
        <f>+SUM(L19:L22)</f>
        <v>-365.21499999999997</v>
      </c>
      <c r="M23" s="1">
        <f>+SUM(M19:M22)</f>
        <v>-362.4070000000001</v>
      </c>
      <c r="N23" s="1">
        <f>+SUM(N19:N22)</f>
        <v>-244.97199999999998</v>
      </c>
      <c r="O23" s="1">
        <f>+SUM(O19:O22)</f>
        <v>-408.22143607172933</v>
      </c>
      <c r="P23" s="1">
        <f>+SUM(P19:P22)</f>
        <v>-445.96996287800783</v>
      </c>
      <c r="Q23" s="1">
        <f>+SUM(Q19:Q22)</f>
        <v>-400.57943541253184</v>
      </c>
      <c r="R23" s="1">
        <f>+SUM(R19:R22)</f>
        <v>-242.19175428055405</v>
      </c>
      <c r="V23" s="1">
        <f>+SUM(V19:V22)</f>
        <v>-521.72299999999996</v>
      </c>
      <c r="W23" s="1">
        <f>+SUM(W19:W22)</f>
        <v>-3463.4079999999999</v>
      </c>
      <c r="X23" s="1">
        <f>+SUM(X19:X22)</f>
        <v>-1253.3640000000003</v>
      </c>
      <c r="Y23" s="1">
        <f>+SUM(Y19:Y22)</f>
        <v>-1033.2670000000001</v>
      </c>
      <c r="Z23" s="1">
        <f>+SUM(Z19:Z22)</f>
        <v>-926.18499999999926</v>
      </c>
      <c r="AA23" s="1">
        <f>SUM(C23:F23)</f>
        <v>-735.8960000000003</v>
      </c>
      <c r="AB23" s="1">
        <f>SUM(G23:J23)</f>
        <v>-1400.6969999999997</v>
      </c>
      <c r="AC23" s="1">
        <f>SUM(K23:N23)</f>
        <v>-1294.423</v>
      </c>
      <c r="AD23" s="1">
        <f t="shared" si="12"/>
        <v>-1496.962588642823</v>
      </c>
      <c r="AE23" s="1">
        <f>+SUM(AE19:AE22)</f>
        <v>-1775.1774017807941</v>
      </c>
      <c r="AF23" s="1">
        <f t="shared" ref="AF23:AM23" si="21">+SUM(AF19:AF22)</f>
        <v>-1922.9047060212783</v>
      </c>
      <c r="AG23" s="1">
        <f t="shared" si="21"/>
        <v>-2081.3844118044694</v>
      </c>
      <c r="AH23" s="1">
        <f t="shared" si="21"/>
        <v>-2251.3182090474297</v>
      </c>
      <c r="AI23" s="1">
        <f t="shared" si="21"/>
        <v>-2433.4511185406031</v>
      </c>
      <c r="AJ23" s="1">
        <f t="shared" si="21"/>
        <v>-2628.5740703757751</v>
      </c>
      <c r="AK23" s="1">
        <f t="shared" si="21"/>
        <v>-2837.5266318940457</v>
      </c>
      <c r="AL23" s="1">
        <f t="shared" si="21"/>
        <v>-3061.1998936597047</v>
      </c>
      <c r="AM23" s="1">
        <f t="shared" si="21"/>
        <v>-3300.5395224426866</v>
      </c>
    </row>
    <row r="24" spans="2:43">
      <c r="B24" s="1" t="s">
        <v>27</v>
      </c>
      <c r="C24" s="1">
        <v>-1.44</v>
      </c>
      <c r="D24" s="1">
        <v>-6.9989999999999997</v>
      </c>
      <c r="E24" s="1">
        <v>-0.99199999999999999</v>
      </c>
      <c r="F24" s="1">
        <v>-13.031000000000001</v>
      </c>
      <c r="G24" s="1">
        <v>-8.51</v>
      </c>
      <c r="H24" s="1">
        <v>-6.9989999999999997</v>
      </c>
      <c r="I24" s="1">
        <v>-9.2409999999999997</v>
      </c>
      <c r="J24" s="1">
        <v>-6.8449999999999998</v>
      </c>
      <c r="K24" s="1">
        <v>-6.8449999999999998</v>
      </c>
      <c r="L24" s="1">
        <v>-12.093</v>
      </c>
      <c r="M24" s="1">
        <v>-5.8490000000000002</v>
      </c>
      <c r="N24" s="1">
        <v>-3.2749999999999999</v>
      </c>
      <c r="O24" s="1">
        <f>+O23*(N24/N23)</f>
        <v>-5.4574612736758228</v>
      </c>
      <c r="P24" s="1">
        <f>+P23*(O24/O23)</f>
        <v>-5.9621166028177743</v>
      </c>
      <c r="Q24" s="1">
        <f>+Q23*(P24/P23)</f>
        <v>-5.3552963235636799</v>
      </c>
      <c r="R24" s="1">
        <f>+R23*(Q24/Q23)</f>
        <v>-3.2378312430351821</v>
      </c>
      <c r="V24" s="1">
        <v>7.08</v>
      </c>
      <c r="W24" s="1">
        <v>18.341999999999999</v>
      </c>
      <c r="X24" s="1">
        <v>-2.5470000000000002</v>
      </c>
      <c r="Y24" s="1">
        <v>-0.39300000000000002</v>
      </c>
      <c r="Z24" s="1">
        <v>-18.654</v>
      </c>
      <c r="AA24" s="1">
        <f>SUM(C24:F24)</f>
        <v>-22.462000000000003</v>
      </c>
      <c r="AB24" s="1">
        <f>SUM(G24:J24)</f>
        <v>-31.594999999999999</v>
      </c>
      <c r="AC24" s="1">
        <f>SUM(K24:N24)</f>
        <v>-28.061999999999998</v>
      </c>
      <c r="AD24" s="1">
        <f t="shared" si="12"/>
        <v>-20.012705443092457</v>
      </c>
      <c r="AE24" s="1">
        <f>+AE23*(AD24/AD23)</f>
        <v>-23.732124450272281</v>
      </c>
      <c r="AF24" s="1">
        <f t="shared" ref="AF24:AM24" si="22">+AF23*(AE24/AE23)</f>
        <v>-25.707072286709039</v>
      </c>
      <c r="AG24" s="1">
        <f t="shared" si="22"/>
        <v>-27.825767633279057</v>
      </c>
      <c r="AH24" s="1">
        <f t="shared" si="22"/>
        <v>-30.097591294639109</v>
      </c>
      <c r="AI24" s="1">
        <f t="shared" si="22"/>
        <v>-32.532503360467622</v>
      </c>
      <c r="AJ24" s="1">
        <f t="shared" si="22"/>
        <v>-35.141077676145279</v>
      </c>
      <c r="AK24" s="1">
        <f t="shared" si="22"/>
        <v>-37.934538312349972</v>
      </c>
      <c r="AL24" s="1">
        <f t="shared" si="22"/>
        <v>-40.924798147280221</v>
      </c>
      <c r="AM24" s="1">
        <f t="shared" si="22"/>
        <v>-44.124499681595431</v>
      </c>
    </row>
    <row r="25" spans="2:43">
      <c r="B25" s="1" t="s">
        <v>28</v>
      </c>
      <c r="C25" s="1">
        <f>+SUM(C23:C24)</f>
        <v>-286.88200000000012</v>
      </c>
      <c r="D25" s="1">
        <f>+SUM(D23:D24)</f>
        <v>-422.06699999999984</v>
      </c>
      <c r="E25" s="1">
        <f>+SUM(E23:E24)</f>
        <v>-71.959000000000074</v>
      </c>
      <c r="F25" s="1">
        <f>+SUM(F23:F24)</f>
        <v>22.54999999999982</v>
      </c>
      <c r="G25" s="1">
        <f>+SUM(G23:G24)</f>
        <v>-359.6239999999998</v>
      </c>
      <c r="H25" s="1">
        <f>+SUM(H23:H24)</f>
        <v>-422.06699999999984</v>
      </c>
      <c r="I25" s="1">
        <f>+SUM(I23:I24)</f>
        <v>-359.50199999999995</v>
      </c>
      <c r="J25" s="1">
        <v>-4.2060000000000004</v>
      </c>
      <c r="K25" s="1">
        <f>+SUM(K23:K24)</f>
        <v>-328.67399999999992</v>
      </c>
      <c r="L25" s="1">
        <f>+SUM(L23:L24)</f>
        <v>-377.30799999999999</v>
      </c>
      <c r="M25" s="1">
        <f>+SUM(M23:M24)</f>
        <v>-368.25600000000009</v>
      </c>
      <c r="N25" s="1">
        <f>+SUM(N23:N24)</f>
        <v>-248.24699999999999</v>
      </c>
      <c r="O25" s="1">
        <f>+SUM(O23:O24)</f>
        <v>-413.67889734540518</v>
      </c>
      <c r="P25" s="1">
        <f>+SUM(P23:P24)</f>
        <v>-451.93207948082562</v>
      </c>
      <c r="Q25" s="1">
        <f>+SUM(Q23:Q24)</f>
        <v>-405.9347317360955</v>
      </c>
      <c r="R25" s="1">
        <f>+SUM(R23:R24)</f>
        <v>-245.42958552358922</v>
      </c>
      <c r="V25" s="1">
        <f>+SUM(V23:V24)</f>
        <v>-514.64299999999992</v>
      </c>
      <c r="W25" s="1">
        <f>+SUM(W23:W24)</f>
        <v>-3445.0659999999998</v>
      </c>
      <c r="X25" s="1">
        <f>+SUM(X23:X24)</f>
        <v>-1255.9110000000003</v>
      </c>
      <c r="Y25" s="1">
        <f>+SUM(Y23:Y24)</f>
        <v>-1033.6600000000001</v>
      </c>
      <c r="Z25" s="1">
        <f>+SUM(Z23:Z24)</f>
        <v>-944.83899999999926</v>
      </c>
      <c r="AA25" s="1">
        <f>SUM(C25:F25)</f>
        <v>-758.35800000000017</v>
      </c>
      <c r="AB25" s="1">
        <f>SUM(G25:J25)</f>
        <v>-1145.3989999999994</v>
      </c>
      <c r="AC25" s="1">
        <f>SUM(K25:N25)</f>
        <v>-1322.4850000000001</v>
      </c>
      <c r="AD25" s="1">
        <f t="shared" si="12"/>
        <v>-1516.9752940859155</v>
      </c>
      <c r="AE25" s="1">
        <f>+SUM(AE23:AE24)</f>
        <v>-1798.9095262310664</v>
      </c>
      <c r="AF25" s="1">
        <f t="shared" ref="AF25:AM25" si="23">+SUM(AF23:AF24)</f>
        <v>-1948.6117783079874</v>
      </c>
      <c r="AG25" s="1">
        <f t="shared" si="23"/>
        <v>-2109.2101794377486</v>
      </c>
      <c r="AH25" s="1">
        <f t="shared" si="23"/>
        <v>-2281.4158003420689</v>
      </c>
      <c r="AI25" s="1">
        <f t="shared" si="23"/>
        <v>-2465.9836219010708</v>
      </c>
      <c r="AJ25" s="1">
        <f t="shared" si="23"/>
        <v>-2663.7151480519206</v>
      </c>
      <c r="AK25" s="1">
        <f t="shared" si="23"/>
        <v>-2875.4611702063958</v>
      </c>
      <c r="AL25" s="1">
        <f t="shared" si="23"/>
        <v>-3102.1246918069851</v>
      </c>
      <c r="AM25" s="1">
        <f t="shared" si="23"/>
        <v>-3344.6640221242819</v>
      </c>
    </row>
    <row r="26" spans="2:43">
      <c r="B26" s="1" t="s">
        <v>29</v>
      </c>
      <c r="C26" s="1">
        <v>1501.636</v>
      </c>
      <c r="D26" s="1">
        <v>1632.14</v>
      </c>
      <c r="E26" s="1">
        <v>1580.9659999999999</v>
      </c>
      <c r="F26" s="1">
        <v>1668.8789999999999</v>
      </c>
      <c r="G26" s="1">
        <v>1619.1130000000001</v>
      </c>
      <c r="H26" s="1">
        <v>1632.14</v>
      </c>
      <c r="I26" s="1">
        <v>1608.5229999999999</v>
      </c>
      <c r="J26" s="1">
        <v>1573.883</v>
      </c>
      <c r="K26" s="1">
        <v>1581.37</v>
      </c>
      <c r="L26" s="1">
        <v>1603.172</v>
      </c>
      <c r="M26" s="1">
        <v>1625.9169999999999</v>
      </c>
      <c r="N26" s="1">
        <v>1638.7139999999999</v>
      </c>
      <c r="O26" s="1">
        <f>+N26</f>
        <v>1638.7139999999999</v>
      </c>
      <c r="P26" s="1">
        <f>+O26</f>
        <v>1638.7139999999999</v>
      </c>
      <c r="Q26" s="1">
        <f>+P26</f>
        <v>1638.7139999999999</v>
      </c>
      <c r="R26" s="1">
        <f>+Q26</f>
        <v>1638.7139999999999</v>
      </c>
      <c r="V26" s="1">
        <f>+V25/V27</f>
        <v>804.12968749999982</v>
      </c>
      <c r="W26" s="1">
        <f>+W25/W27</f>
        <v>1167.8189830508472</v>
      </c>
      <c r="X26" s="1">
        <v>1300.568</v>
      </c>
      <c r="Y26" s="1">
        <v>1375.462</v>
      </c>
      <c r="Z26" s="1">
        <v>1455.693</v>
      </c>
      <c r="AA26" s="1">
        <f>+AA25/AA27</f>
        <v>1574.5087227613001</v>
      </c>
      <c r="AB26" s="1">
        <f>+AB25/AB27</f>
        <v>1620.3593645899477</v>
      </c>
      <c r="AC26" s="1">
        <f>+AC25/AC27</f>
        <v>1610.4839928216979</v>
      </c>
      <c r="AD26" s="1">
        <f>+AD25/AD27</f>
        <v>1638.7139999999999</v>
      </c>
      <c r="AE26" s="1">
        <f>+AD26</f>
        <v>1638.7139999999999</v>
      </c>
      <c r="AF26" s="1">
        <f t="shared" ref="AF26:AM26" si="24">+AE26</f>
        <v>1638.7139999999999</v>
      </c>
      <c r="AG26" s="1">
        <f t="shared" si="24"/>
        <v>1638.7139999999999</v>
      </c>
      <c r="AH26" s="1">
        <f t="shared" si="24"/>
        <v>1638.7139999999999</v>
      </c>
      <c r="AI26" s="1">
        <f t="shared" si="24"/>
        <v>1638.7139999999999</v>
      </c>
      <c r="AJ26" s="1">
        <f t="shared" si="24"/>
        <v>1638.7139999999999</v>
      </c>
      <c r="AK26" s="1">
        <f t="shared" si="24"/>
        <v>1638.7139999999999</v>
      </c>
      <c r="AL26" s="1">
        <f t="shared" si="24"/>
        <v>1638.7139999999999</v>
      </c>
      <c r="AM26" s="1">
        <f t="shared" si="24"/>
        <v>1638.7139999999999</v>
      </c>
    </row>
    <row r="27" spans="2:43" s="6" customFormat="1">
      <c r="B27" s="6" t="s">
        <v>30</v>
      </c>
      <c r="C27" s="6">
        <f>+C25/C26</f>
        <v>-0.19104629883673549</v>
      </c>
      <c r="D27" s="6">
        <f>+D25/D26</f>
        <v>-0.25859730170205975</v>
      </c>
      <c r="E27" s="6">
        <f>+E25/E26</f>
        <v>-4.5515842845450238E-2</v>
      </c>
      <c r="F27" s="6">
        <f>+F25/F26</f>
        <v>1.3512064086131962E-2</v>
      </c>
      <c r="G27" s="6">
        <f>+G25/G26</f>
        <v>-0.22211173648781757</v>
      </c>
      <c r="H27" s="6">
        <f>+H25/H26</f>
        <v>-0.25859730170205975</v>
      </c>
      <c r="I27" s="6">
        <f>+I25/I26</f>
        <v>-0.22349820300984194</v>
      </c>
      <c r="J27" s="6">
        <f>+J25/J26</f>
        <v>-2.6723714532782936E-3</v>
      </c>
      <c r="K27" s="6">
        <f>+K25/K26</f>
        <v>-0.20784130216204932</v>
      </c>
      <c r="L27" s="6">
        <f>+L25/L26</f>
        <v>-0.23535091680742926</v>
      </c>
      <c r="M27" s="6">
        <f>+M25/M26</f>
        <v>-0.22649126615934276</v>
      </c>
      <c r="N27" s="6">
        <f>+N25/N26</f>
        <v>-0.15148891142688717</v>
      </c>
      <c r="O27" s="6">
        <f>+O25/O26</f>
        <v>-0.25244118091711254</v>
      </c>
      <c r="P27" s="6">
        <f>+P25/P26</f>
        <v>-0.27578459662932375</v>
      </c>
      <c r="Q27" s="6">
        <f>+Q25/Q26</f>
        <v>-0.2477154230305566</v>
      </c>
      <c r="R27" s="6">
        <f>+R25/R26</f>
        <v>-0.14976962760041668</v>
      </c>
      <c r="V27" s="6">
        <v>-0.64</v>
      </c>
      <c r="W27" s="6">
        <v>-2.95</v>
      </c>
      <c r="X27" s="6">
        <f>+X25/X26</f>
        <v>-0.96566346396343772</v>
      </c>
      <c r="Y27" s="6">
        <f>+Y25/Y26</f>
        <v>-0.75150022319773291</v>
      </c>
      <c r="Z27" s="6">
        <f>+Z25/Z26</f>
        <v>-0.64906474098590794</v>
      </c>
      <c r="AA27" s="6">
        <f>SUM(C27:F27)</f>
        <v>-0.48164737929811352</v>
      </c>
      <c r="AB27" s="6">
        <f>SUM(G27:J27)</f>
        <v>-0.70687961265299748</v>
      </c>
      <c r="AC27" s="6">
        <f>SUM(K27:N27)</f>
        <v>-0.82117239655570851</v>
      </c>
      <c r="AD27" s="1">
        <f t="shared" si="12"/>
        <v>-0.92571082817740957</v>
      </c>
      <c r="AE27" s="6">
        <f>+AE25/AE26</f>
        <v>-1.0977568546012706</v>
      </c>
      <c r="AF27" s="6">
        <f t="shared" ref="AF27:AM27" si="25">+AF25/AF26</f>
        <v>-1.1891103501330844</v>
      </c>
      <c r="AG27" s="6">
        <f t="shared" si="25"/>
        <v>-1.2871130529413606</v>
      </c>
      <c r="AH27" s="6">
        <f t="shared" si="25"/>
        <v>-1.3921988829912169</v>
      </c>
      <c r="AI27" s="6">
        <f t="shared" si="25"/>
        <v>-1.5048285557461953</v>
      </c>
      <c r="AJ27" s="6">
        <f t="shared" si="25"/>
        <v>-1.6254911766494462</v>
      </c>
      <c r="AK27" s="6">
        <f t="shared" si="25"/>
        <v>-1.7547059280670061</v>
      </c>
      <c r="AL27" s="6">
        <f t="shared" si="25"/>
        <v>-1.8930238539531519</v>
      </c>
      <c r="AM27" s="6">
        <f t="shared" si="25"/>
        <v>-2.0410297477926482</v>
      </c>
    </row>
    <row r="28" spans="2:43">
      <c r="AP28" s="1" t="s">
        <v>75</v>
      </c>
      <c r="AQ28" s="7">
        <v>-0.01</v>
      </c>
    </row>
    <row r="29" spans="2:43">
      <c r="AP29" s="1" t="s">
        <v>66</v>
      </c>
      <c r="AQ29" s="1">
        <f>+AE13</f>
        <v>5617.9583059782608</v>
      </c>
    </row>
    <row r="30" spans="2:43">
      <c r="AP30" s="1" t="s">
        <v>67</v>
      </c>
      <c r="AQ30" s="10">
        <f>+Main!G9/Model!AQ29</f>
        <v>3.3096285376511565</v>
      </c>
    </row>
    <row r="31" spans="2:43">
      <c r="B31" s="8" t="s">
        <v>43</v>
      </c>
      <c r="AP31" s="1" t="s">
        <v>5</v>
      </c>
      <c r="AQ31" s="1">
        <f>+AQ29*AQ30</f>
        <v>18593.355132799999</v>
      </c>
    </row>
    <row r="32" spans="2:43" s="7" customFormat="1">
      <c r="B32" s="7" t="s">
        <v>18</v>
      </c>
      <c r="G32" s="7">
        <f>+G13/C13-1</f>
        <v>0.38091098567537807</v>
      </c>
      <c r="H32" s="7">
        <f>+H13/D13-1</f>
        <v>0</v>
      </c>
      <c r="I32" s="7">
        <f>+I13/E13-1</f>
        <v>5.7149093511673854E-2</v>
      </c>
      <c r="J32" s="7">
        <f>+J13/F13-1</f>
        <v>1.4253959326133714E-3</v>
      </c>
      <c r="K32" s="7">
        <f>+K13/G13-1</f>
        <v>-6.9744158189262273E-2</v>
      </c>
      <c r="L32" s="7">
        <f>+L13/H13-1</f>
        <v>-3.8923080108271724E-2</v>
      </c>
      <c r="M32" s="7">
        <f>+M13/I13-1</f>
        <v>5.3235514091571012E-2</v>
      </c>
      <c r="N32" s="7">
        <f>+N13/J13-1</f>
        <v>4.7357345920514771E-2</v>
      </c>
      <c r="O32" s="7">
        <f>+O13/K13-1</f>
        <v>0.12784844953712704</v>
      </c>
      <c r="P32" s="7">
        <f>+P13/L13-1</f>
        <v>0.11221268014712438</v>
      </c>
      <c r="Q32" s="7">
        <f>+Q13/M13-1</f>
        <v>6.3824774872933698E-2</v>
      </c>
      <c r="R32" s="7">
        <f>+R13/N13-1</f>
        <v>-1.1178529949966265E-2</v>
      </c>
      <c r="W32" s="7">
        <f>+W13/V13-1</f>
        <v>1.0395196819635975</v>
      </c>
      <c r="X32" s="7">
        <f>+X13/W13-1</f>
        <v>0.43093209398399179</v>
      </c>
      <c r="Y32" s="7">
        <f>+Y13/X13-1</f>
        <v>0.45329307736228519</v>
      </c>
      <c r="Z32" s="7">
        <f>+Z13/Y13-1</f>
        <v>0.4611345505247928</v>
      </c>
      <c r="AA32" s="7">
        <f>+AA13/Z13-1</f>
        <v>0.69385021937855895</v>
      </c>
      <c r="AB32" s="7">
        <f>+AB13/AA13-1</f>
        <v>8.3846128300841816E-2</v>
      </c>
      <c r="AC32" s="7">
        <f>+AC13/AB13-1</f>
        <v>9.2745369413615997E-4</v>
      </c>
      <c r="AD32" s="7">
        <f>+AD13/AC13-1</f>
        <v>6.6615751560697101E-2</v>
      </c>
      <c r="AE32" s="7">
        <f>+AE13/AD13-1</f>
        <v>0.14349887600930589</v>
      </c>
      <c r="AF32" s="7">
        <f>+AF13/AE13-1</f>
        <v>9.585152838427935E-2</v>
      </c>
      <c r="AG32" s="7">
        <f>+AG13/AF13-1</f>
        <v>9.393305439330546E-2</v>
      </c>
      <c r="AH32" s="7">
        <f>+AH13/AG13-1</f>
        <v>9.2168674698795305E-2</v>
      </c>
      <c r="AI32" s="7">
        <f>+AI13/AH13-1</f>
        <v>9.0540540540540615E-2</v>
      </c>
      <c r="AJ32" s="7">
        <f>+AJ13/AI13-1</f>
        <v>8.9033457249070747E-2</v>
      </c>
      <c r="AK32" s="7">
        <f>+AK13/AJ13-1</f>
        <v>8.7634408602150549E-2</v>
      </c>
      <c r="AL32" s="7">
        <f>+AL13/AK13-1</f>
        <v>8.6332179930795894E-2</v>
      </c>
      <c r="AM32" s="7">
        <f>+AM13/AL13-1</f>
        <v>8.5117056856187423E-2</v>
      </c>
      <c r="AP32" s="7" t="s">
        <v>68</v>
      </c>
      <c r="AQ32" s="1">
        <f>+Main!G5</f>
        <v>1650.6315199999999</v>
      </c>
    </row>
    <row r="33" spans="2:43" s="7" customFormat="1">
      <c r="B33" s="7" t="s">
        <v>3</v>
      </c>
      <c r="G33" s="7">
        <f>+G14/C14-1</f>
        <v>2.0106592082908215E-2</v>
      </c>
      <c r="H33" s="7">
        <f>+H14/D14-1</f>
        <v>0</v>
      </c>
      <c r="I33" s="7">
        <f>+I14/E14-1</f>
        <v>5.2503760093624674E-2</v>
      </c>
      <c r="J33" s="7">
        <f>+J14/F14-1</f>
        <v>7.1601755311687887E-2</v>
      </c>
      <c r="K33" s="7">
        <f>+K14/G14-1</f>
        <v>4.5353138653875025E-2</v>
      </c>
      <c r="L33" s="7">
        <f>+L14/H14-1</f>
        <v>0.11312634835576207</v>
      </c>
      <c r="M33" s="7">
        <f>+M14/I14-1</f>
        <v>0.19066880625250415</v>
      </c>
      <c r="N33" s="7">
        <f>+N14/J14-1</f>
        <v>0.29127321004506457</v>
      </c>
      <c r="O33" s="7">
        <f>+O14/K14-1</f>
        <v>0.12784844953712704</v>
      </c>
      <c r="P33" s="7">
        <f>+P14/L14-1</f>
        <v>0.11221268014712416</v>
      </c>
      <c r="Q33" s="7">
        <f>+Q14/M14-1</f>
        <v>6.3824774872933698E-2</v>
      </c>
      <c r="R33" s="7">
        <f>+R14/N14-1</f>
        <v>-1.1178529949966265E-2</v>
      </c>
      <c r="W33" s="7">
        <f t="shared" ref="W33" si="26">+W14/V14-1</f>
        <v>0.58850019926493369</v>
      </c>
      <c r="X33" s="7">
        <f t="shared" ref="X33:Y33" si="27">+X14/W14-1</f>
        <v>0.11345966755033721</v>
      </c>
      <c r="Y33" s="7">
        <f t="shared" si="27"/>
        <v>0.12138846989165875</v>
      </c>
      <c r="Z33" s="7">
        <f t="shared" ref="Z33" si="28">+Z14/Y14-1</f>
        <v>0.31999870512302464</v>
      </c>
      <c r="AA33" s="7">
        <f t="shared" ref="AA33" si="29">+AA14/Z14-1</f>
        <v>0.48126392700242282</v>
      </c>
      <c r="AB33" s="7">
        <f t="shared" ref="AB33:AC33" si="30">+AB14/AA14-1</f>
        <v>3.6389545113558741E-2</v>
      </c>
      <c r="AC33" s="7">
        <f t="shared" si="30"/>
        <v>0.16458331267606896</v>
      </c>
      <c r="AD33" s="7">
        <f t="shared" ref="AD33:AM33" si="31">+AD14/AC14-1</f>
        <v>6.6472385485475849E-2</v>
      </c>
      <c r="AE33" s="7">
        <f t="shared" si="31"/>
        <v>0.14349887600930589</v>
      </c>
      <c r="AF33" s="7">
        <f t="shared" si="31"/>
        <v>9.585152838427935E-2</v>
      </c>
      <c r="AG33" s="7">
        <f t="shared" si="31"/>
        <v>9.393305439330546E-2</v>
      </c>
      <c r="AH33" s="7">
        <f t="shared" si="31"/>
        <v>9.2168674698795083E-2</v>
      </c>
      <c r="AI33" s="7">
        <f t="shared" si="31"/>
        <v>9.0540540540540393E-2</v>
      </c>
      <c r="AJ33" s="7">
        <f t="shared" si="31"/>
        <v>8.9033457249070747E-2</v>
      </c>
      <c r="AK33" s="7">
        <f t="shared" si="31"/>
        <v>8.7634408602150549E-2</v>
      </c>
      <c r="AL33" s="7">
        <f t="shared" si="31"/>
        <v>8.6332179930795894E-2</v>
      </c>
      <c r="AM33" s="7">
        <f t="shared" si="31"/>
        <v>8.5117056856187423E-2</v>
      </c>
      <c r="AP33" s="7" t="s">
        <v>69</v>
      </c>
      <c r="AQ33" s="1">
        <f>+Main!G8</f>
        <v>3749.4</v>
      </c>
    </row>
    <row r="34" spans="2:43" s="7" customFormat="1">
      <c r="B34" s="7" t="s">
        <v>19</v>
      </c>
      <c r="G34" s="7">
        <f>+G15/C15-1</f>
        <v>0.30691089563371388</v>
      </c>
      <c r="H34" s="7">
        <f>+H15/D15-1</f>
        <v>0</v>
      </c>
      <c r="I34" s="7">
        <f>+I15/E15-1</f>
        <v>0.36948844840432904</v>
      </c>
      <c r="J34" s="7">
        <f>+J15/F15-1</f>
        <v>0.34718732366793725</v>
      </c>
      <c r="K34" s="7">
        <f>+K15/G15-1</f>
        <v>-9.8998382221548997E-4</v>
      </c>
      <c r="L34" s="7">
        <f>+L15/H15-1</f>
        <v>-5.4201969360660684E-2</v>
      </c>
      <c r="M34" s="7">
        <f>+M15/I15-1</f>
        <v>-0.12352328190295925</v>
      </c>
      <c r="N34" s="7">
        <f>+N15/J15-1</f>
        <v>-0.17337445421939268</v>
      </c>
      <c r="O34" s="7">
        <f>+O15/K15-1</f>
        <v>0.12784844953712704</v>
      </c>
      <c r="P34" s="7">
        <f>+P15/L15-1</f>
        <v>0.11221268014712438</v>
      </c>
      <c r="Q34" s="7">
        <f>+Q15/M15-1</f>
        <v>6.3824774872933698E-2</v>
      </c>
      <c r="R34" s="7">
        <f>+R15/N15-1</f>
        <v>-1.1178529949966265E-2</v>
      </c>
      <c r="W34" s="7">
        <f t="shared" ref="W34" si="32">+W15/V15-1</f>
        <v>7.3563612012456723</v>
      </c>
      <c r="X34" s="7">
        <f t="shared" ref="X34:Y34" si="33">+X15/W15-1</f>
        <v>-0.49690298091751517</v>
      </c>
      <c r="Y34" s="7">
        <f t="shared" si="33"/>
        <v>0.14416752462169047</v>
      </c>
      <c r="Z34" s="7">
        <f t="shared" ref="Z34" si="34">+Z15/Y15-1</f>
        <v>0.24680223970553761</v>
      </c>
      <c r="AA34" s="7">
        <f t="shared" ref="AA34" si="35">+AA15/Z15-1</f>
        <v>0.54311290977077076</v>
      </c>
      <c r="AB34" s="7">
        <f t="shared" ref="AB34:AC34" si="36">+AB15/AA15-1</f>
        <v>0.24118075128556771</v>
      </c>
      <c r="AC34" s="7">
        <f t="shared" si="36"/>
        <v>-9.4292349985780732E-2</v>
      </c>
      <c r="AD34" s="7">
        <f t="shared" ref="AD34:AM34" si="37">+AD15/AC15-1</f>
        <v>7.2190034450207774E-2</v>
      </c>
      <c r="AE34" s="7">
        <f t="shared" si="37"/>
        <v>0.14349887600930589</v>
      </c>
      <c r="AF34" s="7">
        <f t="shared" si="37"/>
        <v>9.585152838427935E-2</v>
      </c>
      <c r="AG34" s="7">
        <f t="shared" si="37"/>
        <v>9.393305439330546E-2</v>
      </c>
      <c r="AH34" s="7">
        <f t="shared" si="37"/>
        <v>9.2168674698795305E-2</v>
      </c>
      <c r="AI34" s="7">
        <f t="shared" si="37"/>
        <v>9.0540540540540615E-2</v>
      </c>
      <c r="AJ34" s="7">
        <f t="shared" si="37"/>
        <v>8.9033457249070524E-2</v>
      </c>
      <c r="AK34" s="7">
        <f t="shared" si="37"/>
        <v>8.7634408602150549E-2</v>
      </c>
      <c r="AL34" s="7">
        <f t="shared" si="37"/>
        <v>8.6332179930795894E-2</v>
      </c>
      <c r="AM34" s="7">
        <f t="shared" si="37"/>
        <v>8.5117056856187201E-2</v>
      </c>
      <c r="AP34" s="7" t="s">
        <v>70</v>
      </c>
      <c r="AQ34" s="1">
        <f>+AQ31+AQ32-AQ33</f>
        <v>16494.586652799997</v>
      </c>
    </row>
    <row r="35" spans="2:43" s="7" customFormat="1">
      <c r="B35" s="7" t="s">
        <v>41</v>
      </c>
      <c r="G35" s="7">
        <f>+G16/C16-1</f>
        <v>0.60950454466816595</v>
      </c>
      <c r="H35" s="7">
        <f>+H16/D16-1</f>
        <v>0</v>
      </c>
      <c r="I35" s="7">
        <f>+I16/E16-1</f>
        <v>0.24277557625295376</v>
      </c>
      <c r="J35" s="7">
        <f>+J16/F16-1</f>
        <v>0.20357381701926358</v>
      </c>
      <c r="K35" s="7">
        <f>+K16/G16-1</f>
        <v>0.10975004754305751</v>
      </c>
      <c r="L35" s="7">
        <f>+L16/H16-1</f>
        <v>-9.8842549474265851E-2</v>
      </c>
      <c r="M35" s="7">
        <f>+M16/I16-1</f>
        <v>9.956128669507569E-2</v>
      </c>
      <c r="N35" s="7">
        <f>+N16/J16-1</f>
        <v>-6.5522615619176716E-2</v>
      </c>
      <c r="O35" s="7">
        <f>+O16/K16-1</f>
        <v>0.12784844953712704</v>
      </c>
      <c r="P35" s="7">
        <f>+P16/L16-1</f>
        <v>0.11221268014712438</v>
      </c>
      <c r="Q35" s="7">
        <f>+Q16/M16-1</f>
        <v>6.3824774872933476E-2</v>
      </c>
      <c r="R35" s="7">
        <f>+R16/N16-1</f>
        <v>-1.1178529949966154E-2</v>
      </c>
      <c r="W35" s="7">
        <f t="shared" ref="W35" si="38">+W16/V16-1</f>
        <v>3.2019843854274717</v>
      </c>
      <c r="X35" s="7">
        <f t="shared" ref="X35:Y35" si="39">+X16/W16-1</f>
        <v>-0.23302685584715033</v>
      </c>
      <c r="Y35" s="7">
        <f t="shared" si="39"/>
        <v>0.14413807556433755</v>
      </c>
      <c r="Z35" s="7">
        <f t="shared" ref="Z35" si="40">+Z16/Y16-1</f>
        <v>0.21123075111535572</v>
      </c>
      <c r="AA35" s="7">
        <f t="shared" ref="AA35" si="41">+AA16/Z16-1</f>
        <v>0.66420747909870603</v>
      </c>
      <c r="AB35" s="7">
        <f t="shared" ref="AB35:AC35" si="42">+AB16/AA16-1</f>
        <v>0.2102218270168994</v>
      </c>
      <c r="AC35" s="7">
        <f t="shared" si="42"/>
        <v>2.990848682363767E-3</v>
      </c>
      <c r="AD35" s="7">
        <f t="shared" ref="AD35:AM35" si="43">+AD16/AC16-1</f>
        <v>7.2805171855397477E-2</v>
      </c>
      <c r="AE35" s="7">
        <f t="shared" si="43"/>
        <v>0.14349887600930589</v>
      </c>
      <c r="AF35" s="7">
        <f t="shared" si="43"/>
        <v>9.5851528384279572E-2</v>
      </c>
      <c r="AG35" s="7">
        <f t="shared" si="43"/>
        <v>9.3933054393305238E-2</v>
      </c>
      <c r="AH35" s="7">
        <f t="shared" si="43"/>
        <v>9.2168674698795305E-2</v>
      </c>
      <c r="AI35" s="7">
        <f t="shared" si="43"/>
        <v>9.0540540540540615E-2</v>
      </c>
      <c r="AJ35" s="7">
        <f t="shared" si="43"/>
        <v>8.9033457249070524E-2</v>
      </c>
      <c r="AK35" s="7">
        <f t="shared" si="43"/>
        <v>8.7634408602150549E-2</v>
      </c>
      <c r="AL35" s="7">
        <f t="shared" si="43"/>
        <v>8.6332179930795894E-2</v>
      </c>
      <c r="AM35" s="7">
        <f t="shared" si="43"/>
        <v>8.5117056856187201E-2</v>
      </c>
      <c r="AP35" s="7" t="s">
        <v>71</v>
      </c>
      <c r="AQ35" s="1">
        <f>+Main!G5</f>
        <v>1650.6315199999999</v>
      </c>
    </row>
    <row r="36" spans="2:43" s="7" customFormat="1">
      <c r="B36" s="7" t="s">
        <v>20</v>
      </c>
      <c r="G36" s="7">
        <f>+G17/C17-1</f>
        <v>0.33504819969948607</v>
      </c>
      <c r="H36" s="7">
        <f>+H17/D17-1</f>
        <v>0</v>
      </c>
      <c r="I36" s="7">
        <f>+I17/E17-1</f>
        <v>0.49688774782484679</v>
      </c>
      <c r="J36" s="7">
        <f>+J17/F17-1</f>
        <v>0.16195908207243459</v>
      </c>
      <c r="K36" s="7">
        <f>+K17/G17-1</f>
        <v>-0.11841617726068498</v>
      </c>
      <c r="L36" s="7">
        <f>+L17/H17-1</f>
        <v>-0.12923340065285216</v>
      </c>
      <c r="M36" s="7">
        <f>+M17/I17-1</f>
        <v>-0.15747407257772517</v>
      </c>
      <c r="N36" s="7">
        <f>+N17/J17-1</f>
        <v>1.4287674446396892E-2</v>
      </c>
      <c r="O36" s="7">
        <f>+O17/K17-1</f>
        <v>0.12784844953712704</v>
      </c>
      <c r="P36" s="7">
        <f>+P17/L17-1</f>
        <v>0.11221268014712438</v>
      </c>
      <c r="Q36" s="7">
        <f>+Q17/M17-1</f>
        <v>6.3824774872933698E-2</v>
      </c>
      <c r="R36" s="7">
        <f>+R17/N17-1</f>
        <v>-1.1178529949966265E-2</v>
      </c>
      <c r="W36" s="7">
        <f t="shared" ref="W36" si="44">+W17/V17-1</f>
        <v>8.297620489222572</v>
      </c>
      <c r="X36" s="7">
        <f t="shared" ref="X36:Y36" si="45">+X17/W17-1</f>
        <v>-0.68935689423318003</v>
      </c>
      <c r="Y36" s="7">
        <f t="shared" si="45"/>
        <v>0.21779917907350188</v>
      </c>
      <c r="Z36" s="7">
        <f t="shared" ref="Z36" si="46">+Z17/Y17-1</f>
        <v>-8.9088458420049754E-2</v>
      </c>
      <c r="AA36" s="7">
        <f t="shared" ref="AA36" si="47">+AA17/Z17-1</f>
        <v>0.47496239351127434</v>
      </c>
      <c r="AB36" s="7">
        <f t="shared" ref="AB36:AC36" si="48">+AB17/AA17-1</f>
        <v>0.22135639214500502</v>
      </c>
      <c r="AC36" s="7">
        <f t="shared" si="48"/>
        <v>-0.10054077302743714</v>
      </c>
      <c r="AD36" s="7">
        <f t="shared" ref="AD36:AM36" si="49">+AD17/AC17-1</f>
        <v>7.0231037014712783E-2</v>
      </c>
      <c r="AE36" s="7">
        <f t="shared" si="49"/>
        <v>0.14349887600930589</v>
      </c>
      <c r="AF36" s="7">
        <f t="shared" si="49"/>
        <v>9.585152838427935E-2</v>
      </c>
      <c r="AG36" s="7">
        <f t="shared" si="49"/>
        <v>9.3933054393305238E-2</v>
      </c>
      <c r="AH36" s="7">
        <f t="shared" si="49"/>
        <v>9.2168674698795305E-2</v>
      </c>
      <c r="AI36" s="7">
        <f t="shared" si="49"/>
        <v>9.0540540540540393E-2</v>
      </c>
      <c r="AJ36" s="7">
        <f t="shared" si="49"/>
        <v>8.9033457249070747E-2</v>
      </c>
      <c r="AK36" s="7">
        <f t="shared" si="49"/>
        <v>8.7634408602150549E-2</v>
      </c>
      <c r="AL36" s="7">
        <f t="shared" si="49"/>
        <v>8.6332179930795894E-2</v>
      </c>
      <c r="AM36" s="7">
        <f t="shared" si="49"/>
        <v>8.5117056856187201E-2</v>
      </c>
      <c r="AP36" s="7" t="s">
        <v>72</v>
      </c>
      <c r="AQ36" s="2">
        <f>+AQ34/AQ35</f>
        <v>9.9928945091270265</v>
      </c>
    </row>
    <row r="37" spans="2:43">
      <c r="AP37" s="1" t="s">
        <v>73</v>
      </c>
      <c r="AQ37" s="1">
        <f>+Main!G4</f>
        <v>11.14</v>
      </c>
    </row>
    <row r="38" spans="2:43">
      <c r="AP38" s="9" t="s">
        <v>74</v>
      </c>
      <c r="AQ38" s="11">
        <f>+AQ36/AQ37-1</f>
        <v>-0.1029717675828522</v>
      </c>
    </row>
    <row r="39" spans="2:43">
      <c r="B39" s="1" t="s">
        <v>44</v>
      </c>
    </row>
    <row r="40" spans="2:43">
      <c r="B40" s="7" t="s">
        <v>3</v>
      </c>
      <c r="C40" s="7">
        <f>+C14/C$13</f>
        <v>0.53613510675897635</v>
      </c>
      <c r="D40" s="7">
        <f t="shared" ref="D40:N40" si="50">+D14/D$13</f>
        <v>0.4018123896736816</v>
      </c>
      <c r="E40" s="7">
        <f t="shared" si="50"/>
        <v>0.41544266776333971</v>
      </c>
      <c r="F40" s="7">
        <f t="shared" si="50"/>
        <v>0.34606378839419516</v>
      </c>
      <c r="G40" s="7">
        <f t="shared" si="50"/>
        <v>0.39605373722508225</v>
      </c>
      <c r="H40" s="7">
        <f t="shared" si="50"/>
        <v>0.4018123896736816</v>
      </c>
      <c r="I40" s="7">
        <f t="shared" si="50"/>
        <v>0.41361712610635931</v>
      </c>
      <c r="J40" s="7">
        <f t="shared" si="50"/>
        <v>0.37031471800020777</v>
      </c>
      <c r="K40" s="7">
        <f t="shared" si="50"/>
        <v>0.44505607885026222</v>
      </c>
      <c r="L40" s="7">
        <f t="shared" si="50"/>
        <v>0.4653820612942775</v>
      </c>
      <c r="M40" s="7">
        <f t="shared" si="50"/>
        <v>0.46758868571899742</v>
      </c>
      <c r="N40" s="7">
        <f t="shared" si="50"/>
        <v>0.45655618543334359</v>
      </c>
      <c r="O40" s="7">
        <f t="shared" ref="O40:R40" si="51">+O14/O$13</f>
        <v>0.44505607885026222</v>
      </c>
      <c r="P40" s="7">
        <f t="shared" si="51"/>
        <v>0.4653820612942775</v>
      </c>
      <c r="Q40" s="7">
        <f t="shared" si="51"/>
        <v>0.46758868571899737</v>
      </c>
      <c r="R40" s="7">
        <f t="shared" si="51"/>
        <v>0.45655618543334359</v>
      </c>
      <c r="W40" s="7">
        <f t="shared" ref="W40" si="52">+W14/W$13</f>
        <v>0.8697046726524913</v>
      </c>
      <c r="X40" s="7">
        <f t="shared" ref="X40" si="53">+X14/X$13</f>
        <v>0.67674844931492006</v>
      </c>
      <c r="Y40" s="7">
        <f t="shared" ref="Y40" si="54">+Y14/Y$13</f>
        <v>0.52219192391406988</v>
      </c>
      <c r="Z40" s="7">
        <f t="shared" ref="Z40" si="55">+Z14/Z$13</f>
        <v>0.47175166937548724</v>
      </c>
      <c r="AA40" s="7">
        <f t="shared" ref="AA40:AC40" si="56">+AA14/AA$13</f>
        <v>0.4125445817785795</v>
      </c>
      <c r="AB40" s="7">
        <f t="shared" si="56"/>
        <v>0.39448117245097447</v>
      </c>
      <c r="AC40" s="7">
        <f t="shared" si="56"/>
        <v>0.45898050743413926</v>
      </c>
      <c r="AD40" s="7">
        <f t="shared" ref="AD40:AM40" si="57">+AD14/AD$13</f>
        <v>0.45891881489504294</v>
      </c>
      <c r="AE40" s="7">
        <f t="shared" si="57"/>
        <v>0.45891881489504294</v>
      </c>
      <c r="AF40" s="7">
        <f t="shared" si="57"/>
        <v>0.45891881489504294</v>
      </c>
      <c r="AG40" s="7">
        <f t="shared" si="57"/>
        <v>0.45891881489504294</v>
      </c>
      <c r="AH40" s="7">
        <f t="shared" si="57"/>
        <v>0.45891881489504288</v>
      </c>
      <c r="AI40" s="7">
        <f t="shared" si="57"/>
        <v>0.45891881489504288</v>
      </c>
      <c r="AJ40" s="7">
        <f t="shared" si="57"/>
        <v>0.45891881489504288</v>
      </c>
      <c r="AK40" s="7">
        <f t="shared" si="57"/>
        <v>0.45891881489504288</v>
      </c>
      <c r="AL40" s="7">
        <f t="shared" si="57"/>
        <v>0.45891881489504294</v>
      </c>
      <c r="AM40" s="7">
        <f t="shared" si="57"/>
        <v>0.45891881489504294</v>
      </c>
    </row>
    <row r="41" spans="2:43">
      <c r="B41" s="7" t="s">
        <v>19</v>
      </c>
      <c r="C41" s="7">
        <f t="shared" ref="C41:N43" si="58">+C15/C$13</f>
        <v>0.45294600719349676</v>
      </c>
      <c r="D41" s="7">
        <f t="shared" si="58"/>
        <v>0.45461599464942665</v>
      </c>
      <c r="E41" s="7">
        <f t="shared" si="58"/>
        <v>0.38597863548517947</v>
      </c>
      <c r="F41" s="7">
        <f t="shared" si="58"/>
        <v>0.33454042538437534</v>
      </c>
      <c r="G41" s="7">
        <f t="shared" si="58"/>
        <v>0.42867359161854357</v>
      </c>
      <c r="H41" s="7">
        <f t="shared" si="58"/>
        <v>0.45461599464942665</v>
      </c>
      <c r="I41" s="7">
        <f t="shared" si="58"/>
        <v>0.50001772301759184</v>
      </c>
      <c r="J41" s="7">
        <f t="shared" si="58"/>
        <v>0.45004712499086358</v>
      </c>
      <c r="K41" s="7">
        <f t="shared" si="58"/>
        <v>0.46035637987958833</v>
      </c>
      <c r="L41" s="7">
        <f t="shared" si="58"/>
        <v>0.44738865697140218</v>
      </c>
      <c r="M41" s="7">
        <f t="shared" si="58"/>
        <v>0.41610246426110453</v>
      </c>
      <c r="N41" s="7">
        <f t="shared" si="58"/>
        <v>0.35519916079416025</v>
      </c>
      <c r="O41" s="7">
        <f t="shared" ref="O41:R41" si="59">+O15/O$13</f>
        <v>0.46035637987958833</v>
      </c>
      <c r="P41" s="7">
        <f t="shared" si="59"/>
        <v>0.44738865697140218</v>
      </c>
      <c r="Q41" s="7">
        <f t="shared" si="59"/>
        <v>0.41610246426110453</v>
      </c>
      <c r="R41" s="7">
        <f t="shared" si="59"/>
        <v>0.35519916079416025</v>
      </c>
      <c r="W41" s="7">
        <f t="shared" ref="W41" si="60">+W15/W$13</f>
        <v>1.86055501612827</v>
      </c>
      <c r="X41" s="7">
        <f t="shared" ref="X41" si="61">+X15/X$13</f>
        <v>0.65414682247218425</v>
      </c>
      <c r="Y41" s="7">
        <f t="shared" ref="Y41" si="62">+Y15/Y$13</f>
        <v>0.51500524035081785</v>
      </c>
      <c r="Z41" s="7">
        <f t="shared" ref="Z41" si="63">+Z15/Z$13</f>
        <v>0.43945965612739984</v>
      </c>
      <c r="AA41" s="7">
        <f t="shared" ref="AA41:AC41" si="64">+AA15/AA$13</f>
        <v>0.40035173177378652</v>
      </c>
      <c r="AB41" s="7">
        <f t="shared" si="64"/>
        <v>0.45846808900860891</v>
      </c>
      <c r="AC41" s="7">
        <f t="shared" si="64"/>
        <v>0.41485329827848416</v>
      </c>
      <c r="AD41" s="7">
        <f t="shared" ref="AD41:AM41" si="65">+AD15/AD$13</f>
        <v>0.41702137955692686</v>
      </c>
      <c r="AE41" s="7">
        <f t="shared" si="65"/>
        <v>0.41702137955692686</v>
      </c>
      <c r="AF41" s="7">
        <f t="shared" si="65"/>
        <v>0.41702137955692686</v>
      </c>
      <c r="AG41" s="7">
        <f t="shared" si="65"/>
        <v>0.41702137955692686</v>
      </c>
      <c r="AH41" s="7">
        <f t="shared" si="65"/>
        <v>0.41702137955692686</v>
      </c>
      <c r="AI41" s="7">
        <f t="shared" si="65"/>
        <v>0.41702137955692686</v>
      </c>
      <c r="AJ41" s="7">
        <f t="shared" si="65"/>
        <v>0.41702137955692686</v>
      </c>
      <c r="AK41" s="7">
        <f t="shared" si="65"/>
        <v>0.41702137955692686</v>
      </c>
      <c r="AL41" s="7">
        <f t="shared" si="65"/>
        <v>0.41702137955692686</v>
      </c>
      <c r="AM41" s="7">
        <f t="shared" si="65"/>
        <v>0.41702137955692686</v>
      </c>
    </row>
    <row r="42" spans="2:43">
      <c r="B42" s="7" t="s">
        <v>41</v>
      </c>
      <c r="C42" s="7">
        <f t="shared" si="58"/>
        <v>0.19528212644753531</v>
      </c>
      <c r="D42" s="7">
        <f t="shared" si="58"/>
        <v>0.28028758431158629</v>
      </c>
      <c r="E42" s="7">
        <f t="shared" si="58"/>
        <v>0.20377696443275745</v>
      </c>
      <c r="F42" s="7">
        <f t="shared" si="58"/>
        <v>0.18894432095293498</v>
      </c>
      <c r="G42" s="7">
        <f t="shared" si="58"/>
        <v>0.22760878381748084</v>
      </c>
      <c r="H42" s="7">
        <f t="shared" si="58"/>
        <v>0.28028758431158629</v>
      </c>
      <c r="I42" s="7">
        <f t="shared" si="58"/>
        <v>0.2395584841857514</v>
      </c>
      <c r="J42" s="7">
        <f t="shared" si="58"/>
        <v>0.22708475189173177</v>
      </c>
      <c r="K42" s="7">
        <f t="shared" si="58"/>
        <v>0.27152622677542565</v>
      </c>
      <c r="L42" s="7">
        <f t="shared" si="58"/>
        <v>0.26281272566684988</v>
      </c>
      <c r="M42" s="7">
        <f t="shared" si="58"/>
        <v>0.25009528408961834</v>
      </c>
      <c r="N42" s="7">
        <f t="shared" si="58"/>
        <v>0.2026104708265046</v>
      </c>
      <c r="O42" s="7">
        <f t="shared" ref="O42:R42" si="66">+O16/O$13</f>
        <v>0.27152622677542565</v>
      </c>
      <c r="P42" s="7">
        <f t="shared" si="66"/>
        <v>0.26281272566684988</v>
      </c>
      <c r="Q42" s="7">
        <f t="shared" si="66"/>
        <v>0.25009528408961834</v>
      </c>
      <c r="R42" s="7">
        <f t="shared" si="66"/>
        <v>0.20261047082650463</v>
      </c>
      <c r="W42" s="7">
        <f t="shared" ref="W42" si="67">+W16/W$13</f>
        <v>0.63349976786443774</v>
      </c>
      <c r="X42" s="7">
        <f t="shared" ref="X42" si="68">+X16/X$13</f>
        <v>0.33955301640227509</v>
      </c>
      <c r="Y42" s="7">
        <f t="shared" ref="Y42" si="69">+Y16/Y$13</f>
        <v>0.26732084587073179</v>
      </c>
      <c r="Z42" s="7">
        <f t="shared" ref="Z42" si="70">+Z16/Z$13</f>
        <v>0.22159987170004616</v>
      </c>
      <c r="AA42" s="7">
        <f t="shared" ref="AA42:AC42" si="71">+AA16/AA$13</f>
        <v>0.21772182665940309</v>
      </c>
      <c r="AB42" s="7">
        <f t="shared" si="71"/>
        <v>0.24310803901129263</v>
      </c>
      <c r="AC42" s="7">
        <f t="shared" si="71"/>
        <v>0.24360920211501447</v>
      </c>
      <c r="AD42" s="7">
        <f t="shared" ref="AD42:AM42" si="72">+AD16/AD$13</f>
        <v>0.24502283184750265</v>
      </c>
      <c r="AE42" s="7">
        <f t="shared" si="72"/>
        <v>0.24502283184750265</v>
      </c>
      <c r="AF42" s="7">
        <f t="shared" si="72"/>
        <v>0.24502283184750265</v>
      </c>
      <c r="AG42" s="7">
        <f t="shared" si="72"/>
        <v>0.24502283184750265</v>
      </c>
      <c r="AH42" s="7">
        <f t="shared" si="72"/>
        <v>0.24502283184750265</v>
      </c>
      <c r="AI42" s="7">
        <f t="shared" si="72"/>
        <v>0.24502283184750265</v>
      </c>
      <c r="AJ42" s="7">
        <f t="shared" si="72"/>
        <v>0.24502283184750262</v>
      </c>
      <c r="AK42" s="7">
        <f t="shared" si="72"/>
        <v>0.24502283184750265</v>
      </c>
      <c r="AL42" s="7">
        <f t="shared" si="72"/>
        <v>0.24502283184750265</v>
      </c>
      <c r="AM42" s="7">
        <f t="shared" si="72"/>
        <v>0.24502283184750262</v>
      </c>
    </row>
    <row r="43" spans="2:43">
      <c r="B43" s="7" t="s">
        <v>20</v>
      </c>
      <c r="C43" s="7">
        <f t="shared" si="58"/>
        <v>0.21014340214973287</v>
      </c>
      <c r="D43" s="7">
        <f t="shared" si="58"/>
        <v>0.22419568119440925</v>
      </c>
      <c r="E43" s="7">
        <f t="shared" si="58"/>
        <v>0.16419649807816794</v>
      </c>
      <c r="F43" s="7">
        <f t="shared" si="58"/>
        <v>0.14981142397053668</v>
      </c>
      <c r="G43" s="7">
        <f t="shared" si="58"/>
        <v>0.20316412399421485</v>
      </c>
      <c r="H43" s="7">
        <f t="shared" si="58"/>
        <v>0.22419568119440925</v>
      </c>
      <c r="I43" s="7">
        <f t="shared" si="58"/>
        <v>0.23249674782627189</v>
      </c>
      <c r="J43" s="7">
        <f t="shared" si="58"/>
        <v>0.17382697242130127</v>
      </c>
      <c r="K43" s="7">
        <f t="shared" si="58"/>
        <v>0.19253435133035543</v>
      </c>
      <c r="L43" s="7">
        <f t="shared" si="58"/>
        <v>0.20312849768982708</v>
      </c>
      <c r="M43" s="7">
        <f t="shared" si="58"/>
        <v>0.18598360524706134</v>
      </c>
      <c r="N43" s="7">
        <f t="shared" si="58"/>
        <v>0.16833849144228955</v>
      </c>
      <c r="O43" s="7">
        <f t="shared" ref="O43:R43" si="73">+O17/O$13</f>
        <v>0.19253435133035543</v>
      </c>
      <c r="P43" s="7">
        <f t="shared" si="73"/>
        <v>0.20312849768982708</v>
      </c>
      <c r="Q43" s="7">
        <f t="shared" si="73"/>
        <v>0.18598360524706134</v>
      </c>
      <c r="R43" s="7">
        <f t="shared" si="73"/>
        <v>0.16833849144228955</v>
      </c>
      <c r="W43" s="7">
        <f t="shared" ref="W43" si="74">+W17/W$13</f>
        <v>1.8614423437085204</v>
      </c>
      <c r="X43" s="7">
        <f t="shared" ref="X43" si="75">+X17/X$13</f>
        <v>0.40410319489413327</v>
      </c>
      <c r="Y43" s="7">
        <f t="shared" ref="Y43" si="76">+Y17/Y$13</f>
        <v>0.3386216769822108</v>
      </c>
      <c r="Z43" s="7">
        <f t="shared" ref="Z43" si="77">+Z17/Z$13</f>
        <v>0.21110608443381659</v>
      </c>
      <c r="AA43" s="7">
        <f t="shared" ref="AA43:AC43" si="78">+AA17/AA$13</f>
        <v>0.18382589677588626</v>
      </c>
      <c r="AB43" s="7">
        <f t="shared" si="78"/>
        <v>0.20714834717451489</v>
      </c>
      <c r="AC43" s="7">
        <f t="shared" si="78"/>
        <v>0.18614884778169893</v>
      </c>
      <c r="AD43" s="7">
        <f t="shared" ref="AD43:AM43" si="79">+AD17/AD$13</f>
        <v>0.18677979779409301</v>
      </c>
      <c r="AE43" s="7">
        <f t="shared" si="79"/>
        <v>0.18677979779409298</v>
      </c>
      <c r="AF43" s="7">
        <f t="shared" si="79"/>
        <v>0.18677979779409296</v>
      </c>
      <c r="AG43" s="7">
        <f t="shared" si="79"/>
        <v>0.18677979779409296</v>
      </c>
      <c r="AH43" s="7">
        <f t="shared" si="79"/>
        <v>0.18677979779409293</v>
      </c>
      <c r="AI43" s="7">
        <f t="shared" si="79"/>
        <v>0.18677979779409293</v>
      </c>
      <c r="AJ43" s="7">
        <f t="shared" si="79"/>
        <v>0.18677979779409293</v>
      </c>
      <c r="AK43" s="7">
        <f t="shared" si="79"/>
        <v>0.18677979779409293</v>
      </c>
      <c r="AL43" s="7">
        <f t="shared" si="79"/>
        <v>0.18677979779409293</v>
      </c>
      <c r="AM43" s="7">
        <f t="shared" si="79"/>
        <v>0.18677979779409293</v>
      </c>
    </row>
    <row r="46" spans="2:43" s="9" customFormat="1">
      <c r="B46" s="9" t="s">
        <v>62</v>
      </c>
      <c r="J46" s="9">
        <f t="shared" ref="J46:M46" si="80">+SUM(J47:J48)-J61</f>
        <v>196.60400000000027</v>
      </c>
      <c r="K46" s="9">
        <f t="shared" si="80"/>
        <v>3204.5349999999999</v>
      </c>
      <c r="L46" s="9">
        <f t="shared" si="80"/>
        <v>-56.678000000000338</v>
      </c>
      <c r="M46" s="9">
        <f t="shared" si="80"/>
        <v>-134.17900000000009</v>
      </c>
      <c r="N46" s="9">
        <f>+SUM(N47:N48)-N61</f>
        <v>-205.32000000000016</v>
      </c>
      <c r="AC46" s="9">
        <f>+N46</f>
        <v>-205.32000000000016</v>
      </c>
      <c r="AD46" s="9">
        <f>+AC46+AD25</f>
        <v>-1722.2952940859157</v>
      </c>
      <c r="AE46" s="9">
        <f t="shared" ref="AE46:AM46" si="81">+AD46+AE25</f>
        <v>-3521.204820316982</v>
      </c>
      <c r="AF46" s="9">
        <f t="shared" si="81"/>
        <v>-5469.8165986249696</v>
      </c>
      <c r="AG46" s="9">
        <f t="shared" si="81"/>
        <v>-7579.0267780627182</v>
      </c>
      <c r="AH46" s="9">
        <f t="shared" si="81"/>
        <v>-9860.4425784047871</v>
      </c>
      <c r="AI46" s="9">
        <f t="shared" si="81"/>
        <v>-12326.426200305857</v>
      </c>
      <c r="AJ46" s="9">
        <f t="shared" si="81"/>
        <v>-14990.141348357778</v>
      </c>
      <c r="AK46" s="9">
        <f t="shared" si="81"/>
        <v>-17865.602518564174</v>
      </c>
      <c r="AL46" s="9">
        <f t="shared" si="81"/>
        <v>-20967.727210371158</v>
      </c>
      <c r="AM46" s="9">
        <f t="shared" si="81"/>
        <v>-24312.39123249544</v>
      </c>
    </row>
    <row r="47" spans="2:43">
      <c r="B47" s="1" t="s">
        <v>46</v>
      </c>
      <c r="J47" s="1">
        <v>1423.1210000000001</v>
      </c>
      <c r="K47" s="1">
        <v>1578.528</v>
      </c>
      <c r="L47" s="1">
        <v>1228.6289999999999</v>
      </c>
      <c r="M47" s="1">
        <v>1199.366</v>
      </c>
      <c r="N47" s="1">
        <v>1780.4</v>
      </c>
    </row>
    <row r="48" spans="2:43">
      <c r="B48" s="1" t="s">
        <v>47</v>
      </c>
      <c r="J48" s="1">
        <v>2516.0030000000002</v>
      </c>
      <c r="K48" s="1">
        <v>2524.904</v>
      </c>
      <c r="L48" s="1">
        <v>2460.6489999999999</v>
      </c>
      <c r="M48" s="1">
        <v>2414.1320000000001</v>
      </c>
      <c r="N48" s="1">
        <v>1763.68</v>
      </c>
    </row>
    <row r="49" spans="2:14">
      <c r="B49" s="1" t="s">
        <v>48</v>
      </c>
      <c r="J49" s="1">
        <v>1183.0920000000001</v>
      </c>
      <c r="K49" s="1">
        <v>892.51099999999997</v>
      </c>
      <c r="L49" s="1">
        <v>996.08199999999999</v>
      </c>
      <c r="M49" s="1">
        <v>1116.511</v>
      </c>
      <c r="N49" s="1">
        <v>1278.1759999999999</v>
      </c>
    </row>
    <row r="50" spans="2:14">
      <c r="B50" s="1" t="s">
        <v>49</v>
      </c>
      <c r="J50" s="1">
        <v>134.43100000000001</v>
      </c>
      <c r="K50" s="1">
        <v>146.97300000000001</v>
      </c>
      <c r="L50" s="1">
        <v>154.178</v>
      </c>
      <c r="M50" s="1">
        <v>144.251</v>
      </c>
      <c r="N50" s="1">
        <v>153.58699999999999</v>
      </c>
    </row>
    <row r="51" spans="2:14">
      <c r="B51" s="1" t="s">
        <v>50</v>
      </c>
      <c r="J51" s="1">
        <v>271.77699999999999</v>
      </c>
      <c r="K51" s="1">
        <v>303.02199999999999</v>
      </c>
      <c r="L51" s="1">
        <v>330.01</v>
      </c>
      <c r="M51" s="1">
        <v>377.32</v>
      </c>
      <c r="N51" s="1">
        <v>410.32600000000002</v>
      </c>
    </row>
    <row r="52" spans="2:14">
      <c r="B52" s="1" t="s">
        <v>51</v>
      </c>
      <c r="J52" s="1">
        <v>370.952</v>
      </c>
      <c r="K52" s="1">
        <v>355.06200000000001</v>
      </c>
      <c r="L52" s="1">
        <v>348.97</v>
      </c>
      <c r="M52" s="1">
        <v>344.68099999999998</v>
      </c>
      <c r="N52" s="1">
        <v>516.86199999999997</v>
      </c>
    </row>
    <row r="53" spans="2:14">
      <c r="B53" s="1" t="s">
        <v>52</v>
      </c>
      <c r="J53" s="1">
        <v>204.48</v>
      </c>
      <c r="K53" s="1">
        <v>186.72399999999999</v>
      </c>
      <c r="L53" s="1">
        <v>202.67099999999999</v>
      </c>
      <c r="M53" s="1">
        <v>183.86600000000001</v>
      </c>
      <c r="N53" s="1">
        <v>146.303</v>
      </c>
    </row>
    <row r="54" spans="2:14">
      <c r="B54" s="1" t="s">
        <v>53</v>
      </c>
      <c r="J54" s="1">
        <v>1646.12</v>
      </c>
      <c r="K54" s="1">
        <v>1649.097</v>
      </c>
      <c r="L54" s="1">
        <v>1692.0609999999999</v>
      </c>
      <c r="M54" s="1">
        <v>1691.5419999999999</v>
      </c>
      <c r="N54" s="1">
        <v>1691.827</v>
      </c>
    </row>
    <row r="55" spans="2:14">
      <c r="B55" s="1" t="s">
        <v>54</v>
      </c>
      <c r="E55" s="1">
        <f>+SUM(E47:E54)</f>
        <v>0</v>
      </c>
      <c r="F55" s="1">
        <f>+SUM(F47:F54)</f>
        <v>0</v>
      </c>
      <c r="G55" s="1">
        <f>+SUM(G47:G54)</f>
        <v>0</v>
      </c>
      <c r="H55" s="1">
        <f>+SUM(H47:H54)</f>
        <v>0</v>
      </c>
      <c r="I55" s="1">
        <f>+SUM(I47:I54)</f>
        <v>0</v>
      </c>
      <c r="J55" s="1">
        <v>279.56200000000001</v>
      </c>
      <c r="K55" s="1">
        <v>251.56899999999999</v>
      </c>
      <c r="L55" s="1">
        <v>252.97300000000001</v>
      </c>
      <c r="M55" s="1">
        <v>251.23599999999999</v>
      </c>
      <c r="N55" s="1">
        <v>226.59700000000001</v>
      </c>
    </row>
    <row r="56" spans="2:14">
      <c r="B56" s="1" t="s">
        <v>45</v>
      </c>
      <c r="E56" s="1">
        <f t="shared" ref="E56:L56" si="82">+SUM(E47:E55)</f>
        <v>0</v>
      </c>
      <c r="F56" s="1">
        <f t="shared" si="82"/>
        <v>0</v>
      </c>
      <c r="G56" s="1">
        <f t="shared" si="82"/>
        <v>0</v>
      </c>
      <c r="H56" s="1">
        <f t="shared" si="82"/>
        <v>0</v>
      </c>
      <c r="I56" s="1">
        <f t="shared" si="82"/>
        <v>0</v>
      </c>
      <c r="J56" s="1">
        <f>+SUM(J47:J55)</f>
        <v>8029.5379999999996</v>
      </c>
      <c r="K56" s="1">
        <f t="shared" si="82"/>
        <v>7888.3899999999994</v>
      </c>
      <c r="L56" s="1">
        <f t="shared" si="82"/>
        <v>7666.223</v>
      </c>
      <c r="M56" s="1">
        <f>+SUM(M47:M55)</f>
        <v>7722.9049999999997</v>
      </c>
      <c r="N56" s="1">
        <f>+SUM(N47:N55)</f>
        <v>7967.7579999999989</v>
      </c>
    </row>
    <row r="58" spans="2:14">
      <c r="B58" s="1" t="s">
        <v>57</v>
      </c>
      <c r="J58" s="1">
        <v>181.774</v>
      </c>
      <c r="K58" s="1">
        <v>141.80000000000001</v>
      </c>
      <c r="L58" s="1">
        <v>163.60400000000001</v>
      </c>
      <c r="M58" s="1">
        <v>128.54599999999999</v>
      </c>
      <c r="N58" s="1">
        <v>278.96100000000001</v>
      </c>
    </row>
    <row r="59" spans="2:14">
      <c r="B59" s="1" t="s">
        <v>58</v>
      </c>
      <c r="J59" s="1">
        <v>46.484999999999999</v>
      </c>
      <c r="K59" s="1">
        <v>50.786999999999999</v>
      </c>
      <c r="L59" s="1">
        <v>57.893000000000001</v>
      </c>
      <c r="M59" s="1">
        <v>62.110999999999997</v>
      </c>
      <c r="N59" s="1">
        <v>49.320999999999998</v>
      </c>
    </row>
    <row r="60" spans="2:14">
      <c r="B60" s="1" t="s">
        <v>59</v>
      </c>
      <c r="J60" s="1">
        <v>987.34</v>
      </c>
      <c r="K60" s="1">
        <v>50.786999999999999</v>
      </c>
      <c r="L60" s="1">
        <v>716.16700000000003</v>
      </c>
      <c r="M60" s="1">
        <v>818.91499999999996</v>
      </c>
      <c r="N60" s="1">
        <v>805.83600000000001</v>
      </c>
    </row>
    <row r="61" spans="2:14">
      <c r="B61" s="1" t="s">
        <v>60</v>
      </c>
      <c r="J61" s="1">
        <v>3742.52</v>
      </c>
      <c r="K61" s="1">
        <v>898.89700000000005</v>
      </c>
      <c r="L61" s="1">
        <v>3745.9560000000001</v>
      </c>
      <c r="M61" s="1">
        <v>3747.6770000000001</v>
      </c>
      <c r="N61" s="1">
        <v>3749.4</v>
      </c>
    </row>
    <row r="62" spans="2:14">
      <c r="B62" s="1" t="s">
        <v>58</v>
      </c>
      <c r="J62" s="1">
        <v>386.27100000000002</v>
      </c>
      <c r="K62" s="1">
        <v>3744.2370000000001</v>
      </c>
      <c r="L62" s="1">
        <v>356.92899999999997</v>
      </c>
      <c r="M62" s="1">
        <v>346.50799999999998</v>
      </c>
      <c r="N62" s="1">
        <v>546.279</v>
      </c>
    </row>
    <row r="63" spans="2:14">
      <c r="B63" s="1" t="s">
        <v>61</v>
      </c>
      <c r="J63" s="1">
        <v>104.45</v>
      </c>
      <c r="K63" s="1">
        <v>368.52600000000001</v>
      </c>
      <c r="L63" s="1">
        <v>120.714</v>
      </c>
      <c r="M63" s="1">
        <v>126.127</v>
      </c>
      <c r="N63" s="1">
        <v>123.849</v>
      </c>
    </row>
    <row r="64" spans="2:14">
      <c r="B64" s="1" t="s">
        <v>55</v>
      </c>
      <c r="J64" s="1">
        <v>2580.6979999999999</v>
      </c>
      <c r="K64" s="1">
        <v>105.703</v>
      </c>
      <c r="L64" s="1">
        <v>2504.96</v>
      </c>
      <c r="M64" s="1">
        <v>2493.0210000000002</v>
      </c>
      <c r="N64" s="1">
        <v>2414.1120000000001</v>
      </c>
    </row>
    <row r="65" spans="2:14">
      <c r="B65" s="1" t="s">
        <v>56</v>
      </c>
      <c r="E65" s="1">
        <f t="shared" ref="E65:M65" si="83">SUM(E58:E64)</f>
        <v>0</v>
      </c>
      <c r="F65" s="1">
        <f t="shared" si="83"/>
        <v>0</v>
      </c>
      <c r="G65" s="1">
        <f t="shared" si="83"/>
        <v>0</v>
      </c>
      <c r="H65" s="1">
        <f t="shared" si="83"/>
        <v>0</v>
      </c>
      <c r="I65" s="1">
        <f t="shared" si="83"/>
        <v>0</v>
      </c>
      <c r="J65" s="1">
        <f t="shared" si="83"/>
        <v>8029.5380000000005</v>
      </c>
      <c r="K65" s="1">
        <f t="shared" si="83"/>
        <v>5360.7370000000001</v>
      </c>
      <c r="L65" s="1">
        <f t="shared" si="83"/>
        <v>7666.223</v>
      </c>
      <c r="M65" s="1">
        <f t="shared" si="83"/>
        <v>7722.9050000000007</v>
      </c>
      <c r="N65" s="1">
        <f>SUM(N58:N64)</f>
        <v>7967.7580000000007</v>
      </c>
    </row>
    <row r="71" spans="2:14">
      <c r="B71" s="1" t="s">
        <v>63</v>
      </c>
      <c r="G71" s="1">
        <v>127.459</v>
      </c>
      <c r="H71" s="1">
        <v>-124.081</v>
      </c>
      <c r="I71" s="1">
        <v>55.945</v>
      </c>
      <c r="J71" s="1">
        <v>125.291</v>
      </c>
      <c r="K71" s="1">
        <v>151.102</v>
      </c>
      <c r="L71" s="1">
        <v>-81.936000000000007</v>
      </c>
      <c r="M71" s="1">
        <v>12.781000000000001</v>
      </c>
      <c r="N71" s="1">
        <v>164.57400000000001</v>
      </c>
    </row>
    <row r="72" spans="2:14">
      <c r="B72" s="1" t="s">
        <v>64</v>
      </c>
      <c r="G72" s="1">
        <v>-21.175000000000001</v>
      </c>
      <c r="H72" s="1">
        <v>-23.37</v>
      </c>
      <c r="I72" s="1">
        <v>-37.835999999999999</v>
      </c>
      <c r="J72" s="1">
        <v>-46.924999999999997</v>
      </c>
      <c r="K72" s="1">
        <v>-47.63</v>
      </c>
      <c r="L72" s="1">
        <v>-36.942999999999998</v>
      </c>
      <c r="M72" s="1">
        <v>-73.435000000000002</v>
      </c>
      <c r="N72" s="1">
        <v>-53.719000000000001</v>
      </c>
    </row>
    <row r="73" spans="2:14" s="9" customFormat="1">
      <c r="B73" s="9" t="s">
        <v>65</v>
      </c>
      <c r="E73" s="9">
        <f t="shared" ref="E73:L73" si="84">SUM(E71:E72)</f>
        <v>0</v>
      </c>
      <c r="F73" s="9">
        <f t="shared" si="84"/>
        <v>0</v>
      </c>
      <c r="G73" s="9">
        <f t="shared" si="84"/>
        <v>106.28400000000001</v>
      </c>
      <c r="H73" s="9">
        <f t="shared" si="84"/>
        <v>-147.45099999999999</v>
      </c>
      <c r="I73" s="9">
        <f t="shared" si="84"/>
        <v>18.109000000000002</v>
      </c>
      <c r="J73" s="9">
        <f t="shared" si="84"/>
        <v>78.366</v>
      </c>
      <c r="K73" s="9">
        <f t="shared" si="84"/>
        <v>103.47200000000001</v>
      </c>
      <c r="L73" s="9">
        <f t="shared" si="84"/>
        <v>-118.879</v>
      </c>
      <c r="M73" s="9">
        <f>SUM(M71:M72)</f>
        <v>-60.654000000000003</v>
      </c>
      <c r="N73" s="9">
        <f>SUM(N71:N72)</f>
        <v>110.85500000000002</v>
      </c>
    </row>
  </sheetData>
  <hyperlinks>
    <hyperlink ref="A1" location="Main!A1" display="Main" xr:uid="{92AC1DE6-399B-EE48-9086-6CF6C4A1AB11}"/>
  </hyperlinks>
  <pageMargins left="0.7" right="0.7" top="0.75" bottom="0.75" header="0.3" footer="0.3"/>
  <ignoredErrors>
    <ignoredError sqref="K19:K27 I20:I22 I24 E19:E27 I26 G19:I19 G23:I23 G20:G22 G25:I25 G24 G27:I27 G26 C18:N18 Z31:AC31 AA13:AC17 AA19:AC24 AA27:AC27 T18:AC18 F46:I46 Z28:AC28 AD23:AD27 J45:N46" formulaRange="1"/>
    <ignoredError sqref="AA26:AC26 AA25:AC25" formula="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2024-02-11T01:41:38Z</dcterms:created>
  <dcterms:modified xsi:type="dcterms:W3CDTF">2024-02-14T04:10:53Z</dcterms:modified>
</cp:coreProperties>
</file>