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0B7642B0-18D8-6544-AA00-A4B81C823BD2}" xr6:coauthVersionLast="47" xr6:coauthVersionMax="47" xr10:uidLastSave="{00000000-0000-0000-0000-000000000000}"/>
  <bookViews>
    <workbookView xWindow="540" yWindow="500" windowWidth="44020" windowHeight="24700" xr2:uid="{C7691D06-08B1-784F-9EA0-AB5E9E2AA26B}"/>
  </bookViews>
  <sheets>
    <sheet name="Main" sheetId="1" r:id="rId1"/>
    <sheet name="Equity" sheetId="2" r:id="rId2"/>
    <sheet name="graphical review" sheetId="5" r:id="rId3"/>
    <sheet name="Debt" sheetId="3" r:id="rId4"/>
    <sheet name="Historical Price Analysis" sheetId="6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2" l="1"/>
  <c r="AF27" i="2"/>
  <c r="AL29" i="2"/>
  <c r="AK29" i="2"/>
  <c r="AJ29" i="2"/>
  <c r="AI29" i="2"/>
  <c r="AH29" i="2"/>
  <c r="AG29" i="2"/>
  <c r="AF29" i="2"/>
  <c r="AE29" i="2"/>
  <c r="AD29" i="2"/>
  <c r="AC86" i="2"/>
  <c r="AD86" i="2" s="1"/>
  <c r="R27" i="2"/>
  <c r="Q27" i="2"/>
  <c r="Q86" i="2" s="1"/>
  <c r="P86" i="2"/>
  <c r="O86" i="2"/>
  <c r="AE76" i="2"/>
  <c r="AF76" i="2" s="1"/>
  <c r="AG76" i="2" s="1"/>
  <c r="AH76" i="2" s="1"/>
  <c r="AI76" i="2" s="1"/>
  <c r="AJ76" i="2" s="1"/>
  <c r="AK76" i="2" s="1"/>
  <c r="AL76" i="2" s="1"/>
  <c r="AM76" i="2" s="1"/>
  <c r="AD76" i="2"/>
  <c r="R76" i="2"/>
  <c r="Q76" i="2"/>
  <c r="AC76" i="2"/>
  <c r="AH20" i="2"/>
  <c r="AG20" i="2"/>
  <c r="AF20" i="2"/>
  <c r="AE20" i="2"/>
  <c r="AD20" i="2"/>
  <c r="AC11" i="2"/>
  <c r="AF11" i="2"/>
  <c r="AG11" i="2" s="1"/>
  <c r="AH11" i="2" s="1"/>
  <c r="AI11" i="2" s="1"/>
  <c r="AJ11" i="2" s="1"/>
  <c r="AK11" i="2" s="1"/>
  <c r="AL11" i="2" s="1"/>
  <c r="AO42" i="2"/>
  <c r="G3" i="6"/>
  <c r="F3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AB45" i="2"/>
  <c r="AA45" i="2"/>
  <c r="Z45" i="2"/>
  <c r="AD27" i="2" l="1"/>
  <c r="AE86" i="2"/>
  <c r="AE27" i="2" s="1"/>
  <c r="AF86" i="2"/>
  <c r="AG86" i="2" l="1"/>
  <c r="D6" i="3"/>
  <c r="O87" i="2"/>
  <c r="N87" i="2"/>
  <c r="P87" i="2"/>
  <c r="O89" i="2"/>
  <c r="N89" i="2"/>
  <c r="M89" i="2"/>
  <c r="L89" i="2"/>
  <c r="K89" i="2"/>
  <c r="P89" i="2"/>
  <c r="K75" i="2"/>
  <c r="K82" i="2" s="1"/>
  <c r="K84" i="2" s="1"/>
  <c r="K52" i="2"/>
  <c r="K61" i="2"/>
  <c r="K66" i="2" s="1"/>
  <c r="L75" i="2"/>
  <c r="L82" i="2" s="1"/>
  <c r="L84" i="2" s="1"/>
  <c r="L52" i="2"/>
  <c r="L61" i="2"/>
  <c r="L66" i="2" s="1"/>
  <c r="L97" i="2"/>
  <c r="L99" i="2" s="1"/>
  <c r="K103" i="2"/>
  <c r="L101" i="2"/>
  <c r="L103" i="2" s="1"/>
  <c r="M97" i="2"/>
  <c r="M99" i="2" s="1"/>
  <c r="N98" i="2"/>
  <c r="N97" i="2"/>
  <c r="N99" i="2" s="1"/>
  <c r="O103" i="2"/>
  <c r="O98" i="2"/>
  <c r="P98" i="2"/>
  <c r="O97" i="2"/>
  <c r="P101" i="2"/>
  <c r="P103" i="2" s="1"/>
  <c r="P97" i="2"/>
  <c r="J75" i="2"/>
  <c r="J82" i="2" s="1"/>
  <c r="J84" i="2" s="1"/>
  <c r="J61" i="2"/>
  <c r="J66" i="2" s="1"/>
  <c r="J52" i="2"/>
  <c r="M75" i="2"/>
  <c r="M82" i="2" s="1"/>
  <c r="M84" i="2" s="1"/>
  <c r="M61" i="2"/>
  <c r="M66" i="2" s="1"/>
  <c r="M52" i="2"/>
  <c r="O52" i="2"/>
  <c r="N52" i="2"/>
  <c r="P52" i="2"/>
  <c r="O75" i="2"/>
  <c r="O82" i="2" s="1"/>
  <c r="O84" i="2" s="1"/>
  <c r="O61" i="2"/>
  <c r="O66" i="2" s="1"/>
  <c r="N75" i="2"/>
  <c r="N82" i="2" s="1"/>
  <c r="N84" i="2" s="1"/>
  <c r="N61" i="2"/>
  <c r="N66" i="2" s="1"/>
  <c r="P75" i="2"/>
  <c r="P82" i="2" s="1"/>
  <c r="P84" i="2" s="1"/>
  <c r="P61" i="2"/>
  <c r="P66" i="2" s="1"/>
  <c r="P85" i="2" s="1"/>
  <c r="AO38" i="2"/>
  <c r="P45" i="2"/>
  <c r="O45" i="2"/>
  <c r="M45" i="2"/>
  <c r="L45" i="2"/>
  <c r="K45" i="2"/>
  <c r="I45" i="2"/>
  <c r="H45" i="2"/>
  <c r="G45" i="2"/>
  <c r="AC28" i="2"/>
  <c r="N19" i="2"/>
  <c r="N18" i="2"/>
  <c r="N17" i="2"/>
  <c r="N16" i="2"/>
  <c r="N15" i="2"/>
  <c r="N14" i="2"/>
  <c r="N13" i="2"/>
  <c r="N6" i="2"/>
  <c r="N5" i="2"/>
  <c r="N4" i="2"/>
  <c r="AB7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B42" i="2"/>
  <c r="AB41" i="2"/>
  <c r="AB40" i="2"/>
  <c r="AB39" i="2"/>
  <c r="AB38" i="2"/>
  <c r="AB37" i="2"/>
  <c r="AB36" i="2"/>
  <c r="AB20" i="2"/>
  <c r="AB22" i="2" s="1"/>
  <c r="AB26" i="2" s="1"/>
  <c r="AB29" i="2" s="1"/>
  <c r="AB31" i="2" s="1"/>
  <c r="J13" i="2"/>
  <c r="O42" i="2"/>
  <c r="M42" i="2"/>
  <c r="L42" i="2"/>
  <c r="K42" i="2"/>
  <c r="I42" i="2"/>
  <c r="H42" i="2"/>
  <c r="G42" i="2"/>
  <c r="M41" i="2"/>
  <c r="L41" i="2"/>
  <c r="I41" i="2"/>
  <c r="H41" i="2"/>
  <c r="G41" i="2"/>
  <c r="O40" i="2"/>
  <c r="M40" i="2"/>
  <c r="L40" i="2"/>
  <c r="K40" i="2"/>
  <c r="I40" i="2"/>
  <c r="H40" i="2"/>
  <c r="G40" i="2"/>
  <c r="O39" i="2"/>
  <c r="M39" i="2"/>
  <c r="L39" i="2"/>
  <c r="K39" i="2"/>
  <c r="I39" i="2"/>
  <c r="H39" i="2"/>
  <c r="G39" i="2"/>
  <c r="O38" i="2"/>
  <c r="M38" i="2"/>
  <c r="L38" i="2"/>
  <c r="K38" i="2"/>
  <c r="I38" i="2"/>
  <c r="H38" i="2"/>
  <c r="G38" i="2"/>
  <c r="O37" i="2"/>
  <c r="M37" i="2"/>
  <c r="L37" i="2"/>
  <c r="K37" i="2"/>
  <c r="I37" i="2"/>
  <c r="H37" i="2"/>
  <c r="G37" i="2"/>
  <c r="O36" i="2"/>
  <c r="M36" i="2"/>
  <c r="L36" i="2"/>
  <c r="K36" i="2"/>
  <c r="I36" i="2"/>
  <c r="H36" i="2"/>
  <c r="G36" i="2"/>
  <c r="P42" i="2"/>
  <c r="P41" i="2"/>
  <c r="P40" i="2"/>
  <c r="P39" i="2"/>
  <c r="P38" i="2"/>
  <c r="P37" i="2"/>
  <c r="P36" i="2"/>
  <c r="M20" i="2"/>
  <c r="M22" i="2" s="1"/>
  <c r="M26" i="2" s="1"/>
  <c r="M29" i="2" s="1"/>
  <c r="M31" i="2" s="1"/>
  <c r="M33" i="2" s="1"/>
  <c r="O20" i="2"/>
  <c r="O22" i="2" s="1"/>
  <c r="O26" i="2" s="1"/>
  <c r="O29" i="2" s="1"/>
  <c r="O31" i="2" s="1"/>
  <c r="O33" i="2" s="1"/>
  <c r="L20" i="2"/>
  <c r="P20" i="2"/>
  <c r="O7" i="2"/>
  <c r="M7" i="2"/>
  <c r="L7" i="2"/>
  <c r="K7" i="2"/>
  <c r="I20" i="2"/>
  <c r="K20" i="2"/>
  <c r="G12" i="1"/>
  <c r="G11" i="1"/>
  <c r="G9" i="1"/>
  <c r="AO40" i="2"/>
  <c r="F6" i="2"/>
  <c r="F5" i="2"/>
  <c r="F4" i="2"/>
  <c r="C7" i="2"/>
  <c r="F30" i="2"/>
  <c r="F27" i="2"/>
  <c r="F25" i="2"/>
  <c r="F24" i="2"/>
  <c r="F23" i="2"/>
  <c r="F21" i="2"/>
  <c r="F19" i="2"/>
  <c r="F18" i="2"/>
  <c r="F17" i="2"/>
  <c r="F16" i="2"/>
  <c r="F15" i="2"/>
  <c r="F14" i="2"/>
  <c r="F13" i="2"/>
  <c r="C20" i="2"/>
  <c r="C22" i="2" s="1"/>
  <c r="C26" i="2" s="1"/>
  <c r="C29" i="2" s="1"/>
  <c r="C31" i="2" s="1"/>
  <c r="J32" i="2"/>
  <c r="J30" i="2"/>
  <c r="J27" i="2"/>
  <c r="J25" i="2"/>
  <c r="J24" i="2"/>
  <c r="J23" i="2"/>
  <c r="J21" i="2"/>
  <c r="J19" i="2"/>
  <c r="J18" i="2"/>
  <c r="J17" i="2"/>
  <c r="J16" i="2"/>
  <c r="J15" i="2"/>
  <c r="J14" i="2"/>
  <c r="D20" i="2"/>
  <c r="D22" i="2" s="1"/>
  <c r="D26" i="2" s="1"/>
  <c r="D29" i="2" s="1"/>
  <c r="D31" i="2" s="1"/>
  <c r="D7" i="2"/>
  <c r="I28" i="2"/>
  <c r="J6" i="2"/>
  <c r="J5" i="2"/>
  <c r="J4" i="2"/>
  <c r="I7" i="2"/>
  <c r="H7" i="2"/>
  <c r="G7" i="2"/>
  <c r="E7" i="2"/>
  <c r="H20" i="2"/>
  <c r="G20" i="2"/>
  <c r="E20" i="2"/>
  <c r="E22" i="2" s="1"/>
  <c r="E26" i="2" s="1"/>
  <c r="E48" i="2" s="1"/>
  <c r="AA7" i="2"/>
  <c r="J7" i="2" s="1"/>
  <c r="Z7" i="2"/>
  <c r="Z9" i="2" s="1"/>
  <c r="Y7" i="2"/>
  <c r="Y9" i="2" s="1"/>
  <c r="X7" i="2"/>
  <c r="W7" i="2"/>
  <c r="Y28" i="2"/>
  <c r="Z28" i="2"/>
  <c r="F28" i="2" s="1"/>
  <c r="Y20" i="2"/>
  <c r="Y22" i="2" s="1"/>
  <c r="Y26" i="2" s="1"/>
  <c r="Y48" i="2" s="1"/>
  <c r="Z20" i="2"/>
  <c r="Z22" i="2" s="1"/>
  <c r="Z46" i="2" s="1"/>
  <c r="AA20" i="2"/>
  <c r="AA22" i="2" s="1"/>
  <c r="AA26" i="2" s="1"/>
  <c r="AA29" i="2" s="1"/>
  <c r="AA31" i="2" s="1"/>
  <c r="W3" i="2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H5" i="1"/>
  <c r="H6" i="1" s="1"/>
  <c r="G4" i="1"/>
  <c r="G7" i="1" s="1"/>
  <c r="AH86" i="2" l="1"/>
  <c r="AG27" i="2"/>
  <c r="J92" i="2"/>
  <c r="P106" i="2"/>
  <c r="K92" i="2"/>
  <c r="M92" i="2"/>
  <c r="N92" i="2"/>
  <c r="AA46" i="2"/>
  <c r="N85" i="2"/>
  <c r="M85" i="2"/>
  <c r="AB33" i="2"/>
  <c r="AB49" i="2"/>
  <c r="AA48" i="2"/>
  <c r="L92" i="2"/>
  <c r="O92" i="2"/>
  <c r="AB48" i="2"/>
  <c r="AB46" i="2"/>
  <c r="AA33" i="2"/>
  <c r="AA49" i="2"/>
  <c r="Y46" i="2"/>
  <c r="Z11" i="2"/>
  <c r="P92" i="2"/>
  <c r="O85" i="2"/>
  <c r="P99" i="2"/>
  <c r="L85" i="2"/>
  <c r="J85" i="2"/>
  <c r="O104" i="2"/>
  <c r="O99" i="2"/>
  <c r="M104" i="2"/>
  <c r="J45" i="2"/>
  <c r="M101" i="2"/>
  <c r="M103" i="2" s="1"/>
  <c r="K85" i="2"/>
  <c r="N101" i="2"/>
  <c r="N103" i="2" s="1"/>
  <c r="O106" i="2" s="1"/>
  <c r="N20" i="2"/>
  <c r="N7" i="2"/>
  <c r="N8" i="2" s="1"/>
  <c r="M46" i="2"/>
  <c r="M48" i="2"/>
  <c r="D46" i="2"/>
  <c r="E46" i="2"/>
  <c r="O46" i="2"/>
  <c r="D48" i="2"/>
  <c r="O48" i="2"/>
  <c r="C46" i="2"/>
  <c r="J37" i="2"/>
  <c r="C48" i="2"/>
  <c r="N41" i="2"/>
  <c r="L9" i="2"/>
  <c r="L10" i="2" s="1"/>
  <c r="M8" i="2"/>
  <c r="J39" i="2"/>
  <c r="O9" i="2"/>
  <c r="O10" i="2" s="1"/>
  <c r="N38" i="2"/>
  <c r="J38" i="2"/>
  <c r="J41" i="2"/>
  <c r="J42" i="2"/>
  <c r="N37" i="2"/>
  <c r="N39" i="2"/>
  <c r="L8" i="2"/>
  <c r="J36" i="2"/>
  <c r="J40" i="2"/>
  <c r="N40" i="2"/>
  <c r="K9" i="2"/>
  <c r="N42" i="2"/>
  <c r="J28" i="2"/>
  <c r="N36" i="2"/>
  <c r="M9" i="2"/>
  <c r="Q9" i="2" s="1"/>
  <c r="J20" i="2"/>
  <c r="J9" i="2" s="1"/>
  <c r="J10" i="2" s="1"/>
  <c r="I9" i="2"/>
  <c r="I10" i="2" s="1"/>
  <c r="O35" i="2"/>
  <c r="L22" i="2"/>
  <c r="P22" i="2"/>
  <c r="P35" i="2"/>
  <c r="G9" i="2"/>
  <c r="G10" i="2" s="1"/>
  <c r="H9" i="2"/>
  <c r="H10" i="2" s="1"/>
  <c r="K35" i="2"/>
  <c r="M35" i="2"/>
  <c r="G35" i="2"/>
  <c r="H35" i="2"/>
  <c r="I35" i="2"/>
  <c r="L35" i="2"/>
  <c r="Y29" i="2"/>
  <c r="Y31" i="2" s="1"/>
  <c r="AB8" i="2"/>
  <c r="E9" i="2"/>
  <c r="E10" i="2" s="1"/>
  <c r="G22" i="2"/>
  <c r="X8" i="2"/>
  <c r="D9" i="2"/>
  <c r="D10" i="2" s="1"/>
  <c r="H22" i="2"/>
  <c r="D32" i="2"/>
  <c r="F32" i="2" s="1"/>
  <c r="F22" i="2"/>
  <c r="Y8" i="2"/>
  <c r="Z8" i="2"/>
  <c r="C9" i="2"/>
  <c r="C10" i="2" s="1"/>
  <c r="Z26" i="2"/>
  <c r="Z48" i="2" s="1"/>
  <c r="F7" i="2"/>
  <c r="AA8" i="2"/>
  <c r="Z35" i="2"/>
  <c r="AA35" i="2"/>
  <c r="I22" i="2"/>
  <c r="F20" i="2"/>
  <c r="C33" i="2"/>
  <c r="E29" i="2"/>
  <c r="E31" i="2" s="1"/>
  <c r="E33" i="2" s="1"/>
  <c r="AA9" i="2"/>
  <c r="AA11" i="2" s="1"/>
  <c r="K22" i="2"/>
  <c r="K46" i="2" s="1"/>
  <c r="AI86" i="2" l="1"/>
  <c r="AH27" i="2"/>
  <c r="Y33" i="2"/>
  <c r="Y49" i="2"/>
  <c r="N106" i="2"/>
  <c r="M106" i="2"/>
  <c r="O109" i="2"/>
  <c r="N109" i="2"/>
  <c r="P109" i="2"/>
  <c r="O8" i="2"/>
  <c r="L26" i="2"/>
  <c r="L46" i="2"/>
  <c r="H26" i="2"/>
  <c r="H46" i="2"/>
  <c r="I26" i="2"/>
  <c r="I46" i="2"/>
  <c r="P26" i="2"/>
  <c r="P46" i="2"/>
  <c r="G26" i="2"/>
  <c r="G46" i="2"/>
  <c r="F46" i="2"/>
  <c r="L11" i="2"/>
  <c r="K10" i="2"/>
  <c r="O11" i="2"/>
  <c r="K11" i="2"/>
  <c r="M10" i="2"/>
  <c r="Q10" i="2"/>
  <c r="M11" i="2"/>
  <c r="P7" i="2"/>
  <c r="P8" i="2" s="1"/>
  <c r="Q4" i="2"/>
  <c r="Q7" i="2" s="1"/>
  <c r="J35" i="2"/>
  <c r="J22" i="2"/>
  <c r="J46" i="2" s="1"/>
  <c r="D33" i="2"/>
  <c r="F9" i="2"/>
  <c r="F10" i="2" s="1"/>
  <c r="Z29" i="2"/>
  <c r="F26" i="2"/>
  <c r="F48" i="2" s="1"/>
  <c r="K26" i="2"/>
  <c r="K48" i="2" s="1"/>
  <c r="AJ86" i="2" l="1"/>
  <c r="AI27" i="2"/>
  <c r="Q20" i="2"/>
  <c r="J26" i="2"/>
  <c r="J48" i="2" s="1"/>
  <c r="I29" i="2"/>
  <c r="I31" i="2" s="1"/>
  <c r="I48" i="2"/>
  <c r="G29" i="2"/>
  <c r="G48" i="2"/>
  <c r="P29" i="2"/>
  <c r="P48" i="2"/>
  <c r="H29" i="2"/>
  <c r="H31" i="2" s="1"/>
  <c r="H48" i="2"/>
  <c r="L29" i="2"/>
  <c r="L31" i="2" s="1"/>
  <c r="L48" i="2"/>
  <c r="R4" i="2"/>
  <c r="R7" i="2" s="1"/>
  <c r="P9" i="2"/>
  <c r="Z31" i="2"/>
  <c r="Z49" i="2" s="1"/>
  <c r="F29" i="2"/>
  <c r="K29" i="2"/>
  <c r="AK86" i="2" l="1"/>
  <c r="AJ27" i="2"/>
  <c r="Q21" i="2"/>
  <c r="Q22" i="2"/>
  <c r="Q46" i="2" s="1"/>
  <c r="M90" i="2"/>
  <c r="H33" i="2"/>
  <c r="L33" i="2"/>
  <c r="L104" i="2"/>
  <c r="I33" i="2"/>
  <c r="Q35" i="2"/>
  <c r="Q23" i="2"/>
  <c r="Q45" i="2" s="1"/>
  <c r="Q25" i="2"/>
  <c r="Q24" i="2"/>
  <c r="P31" i="2"/>
  <c r="G31" i="2"/>
  <c r="J29" i="2"/>
  <c r="P10" i="2"/>
  <c r="P11" i="2"/>
  <c r="K31" i="2"/>
  <c r="L90" i="2" s="1"/>
  <c r="Z33" i="2"/>
  <c r="F31" i="2"/>
  <c r="F33" i="2" s="1"/>
  <c r="AL86" i="2" l="1"/>
  <c r="AK27" i="2"/>
  <c r="P104" i="2"/>
  <c r="P107" i="2" s="1"/>
  <c r="P90" i="2"/>
  <c r="M107" i="2"/>
  <c r="K104" i="2"/>
  <c r="AD7" i="2"/>
  <c r="AC8" i="2"/>
  <c r="P33" i="2"/>
  <c r="Q33" i="2" s="1"/>
  <c r="R33" i="2" s="1"/>
  <c r="Q26" i="2"/>
  <c r="G33" i="2"/>
  <c r="J31" i="2"/>
  <c r="K33" i="2"/>
  <c r="AM86" i="2" l="1"/>
  <c r="AL27" i="2"/>
  <c r="J33" i="2"/>
  <c r="M91" i="2"/>
  <c r="K91" i="2"/>
  <c r="L91" i="2"/>
  <c r="J91" i="2"/>
  <c r="AE7" i="2"/>
  <c r="AD8" i="2"/>
  <c r="Q48" i="2"/>
  <c r="N9" i="2"/>
  <c r="R9" i="2" s="1"/>
  <c r="AB9" i="2"/>
  <c r="AB11" i="2" s="1"/>
  <c r="N35" i="2"/>
  <c r="AB35" i="2"/>
  <c r="AE8" i="2" l="1"/>
  <c r="AF7" i="2"/>
  <c r="AG7" i="2" s="1"/>
  <c r="AH7" i="2" s="1"/>
  <c r="AI7" i="2" s="1"/>
  <c r="AJ7" i="2" s="1"/>
  <c r="AK7" i="2" s="1"/>
  <c r="AL7" i="2" s="1"/>
  <c r="Q29" i="2"/>
  <c r="N10" i="2"/>
  <c r="R10" i="2"/>
  <c r="R20" i="2" s="1"/>
  <c r="N11" i="2"/>
  <c r="R21" i="2" l="1"/>
  <c r="AC21" i="2" s="1"/>
  <c r="R35" i="2"/>
  <c r="AC20" i="2"/>
  <c r="Q30" i="2"/>
  <c r="R22" i="2" l="1"/>
  <c r="AC35" i="2"/>
  <c r="AC9" i="2"/>
  <c r="Q31" i="2"/>
  <c r="AD9" i="2" l="1"/>
  <c r="Q32" i="2"/>
  <c r="AE9" i="2" l="1"/>
  <c r="AD35" i="2"/>
  <c r="AF9" i="2" l="1"/>
  <c r="AG9" i="2" s="1"/>
  <c r="AH9" i="2" s="1"/>
  <c r="AI9" i="2" s="1"/>
  <c r="AJ9" i="2" s="1"/>
  <c r="AK9" i="2" s="1"/>
  <c r="AL9" i="2" s="1"/>
  <c r="AE35" i="2"/>
  <c r="AF35" i="2" l="1"/>
  <c r="AG35" i="2" l="1"/>
  <c r="AH35" i="2" l="1"/>
  <c r="AI20" i="2"/>
  <c r="N21" i="2"/>
  <c r="AI35" i="2" l="1"/>
  <c r="AJ20" i="2"/>
  <c r="AJ35" i="2" l="1"/>
  <c r="AL20" i="2"/>
  <c r="AK20" i="2"/>
  <c r="AK35" i="2" l="1"/>
  <c r="AL35" i="2"/>
  <c r="N22" i="2" l="1"/>
  <c r="N23" i="2"/>
  <c r="N24" i="2"/>
  <c r="R24" i="2" s="1"/>
  <c r="AC24" i="2" s="1"/>
  <c r="N25" i="2"/>
  <c r="R25" i="2" s="1"/>
  <c r="AC25" i="2" s="1"/>
  <c r="N26" i="2"/>
  <c r="N48" i="2" s="1"/>
  <c r="N27" i="2"/>
  <c r="N28" i="2"/>
  <c r="N29" i="2"/>
  <c r="N30" i="2"/>
  <c r="N31" i="2"/>
  <c r="N32" i="2"/>
  <c r="N90" i="2" l="1"/>
  <c r="O90" i="2"/>
  <c r="P91" i="2"/>
  <c r="N104" i="2"/>
  <c r="O91" i="2"/>
  <c r="N91" i="2"/>
  <c r="R23" i="2"/>
  <c r="R26" i="2" s="1"/>
  <c r="N45" i="2"/>
  <c r="N46" i="2"/>
  <c r="R46" i="2"/>
  <c r="AC22" i="2"/>
  <c r="AC46" i="2" s="1"/>
  <c r="AC47" i="2" s="1"/>
  <c r="AD47" i="2" s="1"/>
  <c r="N33" i="2"/>
  <c r="AE47" i="2" l="1"/>
  <c r="AD21" i="2"/>
  <c r="AD22" i="2" s="1"/>
  <c r="AD46" i="2" s="1"/>
  <c r="O107" i="2"/>
  <c r="P110" i="2"/>
  <c r="N107" i="2"/>
  <c r="O110" i="2"/>
  <c r="N110" i="2"/>
  <c r="AC23" i="2"/>
  <c r="R45" i="2"/>
  <c r="R48" i="2"/>
  <c r="AC26" i="2"/>
  <c r="AC48" i="2" s="1"/>
  <c r="AC27" i="2" l="1"/>
  <c r="R86" i="2"/>
  <c r="AF47" i="2"/>
  <c r="AF21" i="2" s="1"/>
  <c r="AF22" i="2" s="1"/>
  <c r="AF46" i="2" s="1"/>
  <c r="AE21" i="2"/>
  <c r="AE22" i="2" s="1"/>
  <c r="AE46" i="2" s="1"/>
  <c r="AC45" i="2"/>
  <c r="AD23" i="2"/>
  <c r="R29" i="2"/>
  <c r="AC29" i="2" s="1"/>
  <c r="R30" i="2" l="1"/>
  <c r="AG47" i="2"/>
  <c r="AE23" i="2"/>
  <c r="AE26" i="2" s="1"/>
  <c r="AD45" i="2"/>
  <c r="AD26" i="2"/>
  <c r="R31" i="2"/>
  <c r="AC30" i="2"/>
  <c r="AH47" i="2" l="1"/>
  <c r="AG21" i="2"/>
  <c r="AG22" i="2" s="1"/>
  <c r="AG46" i="2" s="1"/>
  <c r="AD48" i="2"/>
  <c r="AD28" i="2"/>
  <c r="AE28" i="2" s="1"/>
  <c r="AF23" i="2"/>
  <c r="AE45" i="2"/>
  <c r="AE48" i="2"/>
  <c r="R32" i="2"/>
  <c r="AC32" i="2" s="1"/>
  <c r="AC31" i="2"/>
  <c r="AI47" i="2" l="1"/>
  <c r="AH21" i="2"/>
  <c r="AH22" i="2" s="1"/>
  <c r="AH46" i="2" s="1"/>
  <c r="AG23" i="2"/>
  <c r="AG26" i="2" s="1"/>
  <c r="AF45" i="2"/>
  <c r="AF26" i="2"/>
  <c r="AF28" i="2" s="1"/>
  <c r="AD30" i="2"/>
  <c r="AD31" i="2" s="1"/>
  <c r="AD49" i="2" s="1"/>
  <c r="AC33" i="2"/>
  <c r="AD33" i="2" s="1"/>
  <c r="AC49" i="2"/>
  <c r="AE30" i="2" l="1"/>
  <c r="AE31" i="2" s="1"/>
  <c r="AE49" i="2" s="1"/>
  <c r="AF48" i="2"/>
  <c r="AJ47" i="2"/>
  <c r="AI21" i="2"/>
  <c r="AI22" i="2" s="1"/>
  <c r="AI46" i="2" s="1"/>
  <c r="AH23" i="2"/>
  <c r="AH26" i="2" s="1"/>
  <c r="AG45" i="2"/>
  <c r="AG28" i="2"/>
  <c r="AG48" i="2"/>
  <c r="AF30" i="2" l="1"/>
  <c r="AF31" i="2" s="1"/>
  <c r="AF49" i="2" s="1"/>
  <c r="AK47" i="2"/>
  <c r="AJ21" i="2"/>
  <c r="AJ22" i="2" s="1"/>
  <c r="AJ46" i="2" s="1"/>
  <c r="AI23" i="2"/>
  <c r="AI26" i="2" s="1"/>
  <c r="AH45" i="2"/>
  <c r="AG30" i="2"/>
  <c r="AG31" i="2" s="1"/>
  <c r="AG49" i="2" s="1"/>
  <c r="AH28" i="2"/>
  <c r="AH48" i="2"/>
  <c r="AL47" i="2" l="1"/>
  <c r="AL21" i="2" s="1"/>
  <c r="AL22" i="2" s="1"/>
  <c r="AL46" i="2" s="1"/>
  <c r="AK21" i="2"/>
  <c r="AK22" i="2" s="1"/>
  <c r="AK46" i="2" s="1"/>
  <c r="AJ23" i="2"/>
  <c r="AJ26" i="2" s="1"/>
  <c r="AI45" i="2"/>
  <c r="AH30" i="2"/>
  <c r="AH31" i="2" s="1"/>
  <c r="AH49" i="2" s="1"/>
  <c r="AI28" i="2"/>
  <c r="AI48" i="2"/>
  <c r="AK23" i="2" l="1"/>
  <c r="AJ45" i="2"/>
  <c r="AI30" i="2"/>
  <c r="AI31" i="2" s="1"/>
  <c r="AI49" i="2" s="1"/>
  <c r="AJ28" i="2"/>
  <c r="AJ48" i="2"/>
  <c r="AK26" i="2"/>
  <c r="AL23" i="2" l="1"/>
  <c r="AK45" i="2"/>
  <c r="AJ30" i="2"/>
  <c r="AJ31" i="2" s="1"/>
  <c r="AJ49" i="2" s="1"/>
  <c r="AL26" i="2"/>
  <c r="AL48" i="2" s="1"/>
  <c r="AL45" i="2"/>
  <c r="AK28" i="2"/>
  <c r="AK48" i="2"/>
  <c r="AL28" i="2" l="1"/>
  <c r="AK30" i="2"/>
  <c r="AK31" i="2" s="1"/>
  <c r="AK49" i="2" s="1"/>
  <c r="AL30" i="2" l="1"/>
  <c r="AL31" i="2" s="1"/>
  <c r="AL49" i="2" s="1"/>
  <c r="AD32" i="2"/>
  <c r="AE33" i="2"/>
  <c r="AE32" i="2" s="1"/>
  <c r="AM31" i="2" l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B31" i="2" s="1"/>
  <c r="FC31" i="2" s="1"/>
  <c r="FD31" i="2" s="1"/>
  <c r="FE31" i="2" s="1"/>
  <c r="FF31" i="2" s="1"/>
  <c r="FG31" i="2" s="1"/>
  <c r="FH31" i="2" s="1"/>
  <c r="FI31" i="2" s="1"/>
  <c r="FJ31" i="2" s="1"/>
  <c r="FK31" i="2" s="1"/>
  <c r="FL31" i="2" s="1"/>
  <c r="FM31" i="2" s="1"/>
  <c r="FN31" i="2" s="1"/>
  <c r="FO31" i="2" s="1"/>
  <c r="FP31" i="2" s="1"/>
  <c r="FQ31" i="2" s="1"/>
  <c r="FR31" i="2" s="1"/>
  <c r="FS31" i="2" s="1"/>
  <c r="FT31" i="2" s="1"/>
  <c r="FU31" i="2" s="1"/>
  <c r="FV31" i="2" s="1"/>
  <c r="FW31" i="2" s="1"/>
  <c r="FX31" i="2" s="1"/>
  <c r="FY31" i="2" s="1"/>
  <c r="FZ31" i="2" s="1"/>
  <c r="GA31" i="2" s="1"/>
  <c r="GB31" i="2" s="1"/>
  <c r="GC31" i="2" s="1"/>
  <c r="GD31" i="2" s="1"/>
  <c r="GE31" i="2" s="1"/>
  <c r="GF31" i="2" s="1"/>
  <c r="GG31" i="2" s="1"/>
  <c r="GH31" i="2" s="1"/>
  <c r="GI31" i="2" s="1"/>
  <c r="GJ31" i="2" s="1"/>
  <c r="GK31" i="2" s="1"/>
  <c r="GL31" i="2" s="1"/>
  <c r="GM31" i="2" s="1"/>
  <c r="GN31" i="2" s="1"/>
  <c r="GO31" i="2" s="1"/>
  <c r="GP31" i="2" s="1"/>
  <c r="GQ31" i="2" s="1"/>
  <c r="GR31" i="2" s="1"/>
  <c r="GS31" i="2" s="1"/>
  <c r="GT31" i="2" s="1"/>
  <c r="GU31" i="2" s="1"/>
  <c r="GV31" i="2" s="1"/>
  <c r="GW31" i="2" s="1"/>
  <c r="GX31" i="2" s="1"/>
  <c r="GY31" i="2" s="1"/>
  <c r="GZ31" i="2" s="1"/>
  <c r="HA31" i="2" s="1"/>
  <c r="HB31" i="2" s="1"/>
  <c r="HC31" i="2" s="1"/>
  <c r="HD31" i="2" s="1"/>
  <c r="HE31" i="2" s="1"/>
  <c r="HF31" i="2" s="1"/>
  <c r="HG31" i="2" s="1"/>
  <c r="HH31" i="2" s="1"/>
  <c r="HI31" i="2" s="1"/>
  <c r="HJ31" i="2" s="1"/>
  <c r="HK31" i="2" s="1"/>
  <c r="HL31" i="2" s="1"/>
  <c r="HM31" i="2" s="1"/>
  <c r="HN31" i="2" s="1"/>
  <c r="HO31" i="2" s="1"/>
  <c r="HP31" i="2" s="1"/>
  <c r="HQ31" i="2" s="1"/>
  <c r="HR31" i="2" s="1"/>
  <c r="HS31" i="2" s="1"/>
  <c r="HT31" i="2" s="1"/>
  <c r="HU31" i="2" s="1"/>
  <c r="HV31" i="2" s="1"/>
  <c r="HW31" i="2" s="1"/>
  <c r="HX31" i="2" s="1"/>
  <c r="HY31" i="2" s="1"/>
  <c r="HZ31" i="2" s="1"/>
  <c r="IA31" i="2" s="1"/>
  <c r="IB31" i="2" s="1"/>
  <c r="IC31" i="2" s="1"/>
  <c r="ID31" i="2" s="1"/>
  <c r="IE31" i="2" s="1"/>
  <c r="IF31" i="2" s="1"/>
  <c r="IG31" i="2" s="1"/>
  <c r="IH31" i="2" s="1"/>
  <c r="II31" i="2" s="1"/>
  <c r="IJ31" i="2" s="1"/>
  <c r="IK31" i="2" s="1"/>
  <c r="IL31" i="2" s="1"/>
  <c r="IM31" i="2" s="1"/>
  <c r="IN31" i="2" s="1"/>
  <c r="IO31" i="2" s="1"/>
  <c r="IP31" i="2" s="1"/>
  <c r="IQ31" i="2" s="1"/>
  <c r="IR31" i="2" s="1"/>
  <c r="IS31" i="2" s="1"/>
  <c r="IT31" i="2" s="1"/>
  <c r="IU31" i="2" s="1"/>
  <c r="IV31" i="2" s="1"/>
  <c r="IW31" i="2" s="1"/>
  <c r="IX31" i="2" s="1"/>
  <c r="IY31" i="2" s="1"/>
  <c r="IZ31" i="2" s="1"/>
  <c r="JA31" i="2" s="1"/>
  <c r="JB31" i="2" s="1"/>
  <c r="JC31" i="2" s="1"/>
  <c r="JD31" i="2" s="1"/>
  <c r="JE31" i="2" s="1"/>
  <c r="JF31" i="2" s="1"/>
  <c r="JG31" i="2" s="1"/>
  <c r="JH31" i="2" s="1"/>
  <c r="JI31" i="2" s="1"/>
  <c r="JJ31" i="2" s="1"/>
  <c r="JK31" i="2" s="1"/>
  <c r="JL31" i="2" s="1"/>
  <c r="JM31" i="2" s="1"/>
  <c r="JN31" i="2" s="1"/>
  <c r="JO31" i="2" s="1"/>
  <c r="JP31" i="2" s="1"/>
  <c r="JQ31" i="2" s="1"/>
  <c r="JR31" i="2" s="1"/>
  <c r="JS31" i="2" s="1"/>
  <c r="JT31" i="2" s="1"/>
  <c r="JU31" i="2" s="1"/>
  <c r="JV31" i="2" s="1"/>
  <c r="JW31" i="2" s="1"/>
  <c r="JX31" i="2" s="1"/>
  <c r="JY31" i="2" s="1"/>
  <c r="JZ31" i="2" s="1"/>
  <c r="KA31" i="2" s="1"/>
  <c r="KB31" i="2" s="1"/>
  <c r="KC31" i="2" s="1"/>
  <c r="KD31" i="2" s="1"/>
  <c r="KE31" i="2" s="1"/>
  <c r="KF31" i="2" s="1"/>
  <c r="KG31" i="2" s="1"/>
  <c r="KH31" i="2" s="1"/>
  <c r="KI31" i="2" s="1"/>
  <c r="KJ31" i="2" s="1"/>
  <c r="KK31" i="2" s="1"/>
  <c r="KL31" i="2" s="1"/>
  <c r="KM31" i="2" s="1"/>
  <c r="KN31" i="2" s="1"/>
  <c r="KO31" i="2" s="1"/>
  <c r="KP31" i="2" s="1"/>
  <c r="KQ31" i="2" s="1"/>
  <c r="KR31" i="2" s="1"/>
  <c r="KS31" i="2" s="1"/>
  <c r="KT31" i="2" s="1"/>
  <c r="KU31" i="2" s="1"/>
  <c r="KV31" i="2" s="1"/>
  <c r="KW31" i="2" s="1"/>
  <c r="KX31" i="2" s="1"/>
  <c r="KY31" i="2" s="1"/>
  <c r="KZ31" i="2" s="1"/>
  <c r="LA31" i="2" s="1"/>
  <c r="LB31" i="2" s="1"/>
  <c r="LC31" i="2" s="1"/>
  <c r="LD31" i="2" s="1"/>
  <c r="LE31" i="2" s="1"/>
  <c r="LF31" i="2" s="1"/>
  <c r="LG31" i="2" s="1"/>
  <c r="LH31" i="2" s="1"/>
  <c r="LI31" i="2" s="1"/>
  <c r="LJ31" i="2" s="1"/>
  <c r="LK31" i="2" s="1"/>
  <c r="LL31" i="2" s="1"/>
  <c r="LM31" i="2" s="1"/>
  <c r="LN31" i="2" s="1"/>
  <c r="LO31" i="2" s="1"/>
  <c r="LP31" i="2" s="1"/>
  <c r="LQ31" i="2" s="1"/>
  <c r="LR31" i="2" s="1"/>
  <c r="LS31" i="2" s="1"/>
  <c r="LT31" i="2" s="1"/>
  <c r="LU31" i="2" s="1"/>
  <c r="LV31" i="2" s="1"/>
  <c r="LW31" i="2" s="1"/>
  <c r="LX31" i="2" s="1"/>
  <c r="LY31" i="2" s="1"/>
  <c r="LZ31" i="2" s="1"/>
  <c r="MA31" i="2" s="1"/>
  <c r="MB31" i="2" s="1"/>
  <c r="MC31" i="2" s="1"/>
  <c r="MD31" i="2" s="1"/>
  <c r="ME31" i="2" s="1"/>
  <c r="MF31" i="2" s="1"/>
  <c r="MG31" i="2" s="1"/>
  <c r="MH31" i="2" s="1"/>
  <c r="MI31" i="2" s="1"/>
  <c r="MJ31" i="2" s="1"/>
  <c r="MK31" i="2" s="1"/>
  <c r="ML31" i="2" s="1"/>
  <c r="MM31" i="2" s="1"/>
  <c r="MN31" i="2" s="1"/>
  <c r="MO31" i="2" s="1"/>
  <c r="MP31" i="2" s="1"/>
  <c r="MQ31" i="2" s="1"/>
  <c r="MR31" i="2" s="1"/>
  <c r="MS31" i="2" s="1"/>
  <c r="MT31" i="2" s="1"/>
  <c r="MU31" i="2" s="1"/>
  <c r="MV31" i="2" s="1"/>
  <c r="MW31" i="2" s="1"/>
  <c r="MX31" i="2" s="1"/>
  <c r="MY31" i="2" s="1"/>
  <c r="MZ31" i="2" s="1"/>
  <c r="NA31" i="2" s="1"/>
  <c r="NB31" i="2" s="1"/>
  <c r="NC31" i="2" s="1"/>
  <c r="ND31" i="2" s="1"/>
  <c r="NE31" i="2" s="1"/>
  <c r="NF31" i="2" s="1"/>
  <c r="NG31" i="2" s="1"/>
  <c r="NH31" i="2" s="1"/>
  <c r="NI31" i="2" s="1"/>
  <c r="NJ31" i="2" s="1"/>
  <c r="NK31" i="2" s="1"/>
  <c r="NL31" i="2" s="1"/>
  <c r="NM31" i="2" s="1"/>
  <c r="NN31" i="2" s="1"/>
  <c r="NO31" i="2" s="1"/>
  <c r="NP31" i="2" s="1"/>
  <c r="NQ31" i="2" s="1"/>
  <c r="NR31" i="2" s="1"/>
  <c r="NS31" i="2" s="1"/>
  <c r="NT31" i="2" s="1"/>
  <c r="NU31" i="2" s="1"/>
  <c r="NV31" i="2" s="1"/>
  <c r="NW31" i="2" s="1"/>
  <c r="NX31" i="2" s="1"/>
  <c r="NY31" i="2" s="1"/>
  <c r="NZ31" i="2" s="1"/>
  <c r="OA31" i="2" s="1"/>
  <c r="OB31" i="2" s="1"/>
  <c r="OC31" i="2" s="1"/>
  <c r="OD31" i="2" s="1"/>
  <c r="OE31" i="2" s="1"/>
  <c r="OF31" i="2" s="1"/>
  <c r="OG31" i="2" s="1"/>
  <c r="OH31" i="2" s="1"/>
  <c r="OI31" i="2" s="1"/>
  <c r="OJ31" i="2" s="1"/>
  <c r="OK31" i="2" s="1"/>
  <c r="OL31" i="2" s="1"/>
  <c r="OM31" i="2" s="1"/>
  <c r="ON31" i="2" s="1"/>
  <c r="OO31" i="2" s="1"/>
  <c r="OP31" i="2" s="1"/>
  <c r="OQ31" i="2" s="1"/>
  <c r="OR31" i="2" s="1"/>
  <c r="OS31" i="2" s="1"/>
  <c r="OT31" i="2" s="1"/>
  <c r="OU31" i="2" s="1"/>
  <c r="OV31" i="2" s="1"/>
  <c r="OW31" i="2" s="1"/>
  <c r="OX31" i="2" s="1"/>
  <c r="OY31" i="2" s="1"/>
  <c r="OZ31" i="2" s="1"/>
  <c r="PA31" i="2" s="1"/>
  <c r="PB31" i="2" s="1"/>
  <c r="PC31" i="2" s="1"/>
  <c r="PD31" i="2" s="1"/>
  <c r="PE31" i="2" s="1"/>
  <c r="PF31" i="2" s="1"/>
  <c r="PG31" i="2" s="1"/>
  <c r="PH31" i="2" s="1"/>
  <c r="PI31" i="2" s="1"/>
  <c r="PJ31" i="2" s="1"/>
  <c r="PK31" i="2" s="1"/>
  <c r="PL31" i="2" s="1"/>
  <c r="PM31" i="2" s="1"/>
  <c r="PN31" i="2" s="1"/>
  <c r="PO31" i="2" s="1"/>
  <c r="PP31" i="2" s="1"/>
  <c r="PQ31" i="2" s="1"/>
  <c r="PR31" i="2" s="1"/>
  <c r="PS31" i="2" s="1"/>
  <c r="PT31" i="2" s="1"/>
  <c r="PU31" i="2" s="1"/>
  <c r="PV31" i="2" s="1"/>
  <c r="PW31" i="2" s="1"/>
  <c r="PX31" i="2" s="1"/>
  <c r="PY31" i="2" s="1"/>
  <c r="PZ31" i="2" s="1"/>
  <c r="QA31" i="2" s="1"/>
  <c r="QB31" i="2" s="1"/>
  <c r="QC31" i="2" s="1"/>
  <c r="QD31" i="2" s="1"/>
  <c r="QE31" i="2" s="1"/>
  <c r="QF31" i="2" s="1"/>
  <c r="QG31" i="2" s="1"/>
  <c r="QH31" i="2" s="1"/>
  <c r="QI31" i="2" s="1"/>
  <c r="QJ31" i="2" s="1"/>
  <c r="QK31" i="2" s="1"/>
  <c r="QL31" i="2" s="1"/>
  <c r="QM31" i="2" s="1"/>
  <c r="QN31" i="2" s="1"/>
  <c r="QO31" i="2" s="1"/>
  <c r="QP31" i="2" s="1"/>
  <c r="QQ31" i="2" s="1"/>
  <c r="QR31" i="2" s="1"/>
  <c r="QS31" i="2" s="1"/>
  <c r="QT31" i="2" s="1"/>
  <c r="QU31" i="2" s="1"/>
  <c r="AO37" i="2" s="1"/>
  <c r="AO39" i="2" s="1"/>
  <c r="AO41" i="2" s="1"/>
  <c r="AO43" i="2" s="1"/>
  <c r="AF33" i="2"/>
  <c r="AF32" i="2" l="1"/>
  <c r="AG33" i="2"/>
  <c r="AG32" i="2" l="1"/>
  <c r="AH33" i="2"/>
  <c r="AI33" i="2" l="1"/>
  <c r="AH32" i="2"/>
  <c r="AJ33" i="2" l="1"/>
  <c r="AI32" i="2"/>
  <c r="AJ32" i="2" l="1"/>
  <c r="AK33" i="2"/>
  <c r="AK32" i="2" l="1"/>
  <c r="AL33" i="2"/>
  <c r="AL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B25" authorId="0" shapeId="0" xr:uid="{D8411AA0-8772-3748-8C7D-91C01D8CF97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DD Partnership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Q11" authorId="0" shapeId="0" xr:uid="{BE48EF0E-E23D-9340-B9DB-111EB9E56B8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promotional activity brings in seasonal demand from Holidays </t>
        </r>
      </text>
    </comment>
    <comment ref="R11" authorId="0" shapeId="0" xr:uid="{9BF2140B-31D7-F643-B5E4-9719AAD68D3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 xml:space="preserve">Assuming promotional activity brings in seaosnal demand </t>
        </r>
        <r>
          <rPr>
            <sz val="10"/>
            <color rgb="FF000000"/>
            <rFont val="ArialMT"/>
          </rPr>
          <t xml:space="preserve">
</t>
        </r>
      </text>
    </comment>
    <comment ref="B13" authorId="0" shapeId="0" xr:uid="{094593B7-1025-1A4D-BEE2-2793C304E13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upholstery; mattress; ready-to-assemble; and case goods departments</t>
        </r>
      </text>
    </comment>
    <comment ref="B14" authorId="0" shapeId="0" xr:uid="{571CD083-596A-0A48-9ED8-23A39DD403BF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lawn &amp; garden; summer; Christmas; and other holiday departments</t>
        </r>
      </text>
    </comment>
    <comment ref="B15" authorId="0" shapeId="0" xr:uid="{AA987702-B0A7-AB49-8F5D-8195ACC1347F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 xml:space="preserve">home décor; frames; fashion bedding; utility bedding; bath; window; decorative textile; and area rugs departments
</t>
        </r>
      </text>
    </comment>
    <comment ref="B16" authorId="0" shapeId="0" xr:uid="{8B4AD05F-1BE4-8842-9289-02B25291BCF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health, beauty and cosmetics; plastics; paper; and chemical departments</t>
        </r>
      </text>
    </comment>
    <comment ref="B17" authorId="0" shapeId="0" xr:uid="{4012719B-9356-7F4A-ADC1-66A7ECA86B6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beverage &amp; grocery; specialty foods; and pet departments</t>
        </r>
      </text>
    </comment>
    <comment ref="B18" authorId="0" shapeId="0" xr:uid="{D3CDB0D7-6B71-624E-9F1A-598993FE899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electronics; jewelry; hosiery; and candy &amp; snacks departments, as well as the assortments for The Lot and the Queue Line</t>
        </r>
      </text>
    </comment>
    <comment ref="B19" authorId="0" shapeId="0" xr:uid="{1091C2E9-8A34-8E4D-93EC-1992DCFD50E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mall appliances; table top; food preparation; stationery; home maintenance; home organization; and toys departments</t>
        </r>
      </text>
    </comment>
    <comment ref="O35" authorId="0" shapeId="0" xr:uid="{08749AD4-1F20-A741-9A90-6E4232C10F17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Absense of stimulus + macro factors</t>
        </r>
      </text>
    </comment>
    <comment ref="P35" authorId="0" shapeId="0" xr:uid="{05445AA2-1C11-0241-8B6B-C132F9354FC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due to macro factors (inflation, absence of stimulus)</t>
        </r>
      </text>
    </comment>
    <comment ref="P36" authorId="0" shapeId="0" xr:uid="{DFB7D668-C303-F64E-AD75-510B5FCACD6F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Furniture buys are more discretionary</t>
        </r>
      </text>
    </comment>
    <comment ref="P37" authorId="0" shapeId="0" xr:uid="{CBFADB0D-3705-874B-9076-C56BEA93F15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lawn/garden summer departments.  Seasonal inv was discounted</t>
        </r>
      </text>
    </comment>
    <comment ref="P38" authorId="0" shapeId="0" xr:uid="{6FE17E30-F121-6C48-89DA-50F75874002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Discretionaey</t>
        </r>
      </text>
    </comment>
    <comment ref="P41" authorId="0" shapeId="0" xr:uid="{10A42CF0-4148-0544-BF98-CEE439A3185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Discretionary</t>
        </r>
      </text>
    </comment>
    <comment ref="P42" authorId="0" shapeId="0" xr:uid="{1F7D123B-D1B7-E549-BDE9-8F50E36BF2AF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Discretionary</t>
        </r>
      </text>
    </comment>
    <comment ref="P46" authorId="0" shapeId="0" xr:uid="{8B95C8D4-FD8E-2142-A559-171DC26218A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Lower due to Higher markdowns, higher inbound freight costs, higher shrink
</t>
        </r>
        <r>
          <rPr>
            <sz val="10"/>
            <color rgb="FF000000"/>
            <rFont val="Tahoma"/>
            <family val="2"/>
          </rPr>
          <t xml:space="preserve">- Higher markdowns driven by increase in promo's in Q2
</t>
        </r>
        <r>
          <rPr>
            <sz val="10"/>
            <color rgb="FF000000"/>
            <rFont val="Tahoma"/>
            <family val="2"/>
          </rPr>
          <t>- Heavily discounted seasonal stuff to bring down inventory levels</t>
        </r>
      </text>
    </comment>
    <comment ref="AC47" authorId="0" shapeId="0" xr:uid="{FE28D1EF-D5C8-6444-A0D6-884CFBB04B7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ass: company will end year 600 bps lower y/y</t>
        </r>
      </text>
    </comment>
    <comment ref="AD47" authorId="0" shapeId="0" xr:uid="{01BC6FAB-1266-6847-A5BF-A349804E0307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ass: GM will climb back 1 pt with help from DD partnership
</t>
        </r>
      </text>
    </comment>
    <comment ref="AE47" authorId="0" shapeId="0" xr:uid="{6E4DA019-F05F-7045-83D5-B867F3109F1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GM will climb back 1 ppt</t>
        </r>
      </text>
    </comment>
    <comment ref="AG47" authorId="0" shapeId="0" xr:uid="{474BC52E-3AFA-6944-A269-1F415FEA4887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ass: gm climbing back</t>
        </r>
      </text>
    </comment>
    <comment ref="AJ47" authorId="0" shapeId="0" xr:uid="{47690C71-A1AC-0843-90B8-C8308A55AE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Inventory better, demand somewhat restored, GM returns to normal</t>
        </r>
      </text>
    </comment>
    <comment ref="O76" authorId="0" shapeId="0" xr:uid="{2E5C77CB-4E44-E24E-848C-4F8573DE7A8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increase was driven by net proceeds from long-term debt due to borrowings under the Credit Agreement to fund working capital requirements,</t>
        </r>
      </text>
    </comment>
  </commentList>
</comments>
</file>

<file path=xl/sharedStrings.xml><?xml version="1.0" encoding="utf-8"?>
<sst xmlns="http://schemas.openxmlformats.org/spreadsheetml/2006/main" count="160" uniqueCount="143">
  <si>
    <t>Price</t>
  </si>
  <si>
    <t>Shares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</si>
  <si>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</si>
  <si>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</si>
  <si>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</si>
  <si>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</si>
  <si>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</si>
  <si>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</si>
  <si>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</si>
  <si>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</si>
  <si>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</si>
  <si>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</si>
  <si>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</si>
  <si>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</si>
  <si>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</si>
  <si>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</si>
  <si>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</si>
  <si>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</si>
  <si>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Net Sales</t>
  </si>
  <si>
    <t>Cost of sales</t>
  </si>
  <si>
    <t xml:space="preserve">Gross profit </t>
  </si>
  <si>
    <t xml:space="preserve">Depreciation </t>
  </si>
  <si>
    <t xml:space="preserve">Operating profit </t>
  </si>
  <si>
    <t>Interest expense</t>
  </si>
  <si>
    <t xml:space="preserve">Other income </t>
  </si>
  <si>
    <t>Income Before Taxes</t>
  </si>
  <si>
    <t>Taxes</t>
  </si>
  <si>
    <t>Net Income</t>
  </si>
  <si>
    <t>Diluted</t>
  </si>
  <si>
    <t>Revenue Y/Y</t>
  </si>
  <si>
    <t>Furniture</t>
  </si>
  <si>
    <t xml:space="preserve">Seasonal </t>
  </si>
  <si>
    <t xml:space="preserve">Soft Home </t>
  </si>
  <si>
    <t>Consumables</t>
  </si>
  <si>
    <t>Food</t>
  </si>
  <si>
    <t xml:space="preserve">Hard Home </t>
  </si>
  <si>
    <t>Stores Beginning</t>
  </si>
  <si>
    <t>Opened</t>
  </si>
  <si>
    <t>Closed</t>
  </si>
  <si>
    <t xml:space="preserve">Ending </t>
  </si>
  <si>
    <t>Revenue Per Store</t>
  </si>
  <si>
    <t>Revenue Per Store Q</t>
  </si>
  <si>
    <t>Electronics, Toys, &amp; Accesories</t>
  </si>
  <si>
    <t>Discount</t>
  </si>
  <si>
    <t>NPV</t>
  </si>
  <si>
    <t xml:space="preserve">Estimate </t>
  </si>
  <si>
    <t>Delta</t>
  </si>
  <si>
    <t>Current</t>
  </si>
  <si>
    <t>Q2'22</t>
  </si>
  <si>
    <t>Q122</t>
  </si>
  <si>
    <t>Q222</t>
  </si>
  <si>
    <t>Q322</t>
  </si>
  <si>
    <t>Q422</t>
  </si>
  <si>
    <t xml:space="preserve">Net Cash </t>
  </si>
  <si>
    <t>CPS</t>
  </si>
  <si>
    <t>DPS</t>
  </si>
  <si>
    <t xml:space="preserve">Cash </t>
  </si>
  <si>
    <t>Q2 PR</t>
  </si>
  <si>
    <t>GM%</t>
  </si>
  <si>
    <t>OM%</t>
  </si>
  <si>
    <t xml:space="preserve">Inventory  wentt up, demand for inv went down </t>
  </si>
  <si>
    <t>SG&amp;A</t>
  </si>
  <si>
    <t>SG&amp;A y/y</t>
  </si>
  <si>
    <t>Net Cash</t>
  </si>
  <si>
    <t>Total Value</t>
  </si>
  <si>
    <t>Inventories</t>
  </si>
  <si>
    <t>CA</t>
  </si>
  <si>
    <t>OCA</t>
  </si>
  <si>
    <t>TA</t>
  </si>
  <si>
    <t>Deferred taxes</t>
  </si>
  <si>
    <t>OA</t>
  </si>
  <si>
    <t>PPE</t>
  </si>
  <si>
    <t>Op lease</t>
  </si>
  <si>
    <t>Accrued salaries</t>
  </si>
  <si>
    <t>Insurance reserves</t>
  </si>
  <si>
    <t>Accrued opEx</t>
  </si>
  <si>
    <t>PPO</t>
  </si>
  <si>
    <t>Current Op Lease</t>
  </si>
  <si>
    <t>A/P</t>
  </si>
  <si>
    <t>CL</t>
  </si>
  <si>
    <t>LTD</t>
  </si>
  <si>
    <t>Lease</t>
  </si>
  <si>
    <t>Unrecognize tax benefits</t>
  </si>
  <si>
    <t>Other</t>
  </si>
  <si>
    <t>Equity</t>
  </si>
  <si>
    <t>TL + E</t>
  </si>
  <si>
    <t>TL</t>
  </si>
  <si>
    <t>Retained Earnings</t>
  </si>
  <si>
    <t>ROE</t>
  </si>
  <si>
    <t>CFFO</t>
  </si>
  <si>
    <t>Capex</t>
  </si>
  <si>
    <t>CFFI</t>
  </si>
  <si>
    <t>CFFF</t>
  </si>
  <si>
    <t>Cash @ Beginning</t>
  </si>
  <si>
    <t xml:space="preserve">Cash @ End </t>
  </si>
  <si>
    <t xml:space="preserve">Cash Change </t>
  </si>
  <si>
    <t xml:space="preserve">Free Cash Flow </t>
  </si>
  <si>
    <t>Q1 PR</t>
  </si>
  <si>
    <t>Q4'21 PR</t>
  </si>
  <si>
    <t>Q3'21</t>
  </si>
  <si>
    <t xml:space="preserve">Q2'21 </t>
  </si>
  <si>
    <t>Change in RE</t>
  </si>
  <si>
    <t>Change in NI</t>
  </si>
  <si>
    <t>2Q Moving FCF</t>
  </si>
  <si>
    <t>2Q Moving NI</t>
  </si>
  <si>
    <t>4Q Moving FCF</t>
  </si>
  <si>
    <t>4Q Moving NI</t>
  </si>
  <si>
    <t>Debt Change y/y</t>
  </si>
  <si>
    <t>Credit Facility</t>
  </si>
  <si>
    <t>Oustanding BorrowingsQ1'22</t>
  </si>
  <si>
    <t>Oustanding letters</t>
  </si>
  <si>
    <t>NWC</t>
  </si>
  <si>
    <t>Earnings</t>
  </si>
  <si>
    <t>Gen PR</t>
  </si>
  <si>
    <t>BIG</t>
  </si>
  <si>
    <t>count</t>
  </si>
  <si>
    <t>mean</t>
  </si>
  <si>
    <t>std</t>
  </si>
  <si>
    <t>min</t>
  </si>
  <si>
    <t>max</t>
  </si>
  <si>
    <t>Date</t>
  </si>
  <si>
    <t>Pct Return</t>
  </si>
  <si>
    <t>…</t>
  </si>
  <si>
    <t>10Y Mean Return</t>
  </si>
  <si>
    <t>10Y Return STD</t>
  </si>
  <si>
    <t xml:space="preserve">Growth Rate </t>
  </si>
  <si>
    <t>Python Script</t>
  </si>
  <si>
    <t>Buy equipment ---&gt; eventually it getys old and worn down ---&gt; each quarter u have to depreciate it by some amount and eventually you need to replace it???</t>
  </si>
  <si>
    <t>Gain on sale of disti</t>
  </si>
  <si>
    <t xml:space="preserve">GM forecast </t>
  </si>
  <si>
    <t>Graphical review</t>
  </si>
  <si>
    <t>HPA</t>
  </si>
  <si>
    <t>Founded</t>
  </si>
  <si>
    <t xml:space="preserve">CEO </t>
  </si>
  <si>
    <t>Bruce K Thorn</t>
  </si>
  <si>
    <t>IR</t>
  </si>
  <si>
    <t>Sheets</t>
  </si>
  <si>
    <t>Terminal</t>
  </si>
  <si>
    <t>Founded By</t>
  </si>
  <si>
    <t>Sol Shenk</t>
  </si>
  <si>
    <t xml:space="preserve">History </t>
  </si>
  <si>
    <t>CFO</t>
  </si>
  <si>
    <t>Jonathan Ramsden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</si>
</sst>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  <numFmt numFmtId="166" formatCode="0.0%"/>
    <numFmt numFmtId="167" formatCode="0.000%"/>
    <numFmt numFmtId="168" formatCode="_(* #,##0_);_(* \(#,##0\);_(* &quot;-&quot;??_);_(@_)"/>
  </numFmts>
  <fonts count="14">
    <font>
      <sz val="10"/>
      <color theme="1"/>
      <name val="ArialMT"/>
      <family val="2"/>
    </font>
    <font>
      <sz val="10"/>
      <color theme="1"/>
      <name val="ArialMT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MT"/>
      <family val="2"/>
    </font>
    <font>
      <sz val="10"/>
      <color rgb="FF000000"/>
      <name val="ArialMT"/>
    </font>
    <font>
      <b/>
      <sz val="10"/>
      <color theme="1"/>
      <name val="ArialMT"/>
    </font>
    <font>
      <b/>
      <i/>
      <sz val="10"/>
      <color theme="1"/>
      <name val="Intel Clear"/>
      <family val="2"/>
    </font>
    <font>
      <i/>
      <sz val="10"/>
      <color theme="1"/>
      <name val="Intel Clear"/>
      <family val="2"/>
    </font>
    <font>
      <b/>
      <sz val="10"/>
      <color rgb="FF0432FF"/>
      <name val="Intel Clear"/>
      <family val="2"/>
    </font>
    <font>
      <b/>
      <i/>
      <sz val="10"/>
      <color rgb="FF0432FF"/>
      <name val="Intel Clear"/>
      <family val="2"/>
    </font>
    <font>
      <b/>
      <sz val="10"/>
      <name val="ArialMT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4" fontId="2" fillId="0" borderId="0" xfId="2" applyFont="1" applyAlignment="1">
      <alignment horizontal="right"/>
    </xf>
    <xf numFmtId="14" fontId="0" fillId="0" borderId="0" xfId="0" applyNumberFormat="1"/>
    <xf numFmtId="9" fontId="2" fillId="0" borderId="0" xfId="0" applyNumberFormat="1" applyFont="1" applyAlignment="1">
      <alignment horizontal="left"/>
    </xf>
    <xf numFmtId="3" fontId="0" fillId="0" borderId="0" xfId="0" applyNumberFormat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8" fillId="0" borderId="0" xfId="0" applyNumberFormat="1" applyFont="1"/>
    <xf numFmtId="14" fontId="8" fillId="0" borderId="0" xfId="0" applyNumberFormat="1" applyFont="1"/>
    <xf numFmtId="9" fontId="8" fillId="0" borderId="0" xfId="0" applyNumberFormat="1" applyFont="1"/>
    <xf numFmtId="9" fontId="2" fillId="0" borderId="3" xfId="0" applyNumberFormat="1" applyFont="1" applyBorder="1" applyAlignment="1">
      <alignment horizontal="left"/>
    </xf>
    <xf numFmtId="9" fontId="2" fillId="0" borderId="5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3" fontId="6" fillId="0" borderId="0" xfId="4" applyNumberFormat="1" applyAlignment="1">
      <alignment horizontal="left"/>
    </xf>
    <xf numFmtId="14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9" fontId="9" fillId="0" borderId="0" xfId="0" applyNumberFormat="1" applyFont="1" applyAlignment="1">
      <alignment horizontal="left"/>
    </xf>
    <xf numFmtId="9" fontId="1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9" fontId="3" fillId="0" borderId="0" xfId="1" applyFont="1" applyAlignment="1">
      <alignment horizontal="left"/>
    </xf>
    <xf numFmtId="166" fontId="2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9" fontId="10" fillId="0" borderId="0" xfId="0" applyNumberFormat="1" applyFont="1" applyAlignment="1">
      <alignment horizontal="left"/>
    </xf>
    <xf numFmtId="3" fontId="10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  <xf numFmtId="9" fontId="11" fillId="0" borderId="0" xfId="0" applyNumberFormat="1" applyFont="1" applyAlignment="1">
      <alignment horizontal="left"/>
    </xf>
    <xf numFmtId="9" fontId="2" fillId="0" borderId="1" xfId="0" applyNumberFormat="1" applyFont="1" applyBorder="1" applyAlignment="1">
      <alignment horizontal="left"/>
    </xf>
    <xf numFmtId="9" fontId="11" fillId="2" borderId="2" xfId="1" applyNumberFormat="1" applyFont="1" applyFill="1" applyBorder="1" applyAlignment="1">
      <alignment horizontal="left"/>
    </xf>
    <xf numFmtId="9" fontId="2" fillId="0" borderId="2" xfId="0" applyNumberFormat="1" applyFont="1" applyBorder="1" applyAlignment="1">
      <alignment horizontal="left"/>
    </xf>
    <xf numFmtId="9" fontId="11" fillId="2" borderId="4" xfId="1" applyNumberFormat="1" applyFont="1" applyFill="1" applyBorder="1" applyAlignment="1">
      <alignment horizontal="left"/>
    </xf>
    <xf numFmtId="168" fontId="2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165" fontId="2" fillId="0" borderId="4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left"/>
    </xf>
    <xf numFmtId="9" fontId="3" fillId="0" borderId="6" xfId="1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3" fontId="13" fillId="0" borderId="7" xfId="4" applyNumberFormat="1" applyFont="1" applyBorder="1" applyAlignment="1">
      <alignment horizontal="left"/>
    </xf>
    <xf numFmtId="3" fontId="6" fillId="0" borderId="8" xfId="4" applyNumberForma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3" fillId="0" borderId="8" xfId="0" applyNumberFormat="1" applyFont="1" applyBorder="1" applyAlignment="1">
      <alignment horizontal="left"/>
    </xf>
    <xf numFmtId="14" fontId="6" fillId="0" borderId="8" xfId="4" applyNumberFormat="1" applyBorder="1" applyAlignment="1">
      <alignment horizontal="left"/>
    </xf>
    <xf numFmtId="14" fontId="6" fillId="0" borderId="9" xfId="4" applyNumberFormat="1" applyBorder="1" applyAlignment="1">
      <alignment horizontal="left"/>
    </xf>
    <xf numFmtId="3" fontId="8" fillId="0" borderId="0" xfId="0" applyNumberFormat="1" applyFont="1" applyAlignment="1">
      <alignment horizontal="center"/>
    </xf>
  </cellXfs>
  <cellStyles count="5">
    <cellStyle name="Comma" xfId="3" builtinId="3"/>
    <cellStyle name="Currency" xfId="2" builtinId="4"/>
    <cellStyle name="Hyperlink" xfId="4" builtinId="8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466668</xdr:colOff>
      <xdr:row>2</xdr:row>
      <xdr:rowOff>20320</xdr:rowOff>
    </xdr:from>
    <xdr:to>
      <xdr:col>16</xdr:col>
      <xdr:colOff>20320</xdr:colOff>
      <xdr:row>121</xdr:row>
      <xdr:rowOff>147320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12B079-D0B8-D242-936E-F8A00FB99929}"/>
            </a:ext>
          </a:extLst>
        </xdr:cNvPr>
        <xdr:cNvCxnSpPr/>
      </xdr:nvCxnSpPr>
      <xdr:spPr>
        <a:xfrm>
          <a:off x="8589588" y="375920"/>
          <a:ext cx="26092" cy="2110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6684</xdr:colOff>
      <xdr:row>0</xdr:row>
      <xdr:rowOff>0</xdr:rowOff>
    </xdr:from>
    <xdr:to>
      <xdr:col>28</xdr:col>
      <xdr:colOff>21699</xdr:colOff>
      <xdr:row>97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8A3BAEF-DB2F-FD4F-B418-89F12A9BF4F3}"/>
            </a:ext>
          </a:extLst>
        </xdr:cNvPr>
        <xdr:cNvCxnSpPr/>
      </xdr:nvCxnSpPr>
      <xdr:spPr>
        <a:xfrm flipH="1">
          <a:off x="13622421" y="0"/>
          <a:ext cx="15015" cy="17532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136011</xdr:colOff>
      <xdr:row>1</xdr:row>
      <xdr:rowOff>125128</xdr:rowOff>
    </xdr:from>
    <xdr:to>
      <xdr:col>14</xdr:col>
      <xdr:colOff>786000</xdr:colOff>
      <xdr:row>31</xdr:row>
      <xdr:rowOff>150453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761972CF-0C72-F35B-12E6-8B3506C58795}"/>
                </a:ext>
              </a:extLst>
            </xdr14:cNvPr>
            <xdr14:cNvContentPartPr/>
          </xdr14:nvContentPartPr>
          <xdr14:nvPr macro=""/>
          <xdr14:xfrm>
            <a:off x="3434400" y="287640"/>
            <a:ext cx="8895960" cy="490068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761972CF-0C72-F35B-12E6-8B3506C587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25467" y="278592"/>
              <a:ext cx="8913468" cy="4918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490414</xdr:colOff>
      <xdr:row>2</xdr:row>
      <xdr:rowOff>13736</xdr:rowOff>
    </xdr:from>
    <xdr:to>
      <xdr:col>12</xdr:col>
      <xdr:colOff>638434</xdr:colOff>
      <xdr:row>19</xdr:row>
      <xdr:rowOff>156235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AAF1C44-0488-697E-BA87-29143F725661}"/>
                </a:ext>
              </a:extLst>
            </xdr14:cNvPr>
            <xdr14:cNvContentPartPr/>
          </xdr14:nvContentPartPr>
          <xdr14:nvPr macro=""/>
          <xdr14:xfrm>
            <a:off x="4613400" y="338760"/>
            <a:ext cx="5920200" cy="29052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AAF1C44-0488-697E-BA87-29143F72566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95541" y="321030"/>
              <a:ext cx="5955560" cy="29410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535903</xdr:colOff>
      <xdr:row>11</xdr:row>
      <xdr:rowOff>33250</xdr:rowOff>
    </xdr:from>
    <xdr:to>
      <xdr:col>8</xdr:col>
      <xdr:colOff>601063</xdr:colOff>
      <xdr:row>11</xdr:row>
      <xdr:rowOff>75370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706C7E5-A9D2-6EB9-477C-67036A5503AC}"/>
                </a:ext>
              </a:extLst>
            </xdr14:cNvPr>
            <xdr14:cNvContentPartPr/>
          </xdr14:nvContentPartPr>
          <xdr14:nvPr macro=""/>
          <xdr14:xfrm>
            <a:off x="7132680" y="1820880"/>
            <a:ext cx="65160" cy="421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706C7E5-A9D2-6EB9-477C-67036A5503A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15040" y="1802880"/>
              <a:ext cx="10080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461023</xdr:colOff>
      <xdr:row>11</xdr:row>
      <xdr:rowOff>13810</xdr:rowOff>
    </xdr:from>
    <xdr:to>
      <xdr:col>8</xdr:col>
      <xdr:colOff>692863</xdr:colOff>
      <xdr:row>11</xdr:row>
      <xdr:rowOff>95890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ED30941-7303-6D9A-42FF-C1EC860E3AF6}"/>
                </a:ext>
              </a:extLst>
            </xdr14:cNvPr>
            <xdr14:cNvContentPartPr/>
          </xdr14:nvContentPartPr>
          <xdr14:nvPr macro=""/>
          <xdr14:xfrm>
            <a:off x="7057800" y="1801440"/>
            <a:ext cx="231840" cy="820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BED30941-7303-6D9A-42FF-C1EC860E3AF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039800" y="1783800"/>
              <a:ext cx="26748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353614</xdr:colOff>
      <xdr:row>9</xdr:row>
      <xdr:rowOff>29593</xdr:rowOff>
    </xdr:from>
    <xdr:to>
      <xdr:col>12</xdr:col>
      <xdr:colOff>331354</xdr:colOff>
      <xdr:row>24</xdr:row>
      <xdr:rowOff>84916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0424D612-67D6-EC04-446E-914688F68104}"/>
                </a:ext>
              </a:extLst>
            </xdr14:cNvPr>
            <xdr14:cNvContentPartPr/>
          </xdr14:nvContentPartPr>
          <xdr14:nvPr macro=""/>
          <xdr14:xfrm>
            <a:off x="4476600" y="1492200"/>
            <a:ext cx="5749920" cy="24930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0424D612-67D6-EC04-446E-914688F6810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59102" y="1474468"/>
              <a:ext cx="5785272" cy="25288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420900</xdr:colOff>
      <xdr:row>21</xdr:row>
      <xdr:rowOff>114171</xdr:rowOff>
    </xdr:from>
    <xdr:to>
      <xdr:col>7</xdr:col>
      <xdr:colOff>439260</xdr:colOff>
      <xdr:row>22</xdr:row>
      <xdr:rowOff>41659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5C8A3A11-8D2C-3872-D65C-7BF227DDE90F}"/>
                </a:ext>
              </a:extLst>
            </xdr14:cNvPr>
            <xdr14:cNvContentPartPr/>
          </xdr14:nvContentPartPr>
          <xdr14:nvPr macro=""/>
          <xdr14:xfrm>
            <a:off x="6193080" y="3526920"/>
            <a:ext cx="18360" cy="900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5C8A3A11-8D2C-3872-D65C-7BF227DDE90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175440" y="3508920"/>
              <a:ext cx="5400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385260</xdr:colOff>
      <xdr:row>24</xdr:row>
      <xdr:rowOff>40996</xdr:rowOff>
    </xdr:from>
    <xdr:to>
      <xdr:col>7</xdr:col>
      <xdr:colOff>388140</xdr:colOff>
      <xdr:row>24</xdr:row>
      <xdr:rowOff>56836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9AF40E24-6E2B-8D9E-4047-489AAAA20340}"/>
                </a:ext>
              </a:extLst>
            </xdr14:cNvPr>
            <xdr14:cNvContentPartPr/>
          </xdr14:nvContentPartPr>
          <xdr14:nvPr macro=""/>
          <xdr14:xfrm>
            <a:off x="6157440" y="3941280"/>
            <a:ext cx="2880" cy="1584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9AF40E24-6E2B-8D9E-4047-489AAAA2034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139800" y="3923280"/>
              <a:ext cx="3852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415860</xdr:colOff>
      <xdr:row>25</xdr:row>
      <xdr:rowOff>103124</xdr:rowOff>
    </xdr:from>
    <xdr:to>
      <xdr:col>7</xdr:col>
      <xdr:colOff>417660</xdr:colOff>
      <xdr:row>25</xdr:row>
      <xdr:rowOff>117524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EE29C6A9-0B5F-646D-81B2-1C7A39288C5A}"/>
                </a:ext>
              </a:extLst>
            </xdr14:cNvPr>
            <xdr14:cNvContentPartPr/>
          </xdr14:nvContentPartPr>
          <xdr14:nvPr macro=""/>
          <xdr14:xfrm>
            <a:off x="6188040" y="4165920"/>
            <a:ext cx="1800" cy="144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EE29C6A9-0B5F-646D-81B2-1C7A39288C5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170400" y="4148280"/>
              <a:ext cx="3744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149820</xdr:colOff>
      <xdr:row>28</xdr:row>
      <xdr:rowOff>14468</xdr:rowOff>
    </xdr:from>
    <xdr:to>
      <xdr:col>9</xdr:col>
      <xdr:colOff>232226</xdr:colOff>
      <xdr:row>32</xdr:row>
      <xdr:rowOff>105301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7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483D776-13A6-E24E-BB70-5852B2C77BE6}"/>
                </a:ext>
              </a:extLst>
            </xdr14:cNvPr>
            <xdr14:cNvContentPartPr/>
          </xdr14:nvContentPartPr>
          <xdr14:nvPr macro=""/>
          <xdr14:xfrm>
            <a:off x="5922000" y="4564800"/>
            <a:ext cx="1731600" cy="7408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483D776-13A6-E24E-BB70-5852B2C77BE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904000" y="4547151"/>
              <a:ext cx="1767240" cy="7765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483574</xdr:colOff>
      <xdr:row>14</xdr:row>
      <xdr:rowOff>47194</xdr:rowOff>
    </xdr:from>
    <xdr:to>
      <xdr:col>7</xdr:col>
      <xdr:colOff>495780</xdr:colOff>
      <xdr:row>19</xdr:row>
      <xdr:rowOff>50395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CE534EE3-CBED-E865-0312-A550011A543B}"/>
                </a:ext>
              </a:extLst>
            </xdr14:cNvPr>
            <xdr14:cNvContentPartPr/>
          </xdr14:nvContentPartPr>
          <xdr14:nvPr macro=""/>
          <xdr14:xfrm>
            <a:off x="4606560" y="2322360"/>
            <a:ext cx="1661400" cy="8157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CE534EE3-CBED-E865-0312-A550011A543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588920" y="2304712"/>
              <a:ext cx="1697040" cy="85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523011</xdr:colOff>
      <xdr:row>15</xdr:row>
      <xdr:rowOff>87002</xdr:rowOff>
    </xdr:from>
    <xdr:to>
      <xdr:col>5</xdr:col>
      <xdr:colOff>77854</xdr:colOff>
      <xdr:row>18</xdr:row>
      <xdr:rowOff>149187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1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2115E056-5637-FF50-B3B9-15059FD7FC16}"/>
                </a:ext>
              </a:extLst>
            </xdr14:cNvPr>
            <xdr14:cNvContentPartPr/>
          </xdr14:nvContentPartPr>
          <xdr14:nvPr macro=""/>
          <xdr14:xfrm>
            <a:off x="3821400" y="2524680"/>
            <a:ext cx="379440" cy="54972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2115E056-5637-FF50-B3B9-15059FD7FC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803760" y="2507028"/>
              <a:ext cx="415080" cy="5853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557134</xdr:colOff>
      <xdr:row>8</xdr:row>
      <xdr:rowOff>9225</xdr:rowOff>
    </xdr:from>
    <xdr:to>
      <xdr:col>25</xdr:col>
      <xdr:colOff>201711</xdr:colOff>
      <xdr:row>27</xdr:row>
      <xdr:rowOff>148900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3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E01275B-6C29-A7DC-58C8-9169223FDB50}"/>
                </a:ext>
              </a:extLst>
            </xdr14:cNvPr>
            <xdr14:cNvContentPartPr/>
          </xdr14:nvContentPartPr>
          <xdr14:nvPr macro=""/>
          <xdr14:xfrm>
            <a:off x="16224480" y="1309320"/>
            <a:ext cx="4592160" cy="32274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E01275B-6C29-A7DC-58C8-9169223FDB5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6206994" y="1291589"/>
              <a:ext cx="4627490" cy="3263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204463</xdr:colOff>
      <xdr:row>11</xdr:row>
      <xdr:rowOff>85090</xdr:rowOff>
    </xdr:from>
    <xdr:to>
      <xdr:col>22</xdr:col>
      <xdr:colOff>662383</xdr:colOff>
      <xdr:row>14</xdr:row>
      <xdr:rowOff>24874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E8778F47-CFDD-0AAA-8B16-7FDAA9E7F156}"/>
                </a:ext>
              </a:extLst>
            </xdr14:cNvPr>
            <xdr14:cNvContentPartPr/>
          </xdr14:nvContentPartPr>
          <xdr14:nvPr macro=""/>
          <xdr14:xfrm>
            <a:off x="18345600" y="1872720"/>
            <a:ext cx="457920" cy="42732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E8778F47-CFDD-0AAA-8B16-7FDAA9E7F15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8327614" y="1854720"/>
              <a:ext cx="493532" cy="46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79740</xdr:colOff>
      <xdr:row>22</xdr:row>
      <xdr:rowOff>128059</xdr:rowOff>
    </xdr:from>
    <xdr:to>
      <xdr:col>21</xdr:col>
      <xdr:colOff>126900</xdr:colOff>
      <xdr:row>23</xdr:row>
      <xdr:rowOff>7667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7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39B67C52-03AC-EB53-EFD5-DC888C795049}"/>
                </a:ext>
              </a:extLst>
            </xdr14:cNvPr>
            <xdr14:cNvContentPartPr/>
          </xdr14:nvContentPartPr>
          <xdr14:nvPr macro=""/>
          <xdr14:xfrm>
            <a:off x="17396280" y="3703320"/>
            <a:ext cx="47160" cy="4212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39B67C52-03AC-EB53-EFD5-DC888C7950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7378640" y="3685320"/>
              <a:ext cx="8280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782923</xdr:colOff>
      <xdr:row>1</xdr:row>
      <xdr:rowOff>91648</xdr:rowOff>
    </xdr:from>
    <xdr:to>
      <xdr:col>25</xdr:col>
      <xdr:colOff>687351</xdr:colOff>
      <xdr:row>34</xdr:row>
      <xdr:rowOff>146037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9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1EA5C33B-5B31-6B79-6301-F3D62865C81B}"/>
                </a:ext>
              </a:extLst>
            </xdr14:cNvPr>
            <xdr14:cNvContentPartPr/>
          </xdr14:nvContentPartPr>
          <xdr14:nvPr macro=""/>
          <xdr14:xfrm>
            <a:off x="13151880" y="254160"/>
            <a:ext cx="8150400" cy="541728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1EA5C33B-5B31-6B79-6301-F3D62865C81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3134384" y="236064"/>
              <a:ext cx="8185750" cy="5453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549737</xdr:colOff>
      <xdr:row>35</xdr:row>
      <xdr:rowOff>117085</xdr:rowOff>
    </xdr:from>
    <xdr:to>
      <xdr:col>21</xdr:col>
      <xdr:colOff>603180</xdr:colOff>
      <xdr:row>40</xdr:row>
      <xdr:rowOff>16606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1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D991DA03-540F-F441-EF44-7CA3DAAC1B77}"/>
                </a:ext>
              </a:extLst>
            </xdr14:cNvPr>
            <xdr14:cNvContentPartPr/>
          </xdr14:nvContentPartPr>
          <xdr14:nvPr macro=""/>
          <xdr14:xfrm>
            <a:off x="17041680" y="5805000"/>
            <a:ext cx="878040" cy="71208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D991DA03-540F-F441-EF44-7CA3DAAC1B7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7023680" y="5787000"/>
              <a:ext cx="913680" cy="74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96763</xdr:colOff>
      <xdr:row>12</xdr:row>
      <xdr:rowOff>145058</xdr:rowOff>
    </xdr:from>
    <xdr:to>
      <xdr:col>23</xdr:col>
      <xdr:colOff>277345</xdr:colOff>
      <xdr:row>44</xdr:row>
      <xdr:rowOff>17439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3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BEE19DE1-8C24-330F-7BC5-D9D8076702F4}"/>
                </a:ext>
              </a:extLst>
            </xdr14:cNvPr>
            <xdr14:cNvContentPartPr/>
          </xdr14:nvContentPartPr>
          <xdr14:nvPr macro=""/>
          <xdr14:xfrm>
            <a:off x="12479263" y="2153967"/>
            <a:ext cx="6784582" cy="5229472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BEE19DE1-8C24-330F-7BC5-D9D8076702F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2461385" y="2135309"/>
              <a:ext cx="6819980" cy="52664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566300</xdr:colOff>
      <xdr:row>22</xdr:row>
      <xdr:rowOff>95560</xdr:rowOff>
    </xdr:from>
    <xdr:to>
      <xdr:col>21</xdr:col>
      <xdr:colOff>124140</xdr:colOff>
      <xdr:row>30</xdr:row>
      <xdr:rowOff>149127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F1F1CB7A-387E-BD42-2CF6-6FA65F34835D}"/>
                </a:ext>
              </a:extLst>
            </xdr14:cNvPr>
            <xdr14:cNvContentPartPr/>
          </xdr14:nvContentPartPr>
          <xdr14:nvPr macro=""/>
          <xdr14:xfrm>
            <a:off x="14599800" y="3778560"/>
            <a:ext cx="2859840" cy="139284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F1F1CB7A-387E-BD42-2CF6-6FA65F34835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590873" y="3769624"/>
              <a:ext cx="2877337" cy="14110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81040</xdr:colOff>
      <xdr:row>18</xdr:row>
      <xdr:rowOff>115036</xdr:rowOff>
    </xdr:from>
    <xdr:to>
      <xdr:col>16</xdr:col>
      <xdr:colOff>436360</xdr:colOff>
      <xdr:row>21</xdr:row>
      <xdr:rowOff>85849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139C9C7F-0D75-FFC5-6C0C-8376FA73D36A}"/>
                </a:ext>
              </a:extLst>
            </xdr14:cNvPr>
            <xdr14:cNvContentPartPr/>
          </xdr14:nvContentPartPr>
          <xdr14:nvPr macro=""/>
          <xdr14:xfrm>
            <a:off x="13289040" y="3128400"/>
            <a:ext cx="355320" cy="47304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139C9C7F-0D75-FFC5-6C0C-8376FA73D3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3280040" y="3119432"/>
              <a:ext cx="372960" cy="491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752700</xdr:colOff>
      <xdr:row>34</xdr:row>
      <xdr:rowOff>151971</xdr:rowOff>
    </xdr:from>
    <xdr:to>
      <xdr:col>22</xdr:col>
      <xdr:colOff>350560</xdr:colOff>
      <xdr:row>38</xdr:row>
      <xdr:rowOff>9735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0BE9CE8D-15A9-3625-C8CE-0CD28BCB4B63}"/>
                </a:ext>
              </a:extLst>
            </xdr14:cNvPr>
            <xdr14:cNvContentPartPr/>
          </xdr14:nvContentPartPr>
          <xdr14:nvPr macro=""/>
          <xdr14:xfrm>
            <a:off x="18088200" y="5843880"/>
            <a:ext cx="423360" cy="5274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0BE9CE8D-15A9-3625-C8CE-0CD28BCB4B6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079683" y="5834845"/>
              <a:ext cx="440749" cy="545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14320</xdr:colOff>
      <xdr:row>39</xdr:row>
      <xdr:rowOff>90365</xdr:rowOff>
    </xdr:from>
    <xdr:to>
      <xdr:col>22</xdr:col>
      <xdr:colOff>58240</xdr:colOff>
      <xdr:row>39</xdr:row>
      <xdr:rowOff>122765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59C0CED1-030C-6D46-15FF-DB06797BFDAE}"/>
                </a:ext>
              </a:extLst>
            </xdr14:cNvPr>
            <xdr14:cNvContentPartPr/>
          </xdr14:nvContentPartPr>
          <xdr14:nvPr macro=""/>
          <xdr14:xfrm>
            <a:off x="18175320" y="6619320"/>
            <a:ext cx="43920" cy="3240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59C0CED1-030C-6D46-15FF-DB06797BFD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8166320" y="6610680"/>
              <a:ext cx="6156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74320</xdr:colOff>
      <xdr:row>7</xdr:row>
      <xdr:rowOff>127736</xdr:rowOff>
    </xdr:from>
    <xdr:to>
      <xdr:col>10</xdr:col>
      <xdr:colOff>680560</xdr:colOff>
      <xdr:row>9</xdr:row>
      <xdr:rowOff>97838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F206F956-44C6-3EF1-9CFB-BE7D12195731}"/>
                </a:ext>
              </a:extLst>
            </xdr14:cNvPr>
            <xdr14:cNvContentPartPr/>
          </xdr14:nvContentPartPr>
          <xdr14:nvPr macro=""/>
          <xdr14:xfrm>
            <a:off x="8329320" y="1299600"/>
            <a:ext cx="606240" cy="30492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F206F956-44C6-3EF1-9CFB-BE7D1219573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311320" y="1281960"/>
              <a:ext cx="641880" cy="3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743460</xdr:colOff>
      <xdr:row>6</xdr:row>
      <xdr:rowOff>13985</xdr:rowOff>
    </xdr:from>
    <xdr:to>
      <xdr:col>17</xdr:col>
      <xdr:colOff>389900</xdr:colOff>
      <xdr:row>9</xdr:row>
      <xdr:rowOff>136358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05FF416F-0677-CEAD-BDA4-57C80A7413F3}"/>
                </a:ext>
              </a:extLst>
            </xdr14:cNvPr>
            <xdr14:cNvContentPartPr/>
          </xdr14:nvContentPartPr>
          <xdr14:nvPr macro=""/>
          <xdr14:xfrm>
            <a:off x="13125960" y="1018440"/>
            <a:ext cx="1297440" cy="62460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05FF416F-0677-CEAD-BDA4-57C80A7413F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107960" y="1000800"/>
              <a:ext cx="1333080" cy="66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505920</xdr:colOff>
      <xdr:row>24</xdr:row>
      <xdr:rowOff>36862</xdr:rowOff>
    </xdr:from>
    <xdr:to>
      <xdr:col>13</xdr:col>
      <xdr:colOff>161020</xdr:colOff>
      <xdr:row>26</xdr:row>
      <xdr:rowOff>54124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7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18A93C66-B786-8E90-6A12-38BDD622A9D9}"/>
                </a:ext>
              </a:extLst>
            </xdr14:cNvPr>
            <xdr14:cNvContentPartPr/>
          </xdr14:nvContentPartPr>
          <xdr14:nvPr macro=""/>
          <xdr14:xfrm>
            <a:off x="10411920" y="4054680"/>
            <a:ext cx="480600" cy="35208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18A93C66-B786-8E90-6A12-38BDD622A9D9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394280" y="4037040"/>
              <a:ext cx="516240" cy="38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507400</xdr:colOff>
      <xdr:row>16</xdr:row>
      <xdr:rowOff>68255</xdr:rowOff>
    </xdr:from>
    <xdr:to>
      <xdr:col>11</xdr:col>
      <xdr:colOff>296060</xdr:colOff>
      <xdr:row>19</xdr:row>
      <xdr:rowOff>77227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9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D2F5F395-86F6-C719-A25A-FDD4C4948945}"/>
                </a:ext>
              </a:extLst>
            </xdr14:cNvPr>
            <xdr14:cNvContentPartPr/>
          </xdr14:nvContentPartPr>
          <xdr14:nvPr macro=""/>
          <xdr14:xfrm>
            <a:off x="8762400" y="2746800"/>
            <a:ext cx="614160" cy="51120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D2F5F395-86F6-C719-A25A-FDD4C494894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744760" y="2728800"/>
              <a:ext cx="649800" cy="54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570540</xdr:colOff>
      <xdr:row>12</xdr:row>
      <xdr:rowOff>14291</xdr:rowOff>
    </xdr:from>
    <xdr:to>
      <xdr:col>4</xdr:col>
      <xdr:colOff>417520</xdr:colOff>
      <xdr:row>19</xdr:row>
      <xdr:rowOff>33667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1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2C73724F-29F5-DB66-E6C7-18ACEC702E29}"/>
                </a:ext>
              </a:extLst>
            </xdr14:cNvPr>
            <xdr14:cNvContentPartPr/>
          </xdr14:nvContentPartPr>
          <xdr14:nvPr macro=""/>
          <xdr14:xfrm>
            <a:off x="3047040" y="2023200"/>
            <a:ext cx="672480" cy="119124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2C73724F-29F5-DB66-E6C7-18ACEC702E29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029202" y="2004569"/>
              <a:ext cx="707799" cy="12281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337180</xdr:colOff>
      <xdr:row>32</xdr:row>
      <xdr:rowOff>136509</xdr:rowOff>
    </xdr:from>
    <xdr:to>
      <xdr:col>10</xdr:col>
      <xdr:colOff>238480</xdr:colOff>
      <xdr:row>35</xdr:row>
      <xdr:rowOff>30282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3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CFA54ED7-E760-4CD2-4578-A5B21EAA3470}"/>
                </a:ext>
              </a:extLst>
            </xdr14:cNvPr>
            <xdr14:cNvContentPartPr/>
          </xdr14:nvContentPartPr>
          <xdr14:nvPr macro=""/>
          <xdr14:xfrm>
            <a:off x="6115680" y="5493600"/>
            <a:ext cx="2377800" cy="39600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CFA54ED7-E760-4CD2-4578-A5B21EAA347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098040" y="5475960"/>
              <a:ext cx="2413440" cy="431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62090</xdr:colOff>
      <xdr:row>8</xdr:row>
      <xdr:rowOff>28451</xdr:rowOff>
    </xdr:from>
    <xdr:to>
      <xdr:col>10</xdr:col>
      <xdr:colOff>711202</xdr:colOff>
      <xdr:row>28</xdr:row>
      <xdr:rowOff>79102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E0CC0E-4D10-1E44-269C-B593B5E6D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7157" y="1337962"/>
          <a:ext cx="4188178" cy="3324429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19:04.4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2365 243 24575,'1'15'0,"1"17"0,-1 40 0,0-7 0,0 10 0,-1-3 0,1 7 0,-1 5-860,0-6 0,1 5 1,-2 3-1,1 3 860,0-3 0,0 4 0,-1 1 0,0 3 0,1 1-446,-1-8 1,0 1 0,0 2 0,0 0 0,-1 2-1,1 0 446,-1 5 0,0 0 0,0 2 0,0 0 0,0 1 0,0 0 0,0-12 0,0 2 0,1 0 0,-1 0 0,0 0 0,0 0 0,0-1 0,-1 10 0,1 0 0,0-1 0,0 0 0,0 0 0,0-1 0,0-1 0,0 0 0,1-1 0,0 0 0,-1 0 0,1 0 0,0-3 0,0 0 0,1 0 0,-1-1 0,1 0 0,-1 0-391,1-4 1,-1 0 0,1-1 0,0 0 0,0 1 0,-1-1 390,1 0 0,0 0 0,1 0 0,-1 0 0,0-1 0,0 0 0,0 13 0,0 1 0,1-2 0,-1 0 0,0-1-305,1-5 1,-1-1-1,0-1 1,1 0-1,-1-1 305,1-3 0,-1-1 0,1 0 0,-1-1 0,0 0 0,1 16 0,-1-1 0,0-1 0,0-1 121,0-7 0,0-1 0,0-1 0,0 0-121,-1-2 0,1 1 0,-1-2 0,0 1 0,0-4 0,0 1 0,0-1 0,0-1 0,0-2 0,-1-1 0,1 0 0,0 0 0,-1 1 0,1 0 0,0 1 0,0-1 0,0 0 0,0 1 0,0-1 0,0-1 636,0 23 1,0-2 0,0 0-637,0-2 0,0-2 0,-1-1 0,1-8 0,-2-1 0,1-4 837,-1-11 0,0-2 0,-1-2-837,-2 22 0,0-3 1117,-1-14 0,1-4-1117,2-10 0,0-4 1717,-2 30-1717,4-30 1119,1-25-1119,-2-21 0,1-5 0,-1-5 0</inkml:trace>
  <inkml:trace contextRef="#ctx0" brushRef="#br0" timeOffset="1716">2259 11320 24575,'10'4'0,"11"1"0,40 0 0,3-3 0,16 0 0,12 0-1639,-11-1 1,9 0-1,6 0 1,7 0 0,3 0-1,4-1 1496,-24 1 1,4-1 0,3 0 0,2 0 0,3 0 0,1-1 0,3 1 0,0 0 0,2-1 0,1 1-15,-17 0 1,2-1 0,1 1-1,1 0 1,1-1 0,1 1-1,1-1 1,1 1 0,1-1-1,1 0 1,0 1 0,0-1 0,1 1-1,0-1 157,-4 1 0,2-1 0,0 1 0,1-1 0,1 1 0,0-1 0,1 0 0,0 1 0,0-1 0,1 1 0,0-1 0,1 1 0,-1 0 0,0-1 0,0 1 0,1 0-53,-4 0 1,0 0-1,0 0 1,1 0 0,0 1-1,0-1 1,0 0-1,1 0 1,-1 1 0,1-1-1,-1 1 1,1-1 0,0 1-1,-1 0 1,1-1-1,-1 1 1,1 0 52,0 0 0,0 0 0,0 0 0,1 1 0,0-1 0,-1 0 0,1 1 0,0 0 0,-1-1 0,1 1 0,-1-1 0,0 1 0,0 0 0,-1-1 0,0 1 0,0 0 0,-1-1-128,2 1 1,-1 0 0,0 0 0,1 0-1,-1 0 1,0 0 0,-1-1 0,0 1-1,0 0 1,-1 0 0,0 0 0,-1 0-1,0-1 1,-1 1 0,-1 0 0,0-1 127,10 0 0,1 1 0,-2-1 0,0 1 0,-1-1 0,-1 0 0,0 0 0,-1 0 0,-1 0 0,0 0 0,-2-1 0,0 0 0,-2 0 15,6-1 1,-2 1-1,0-1 1,-1 0-1,-1-1 1,-1 1-1,-1-1 1,-1 0-1,-1-1 1,-1 1-1,-2-1-15,7-1 0,-1 0 0,-2 0 0,-1-1 0,-2 0 0,0 0 0,-1 0 0,-1-1 0,0 1 100,2 0 0,0-1 0,-1 0 1,-1 0-1,-1-1 0,-2 1 1,0 1-1,-1-1-100,15-1 0,-1 1 0,-1 0 0,-2 0 0,-1 0 0,-2 1 241,-6 1 0,-2 0 0,0 0 0,-1 1 0,-1 1 0,-1 0-241,12 0 0,-1 1 0,-1 0 0,-1 1 0,-1 1 442,-6-1 1,-1 1 0,0 0-1,-2 0 1,0 0-443,14 0 0,-1 0 0,-2 0 0,-2 0 794,-10-1 1,-2 0 0,-1 1 0,-2-2-795,11 0 0,-2 0 0,-3-1 960,-11 0 1,-2 0 0,0 0-961,31-1 0,-1-1 0,-4 0 0,-2-1 0,-5-1 0,-3 1 1216,-2-1 0,-3 1-1216,-9 1 0,0 0 1006,5 2 1,2 0-1007,8 2 0,2 2 0,12 3 0,2 1 74,-28 0 1,2 1 0,0 0-75,2 2 0,0-1 0,0 1 0,-1 0 0,0-1 0,-1 0 71,-6-1 0,-1-1 0,-1 0-71,27 0 0,-4-1 0,-16-3 0,-5-1 0,-16 0 0,-5-2 0,13 0 0,-37 1 0,-16 0 0,-7 2 0</inkml:trace>
  <inkml:trace contextRef="#ctx0" brushRef="#br0" timeOffset="3535">22610 11238 24575,'-20'4'0,"-11"12"0,-15 28 0,-7 39 0,30-22 0,6 4 0,4 2 0,12 2 0,26 15 0,22-3 0,6-23 0,12-4 0,8-5-472,-6-12 0,6-3 0,4-3 0,1-3 472,11 0 0,3-3 0,2-4 0,-3-6 0,-6-6 0,0-6 0,-2-4 0,-4-4 0,5-5 0,-4-5 0,-9-7 0,3-14 0,-19-9 0,-31-2 0,-15-3 0,-31-45 0,-26 9 0,-6 17 1888,-10 9-1888,16 27 0,-7 0 0,-15-3 0,-8 2 0,15 9 0,-3 1 0,-1 2 0,-4 1 0,-1 1 0,0 3 0,2 3 0,0 2 0,1 2 0,-27-1 0,4 4 0,14 3 0,6 3 0,16 1 0,5 1 0,-7 3 0,33 0 0,16-3 0,5 0 0,-1-1 0,1 0 0,-2 0 0,-3 0 0,-3 0 0,-2-1 0,0 1 0,1 0 0,3 0 0,5 2 0,6 7 0,0-5 0,3 5 0</inkml:trace>
  <inkml:trace contextRef="#ctx0" brushRef="#br0" timeOffset="4166">23095 11863 18606,'57'12'0,"-1"0"0,10 1 622,2 1 1,8 2 0,4 0-623,-6-1 0,4 0 0,1 1 0,0 0 0,1-1 0,0 0 0,0 1 0,-1-2 0,19 5 0,-1-1 0,-6-1 0,-19-3 0,-3-1 0,-7-2 633,2 1 1,-8-1-634,6 3 669,-40-9-669,-17-3 1648,-3-2-1648,2 2 517,2 0-517,3 1 0,4 2 0,1 1 0,-1 0 0,-6-2 0,-4-2 0,-3-2 0</inkml:trace>
  <inkml:trace contextRef="#ctx0" brushRef="#br0" timeOffset="5552">1597 95 24575,'-3'33'0,"-2"27"0,-2 36 0,4-29 0,0 4 0,1 11 0,1 2 0,2-1 0,1 0 0,2-7 0,1-5 0,0-13 0,0-6 0,5 17 0,-4-30 0,-4-21 0,0-15 0,3-11 0,-4 4 0,4-6 0</inkml:trace>
  <inkml:trace contextRef="#ctx0" brushRef="#br0" timeOffset="6634">1559 209 14356,'19'-25'0,"11"-8"4235,10-3-4235,11-4 1770,5 6-1770,0 11 964,0 10-964,1 8 3250,-1 10-3250,-5 10 0,-9 8 0,-12 6 0,-13 3 0,-10 4 0,-7 3 0,-5 0 0,-4-2 0,-7-2 0,-6-2 0,-10 7 0,-9 6 0,-3 2 0,-2-2 0,3-8 0,3-11 0,-6-7 0,-14-7 0,-8-6 0,-6-4 0,12-2 0,22-1 0,15 0 0,16 0 0,5 0 0,3 0 0,1-1 0,-1 0 0</inkml:trace>
  <inkml:trace contextRef="#ctx0" brushRef="#br0" timeOffset="8632">3330 908 24575,'13'1'0,"4"0"0,23 9 0,33 14 0,-13-2 0,7 4 0,-9-2 0,5 3 0,1 2-767,14 8 0,3 2 1,4 3 766,-9-3 0,4 3 0,1 1 0,2 2-507,-7-3 0,2 1 0,1 2 0,2 0 0,1 1 507,-6-4 0,1 1 0,2 1 0,0 0 0,1 1 0,1-1-524,5 4 1,0-1-1,2 1 1,0 0-1,0 0 1,0-1 523,-12-6 0,1-1 0,0 1 0,-1-1 0,1 0 0,-1-1 0,0 0 0,9 4 0,0 0 0,0-1 0,-1-1 0,0 1 0,-1-1-323,-2-2 1,-1 1-1,0-1 1,0-1 0,-1 0-1,-1 0 323,11 5 0,-1-1 0,-1-1 0,0 0 0,-2-1-85,-4-1 1,-2-1 0,0-1 0,0 1 0,0-1 84,-1 0 0,0 0 0,0-1 0,0 0 0,-2 0 0,16 6 0,-1-1 0,0 0 0,1 0 0,-18-9 0,0 0 0,0 0 0,0-1 0,1 0 0,0 0 0,1 0 0,0 0 0,-1-1 0,1 0 0,16 6 0,0 0 0,0 0 0,0 0 220,-4-2 0,0 0 0,0 0 0,-2-1-220,-3-1 0,-1-1 0,-1 1 0,0-1 0,-2-1 0,-1 1 0,0-1 0,0 0 0,-2-1 0,-1-1 0,0 1 0,1-1 0,2 2 0,1 0 0,0-1 0,0 1 0,-1-1 0,0 0 0,1-1 0,1 1 0,7 1 0,1 1 0,1-1 0,0 1 0,-13-5 0,0-1 0,1 1 0,0 0 0,1 1 194,2 1 1,1-1 0,0 2 0,2-1 0,0 1-195,5 3 0,1 0 0,1 1 0,0-1 0,0 1-11,0 0 1,0 1 0,0-1 0,1 0-1,0 0 11,2 1 0,0-1 0,0 0 0,1 0 0,-1-1 0,-3-1 0,-1-1 0,1 0 0,-1-1 0,0 0-25,-1-1 1,-1-1 0,0-1-1,0 1 1,-1-1 24,-5-1 0,0-1 0,-1 0 0,0 1 0,0-1 0,0 1 0,-1-1 0,1 1 0,0-1 0,-1 1-33,-1-1 0,0 1 0,0 0 0,-1-1 1,-1 1 32,13 4 0,-2 0 0,0 1 0,-1-1 0,-2 2 0,1-1 0,-2 1 0,-1 1 205,-8-3 0,0 1 0,-2 1 0,0-1-205,-1 2 0,0-1 0,0 1 0,-1 0 0,21 10 0,0-1 0,0 0 0,-4-3 0,-1-2 0,0 0 618,-5-4 0,0 0 0,-1-2-618,-7-3 0,-1-1 0,-1-2 0,24 9 0,-4-3 1080,-12-4 1,-3-2-1081,-8-2 0,-2-1 966,-9-3 0,-3-1-966,-5 0 0,-1-1 1366,39 19-1366,-10-1 683,0 2-683,3 4 0,7 3 0,-40-20 0,1 0 0,4 2 0,2-1 0,2 2 0,0-1 0,0 0 0,1-2 0,1-1 0,-1-2 0,-4-4 0,0-2 0,40 3 0,-39-11 0,-21-5 0</inkml:trace>
  <inkml:trace contextRef="#ctx0" brushRef="#br0" timeOffset="9417">21026 7939 24575,'14'13'0,"11"17"0,17 29 0,-14-17 0,3 5 0,6 9 0,0 2 0,1 2 0,-1-2 0,-3-5 0,-1-4 0,18 26 0,-20-31 0,-16-23 0,-10-14 0,-4-6 0,-1-2 0</inkml:trace>
  <inkml:trace contextRef="#ctx0" brushRef="#br0" timeOffset="10583">21186 8051 24575,'6'-5'0,"3"-1"0,4 0 0,11 0 0,16 4 0,26 8 0,33 12 0,-36-3 0,3 3 0,4 3 0,1 2 0,1 4 0,-2 2 0,-9-1 0,-4 2 0,-13-3 0,-4 2 0,18 30 0,-35-25 0,-11 11 0,-16-16 0,-8 7 0,-11 2 0,-9-4 0,-7 1 0,-4-3 0,-5-8 0,-5-8 0,-8-8 0,-2-5 0,7-2 0,16 0 0,17 1 0,10 0 0,0-1 0,-5 0 0,-6-1 0,-5 0 0,-9 3 0,-1 1 0,-4 2 0,-2 0 0,9-3 0,6-1 0,14-2 0,22-1 0,-3 0 0,9-1 0</inkml:trace>
  <inkml:trace contextRef="#ctx0" brushRef="#br0" timeOffset="10982">23284 8931 22165,'-1'15'0,"-1"8"1167,0 16-1167,2 12 406,2 6-406,4-4 206,0-11-206,-1-14 631,-3-12-631,-2-10 0,0-4 0,-1-2 0</inkml:trace>
  <inkml:trace contextRef="#ctx0" brushRef="#br0" timeOffset="13084">5681 9646 24575,'19'-17'0,"33"-27"0,1 1 0,10-6 0,-6 4 0,6-2 0,3-2 0,-4 4 0,3-3 0,3-1 0,2-1-609,-4 3 0,2-1 0,2-1 0,1-1 0,0 0 609,6-4 0,1 0 0,0 0 0,2-1 0,0-1-407,-9 7 1,2-1-1,-1 0 1,2-1 0,0 1-1,0 0 407,3-2 0,0 1 0,1 0 0,0 0 0,1 0 0,-1 1 0,1 0 0,1 0 0,-1 1 0,1-1 0,0 1 0,0 0-481,4-1 1,-1-1-1,1 1 1,1 0 0,-1-1-1,1 2 481,0-1 0,1 1 0,-1-1 0,1 1 0,0 0 0,-1 1 0,-2 0 0,1 1 0,-1-1 0,0 1 0,0 1 0,0-1 0,1 0 0,1 0 0,-1 0 0,1 1 0,-1-1 0,0 1 0,-3 1 0,0 1 0,0 0 0,0 0 0,0-1 0,0 1 0,1-2 0,1 1 0,-1-1 0,0 0 0,1 0 0,-2 0 0,1 1 0,-1-1 0,-1 1 0,1-1 0,-1 1 0,0 0-324,-4 2 1,0 1 0,0-1-1,-1 1 1,0-1 0,1 1 323,0 0 0,0 1 0,1-1 0,-1 0 0,0 1 0,-1 1 0,10-6 0,-1 2 0,-1-1 0,1 1 0,-1 0 0,-1 1 0,0 0 0,0 0 0,0 0 0,-1 0-45,0 1 0,-2 0 1,1 1-1,0 0 0,0-1 45,2 1 0,-1 0 0,1 0 0,0 0 0,0 0 0,2-1 0,1 1 0,0 0 0,-1 0 0,0 1 0,-4 2 0,0 1 0,-1 0 0,-1 1 0,0 0 0,-4 2 0,-1 1 0,-1 0 0,1 0 0,2 0 0,6-3 0,1 0 0,1 0 0,1-1 0,0 0 0,6-2 0,0 0 0,1-1 0,1 0 0,0 0 0,-13 5 0,1 0 0,0-1 0,0 1 0,0 0 0,-1-1 0,12-5 0,1-1 0,-1 1 0,-3 0 0,-3 1 0,4-2 0,-3 1 0,-3 1 0,0 1 315,-9 3 0,-1 0 1,-1 2-1,0-1-315,-2 2 0,-2 1 0,1 0 0,-1 1 0,20-8 0,-1 1 0,0 1 0,2 0 0,-1 1 0,1 1 0,-3 2 0,-1 0 0,1 1 0,0 0 0,0 1 0,-1 1 0,-3 2 0,-1 0 0,-2 1 833,-8 3 1,-2 0 0,-1 1-834,25-10 0,-4 1 1308,-14 4 0,-4 0-1308,-7 1 0,-1 0 1254,-5 0 0,-1 1-1254,-5 1 0,-2-1 699,-4 2 0,-2 1-699,29-18 247,-22 11-247,-19 12 0,-17 9 0,-6 5 0,-1 1 0,2-1 0,-2 0 0,-4 3 0,-2 0 0,-2 1 0,1 1 0</inkml:trace>
  <inkml:trace contextRef="#ctx0" brushRef="#br0" timeOffset="14316">21769 1416 24575,'-18'5'0,"-14"5"0,-32 10 0,-22 6 0,-10 5 0,14-3 0,30-5 0,24-2 0,24 0 0,14 1 0,16 4 0,12 3 0,17 12 0,14 16 0,2 10 0,-5 6 0,-23-9 0,-24-17 0,-20-13 0,-23-5 0,-30-1 0,7-12 0,-8-2 0,-21 2 0,-5-1 0,-10-2 0,-1 0 0,4-3 0,4 0 0,19-3 0,7-1 0,1-1 0,33-3 0,24-2 0</inkml:trace>
  <inkml:trace contextRef="#ctx0" brushRef="#br0" timeOffset="15867">22178 2194 24575,'1'12'0,"3"12"0,4 19 0,5 26 0,3 23 0,0 4 0,-3-11 0,-3-26 0,-4-27 0,-2-17 0,1-9 0,-2-5 0,0 0 0</inkml:trace>
  <inkml:trace contextRef="#ctx0" brushRef="#br0" timeOffset="18550">13007 5064 24575,'-19'4'0,"0"5"0,-11 14 0,11 9 0,11 6 0,17-1 0,17-12 0,11-11 0,1-9 0,-5-9 0,-11-4 0,-12-3 0,-7 0 0,-11-2 0,-10 1 0,-28-1 0,-23 4 0,-3 7 0,10 7 0,32 5 0,20-1 0,8-2 0,7-3 0,5-3 0,8-6 0,6-7 0,-1-7 0,-4-3 0,-8 2 0,-7 4 0,-3 7 0,-5 7 0,-7 11 0,-5 12 0,0 8 0,6-2 0,12-7 0,11-14 0,7-11 0,0-9 0,-4-3 0,-8 2 0,-5 4 0,-2 6 0,-1 4 0,-5 16 0,-3 12 0,2-5 0,0 0 0</inkml:trace>
  <inkml:trace contextRef="#ctx0" brushRef="#br0" timeOffset="19082">13055 5530 24575,'0'14'0,"0"10"0,0 15 0,0 13 0,-1 4 0,-2-5 0,1-22 0,-1-13 0</inkml:trace>
  <inkml:trace contextRef="#ctx0" brushRef="#br0" timeOffset="19400">13000 6254 24575,'2'13'0,"0"3"0,-1 7 0,1 14-2126,-1 22 0,0-25 0,0 4 1</inkml:trace>
  <inkml:trace contextRef="#ctx0" brushRef="#br0" timeOffset="19748">12946 7500 24575,'1'15'0,"0"10"0,0 21 0,0-19 0,-1 4 0</inkml:trace>
  <inkml:trace contextRef="#ctx0" brushRef="#br0" timeOffset="20098">13050 8526 24575,'1'7'0,"0"2"0,1 2 0,-1 7 0,-1 13 0,-3 19 0,2-21 0,-2 3 0</inkml:trace>
  <inkml:trace contextRef="#ctx0" brushRef="#br0" timeOffset="20366">13058 9442 24575,'2'25'0,"-1"9"0,0 15 0,0 13-2126,-2 5 0,1-26 0,-1-11 1</inkml:trace>
  <inkml:trace contextRef="#ctx0" brushRef="#br0" timeOffset="20648">13054 10176 24575,'5'11'0,"2"3"0,3 6 0,-5-9 0,2 2 0</inkml:trace>
  <inkml:trace contextRef="#ctx0" brushRef="#br0" timeOffset="22232">12923 11889 24575,'-15'22'0,"-7"20"0,-11 29 0,12-18 0,1 5 0,0 13 0,2 3 0,4 6 0,5 0 0,6 0 0,7-3 0,10-10 0,9-5 0,9-12 0,9-7 0,11-10 0,7-9 0,8-8 0,3-10 0,1-7 0,0-7 0,-2-6 0,-2-6 0,-8-4 0,-3-4 0,-8-1 0,-4-3 0,23-31 0,-25 1 0,-20 4 0,-14 3 0,-18-1 0,-30-11 0,3 23 0,-8 0 0,-9-5 0,-3-1 0,-3 1 0,0 2 0,4 3 0,1 3 0,8 6 0,2 3 0,-31-15 0,13 17 0,16 20 0,10 15 0,-15 10 0,-10 3 0,-1-3 0,9-4 0,27-7 0,18-3 0,6 0 0,3 3 0,3 12 0,-2-8 0,2 6 0</inkml:trace>
  <inkml:trace contextRef="#ctx0" brushRef="#br0" timeOffset="22749">13320 12663 19024,'11'11'0,"2"1"2556,9 6-2556,9 5 946,12 11-946,7 8 492,4 12-492,-2 4 1557,-8-5-1557,-12-12 0,-16-19 0,-11-13 0,-5-7 0,0-1 0,-1-1 0</inkml:trace>
  <inkml:trace contextRef="#ctx0" brushRef="#br0" timeOffset="23115">14257 13267 24575,'0'12'0,"0"1"0,0 14 0,0 9 0,1 8 0,3 5 0,-1-8 0,0-11 0,-2-14 0,-1-10 0</inkml:trace>
  <inkml:trace contextRef="#ctx0" brushRef="#br0" timeOffset="24273">12174 5272 24575,'-20'-1'0,"-30"-1"-1967,-1 0 1,-1 0 0,-9 0 0,-16-1 0</inkml:trace>
  <inkml:trace contextRef="#ctx0" brushRef="#br0" timeOffset="24617">10121 5298 24575,'-5'0'0,"-2"0"0,-1 0 0,-5 0 0,-12 0 0,-16 0-1696,-20-1 0,24 1 0,1-1 0</inkml:trace>
  <inkml:trace contextRef="#ctx0" brushRef="#br0" timeOffset="24898">9274 5286 24575,'-7'0'0,"-7"0"0,-15 0 0,-24 1 0,-32 1 0,25-2 0,-6 0 0,-23 1 0,4-1 0,-16 0 0,51 1 0,-1-1 0</inkml:trace>
  <inkml:trace contextRef="#ctx0" brushRef="#br0" timeOffset="25165">7513 5290 20167,'-12'-1'0,"-8"0"2070,-12-1-2070,-32-3 374,11 1 0,-6-2-374,-18-2 0,2 1 0,22 2 0,5 0 0,-40-5 0</inkml:trace>
  <inkml:trace contextRef="#ctx0" brushRef="#br0" timeOffset="25381">6500 5228 24575,'-39'1'0,"-28"-1"0,30-1 0,-14 0 0</inkml:trace>
  <inkml:trace contextRef="#ctx0" brushRef="#br0" timeOffset="25615">5732 5217 24575,'-17'-1'0,"-13"1"0,-21-2 0,19 1 0,-4 1 0</inkml:trace>
  <inkml:trace contextRef="#ctx0" brushRef="#br0" timeOffset="25881">4716 5241 24575,'-6'0'0,"0"0"0,4 0 0,1 0 0,0 0 0</inkml:trace>
  <inkml:trace contextRef="#ctx0" brushRef="#br0" timeOffset="26150">3559 5347 24575,'-11'3'0,"-1"-1"0,-7 2 0,-9 0-2126,-3-2 0,10 0 0,6-1 1</inkml:trace>
  <inkml:trace contextRef="#ctx0" brushRef="#br0" timeOffset="27132">272 4760 24575,'1'20'0,"0"20"0,0 30 0,-3-4 0,-1 1 0,0 23 0,-1-18 0,0 1 0,0-22 0,1-1 0,-1 11 0,0 1 0,0-5 0,1-3 0,-2 27 0,1-35 0,0-14 0,0-9 0,1-5 0,0-5 0,1-6 0,4-8 0,0-5 0</inkml:trace>
  <inkml:trace contextRef="#ctx0" brushRef="#br0" timeOffset="27949">92 4428 24575,'29'-1'0,"37"3"0,-8 2 0,8 3 0,17 4 0,5 3 0,6 5 0,-2 4 0,-8 2 0,-7 4 0,-18-1 0,-9 4 0,10 30 0,-38 10 0,-23 11 0,-16 6 0,-16 5 0,9-47 0,-4-2 0,-4 0 0,-5-2 0,-11 1 0,-6-3 0,-13 0 0,-8-6 0,-8-4 0,-3-6 0,-2-4 0,2-5 0,15-5 0,7-4 0,-17-1 0,48-5 0,22 0 0,10-1 0,1 0 0,0 0 0</inkml:trace>
  <inkml:trace contextRef="#ctx0" brushRef="#br0" timeOffset="28349">692 5852 24575,'-1'9'0,"0"7"0,-3 20 0,-1 21 0,-2 23 0,0 14 0,1-4 0,1-11 0,1-23 0,-1-19 0,2-21 0,0-7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41.463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865950.9375"/>
      <inkml:brushProperty name="anchorY" value="-281041.281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884578.75"/>
      <inkml:brushProperty name="anchorY" value="-288899.75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900647.125"/>
      <inkml:brushProperty name="anchorY" value="-295231.5625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06355E6"/>
      <inkml:brushProperty name="anchorY" value="-407456.03125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07789E6"/>
      <inkml:brushProperty name="anchorY" value="-412837.25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09082E6"/>
      <inkml:brushProperty name="anchorY" value="-418250.34375"/>
      <inkml:brushProperty name="scaleFactor" value="0.5"/>
    </inkml:brush>
    <inkml:brush xml:id="br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10294E6"/>
      <inkml:brushProperty name="anchorY" value="-423720.90625"/>
      <inkml:brushProperty name="scaleFactor" value="0.5"/>
    </inkml:brush>
  </inkml:definitions>
  <inkml:trace contextRef="#ctx0" brushRef="#br0">4540 93 24575,'-19'-2'0,"-1"4"0,1 10 0,1 8 0,7 3 0,11-3 0,19-10 0,18-13 0,6-15 0,-4-11 0,-17-10 0,-21-1 0,-12 9 0,-9 14 0,-10 23 0,-5 23 0,3 17 0,8 2 0,16-13 0,14-18 0,10-18 0,4-12 0,-2-6 0,-7 0 0,-9 6 0,-13 14 0,-15 22 0,-8 19 0,3 10 0,13-8 0,25-21 0,22-28 0,12-24 0,-2-13 0,-12-7 0,-18 8 0,-14 15 0,-21 24 0,-21 29 0,-6 17 0,9 5 0,32-14 0,40-28 0,26-31 0,8-20 0,-11-9 0,-23 6 0,-19 17 0,-9 15 0,-6 16 0,-4 11 0,-2 8 0,2 1 0,4-4 0,5-9 0,2-6 0,1-3 0</inkml:trace>
  <inkml:trace contextRef="#ctx0" brushRef="#br1" timeOffset="599">4583 891 24575,'-5'24'0,"-2"11"0,-2 15 0,-1 21 0,4-31 0,2 0 0</inkml:trace>
  <inkml:trace contextRef="#ctx0" brushRef="#br2" timeOffset="901">4573 1822 24575,'-3'20'0,"-1"9"0,-2 13 0,-5 20 0,-1 12 0,4-20 0,0-3 0,0 1 0,0 7 0</inkml:trace>
  <inkml:trace contextRef="#ctx0" brushRef="#br3" timeOffset="10351">3837 177 24575,'-38'-1'0,"-48"-3"0,20 1 0,-7 1 0,-22 1 0,-5 2 0,33 0 0,-1 1 0,1 0 0,-34 4 0,8 1 0,39-3 0,5 1 0,-23 1 0</inkml:trace>
  <inkml:trace contextRef="#ctx0" brushRef="#br4" timeOffset="10600">2601 222 24575,'-27'4'0,"-20"1"0,-34 1 0,11-3 0,-10-2 0,7 0 0,-6-1 0,-3 0-945,8-1 0,-4 0 0,1 0 1,5 0-1,-28 0 0,8-1 0,12 0 1,-1 1-1</inkml:trace>
  <inkml:trace contextRef="#ctx0" brushRef="#br5" timeOffset="10798">794 261 24575,'-48'7'0,"-19"3"0,29-5 0,-7 2 0</inkml:trace>
  <inkml:trace contextRef="#ctx0" brushRef="#br6" timeOffset="10983">101 366 24575,'-48'2'0,"26"-2"0,-8 2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53.245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11447E6"/>
      <inkml:brushProperty name="anchorY" value="-429271.68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12396E6"/>
      <inkml:brushProperty name="anchorY" value="-436540.4375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13608E6"/>
      <inkml:brushProperty name="anchorY" value="-445287.625"/>
      <inkml:brushProperty name="scaleFactor" value="0.5"/>
    </inkml:brush>
  </inkml:definitions>
  <inkml:trace contextRef="#ctx0" brushRef="#br0">261 218 8191,'-10'58'0,"0"0"0,-1 17 0,0 6 1537,2-11 0,-1 4 0,2 1-1537,-1 0 0,2 0 0,0 0 0,1-4 0,1 0 0,1-3 1436,0 16 0,2-7-1436,2-19 0,0-6 1774,1 19-1774,-1-42 0,0-18 0,0-11 0</inkml:trace>
  <inkml:trace contextRef="#ctx0" brushRef="#br1" timeOffset="971">1 18 22208,'28'-3'0,"60"-3"0,-10 2 0,10 1 0,-13 2 0,5 1 0,0 2 0,1 2 0,2 1 0,-5 3 0,17 4 0,-11 5 573,-30-2 1,-13 6-574,-21 19 398,-43 3-398,-30 6 101,13-23 1,-7-2-102,-16-1 0,-6-2 309,-13 0 1,-2-2-310,1-1 0,4-1 0,14-3 0,8 1 0,-7 7 0,44-9 0,17-8 0,3-3 0,3 2 0,-2-3 0,2 1 0</inkml:trace>
  <inkml:trace contextRef="#ctx0" brushRef="#br2" timeOffset="2050">541 1246 24575,'-19'10'0,"-4"0"0,-4-2 0,-6 2 0,3 4 0,8 2 0,12-1 0,14-1 0,14-5 0,16-8 0,8-10 0,-5-6 0,-14 0 0,-21 3 0,-25 4 0,-21 5 0,-12 6 0,6 5 0,21 1 0,26-3 0,28-9 0,13-8 0,-1-6 0,-12-1 0,-20 5 0,-9 5 0,-2 4 0,2 3 0,2-5 0,4-17 0,0 12 0,0-11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1:18.013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70889E6"/>
      <inkml:brushProperty name="anchorY" value="-552078.06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76687E6"/>
      <inkml:brushProperty name="anchorY" value="-557116.3125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82276E6"/>
      <inkml:brushProperty name="anchorY" value="-559912.125"/>
      <inkml:brushProperty name="scaleFactor" value="0.5"/>
    </inkml:brush>
  </inkml:definitions>
  <inkml:trace contextRef="#ctx0" brushRef="#br0">1 8919 24575,'25'-12'0,"40"-22"0,11-6 0,16-11 0,-30 15 0,7-6 0,4-2 0,2-2 0,0 0-1028,-5 2 0,1-1 1,1 0-1,1-2 0,0 0 1,0 0 1027,4-3 0,0 0 0,1 0 0,0-1 0,-2 1 0,0 0 0,8-6 0,-1 0 0,-1 1 0,-2 1 0,-3 2-14,2-1 1,-4 2 0,-2 2 0,1-1 13,-1 2 0,0-1 0,0 1 0,-2 1 0,-5 3 0,-1 0 0,0 0 0,0 1 0,1-1 0,-1 0 0,1 0 0,1 0 0,2-1 0,0 1 0,0-2 0,1 1 0,2-1 0,0 0 0,1-1 0,0 0 0,4-3 0,1 0 0,1 0 0,-1 0 0,1-1 0,0 0 0,0 0 0,0 0 0,-2 1 0,1 0 0,-1-1 0,2 0 0,3-2 0,0-1 0,1 0 0,1 0-143,-14 9 1,0 0-1,1 0 1,0-1-1,0 1 143,3-1 0,1 0 0,-1 0 0,2 0 0,-1 0 0,0 0 0,1 0 0,0 1 0,-1 0 0,0 0 0,-4 2 0,0 0 0,0 1 0,-1 0 0,-1-1-335,15-9 1,-1 1 0,-2-1 0,0 0 334,-3 1 0,-1 0 0,0 0 0,-1-1 0,0 0 0,0 0 0,0-1 0,-1 1 0,-1-1 0,-1 1 0,0-1 0,-1 0 0,-2 1 0,-1 0 0,-1 0 0,-2 0 378,-3 1 0,-1 1 1,-1-1-1,-2 0-378,14-15 0,-2 1 0,-2-1 0,-6 5 0,-2-1 0,-1 2 318,-6 3 0,0 2 1,-1 0-319,2 0 0,1 0 0,-1 2 0,-1 3 0,-1 1 0,1 0 0,-1 1 0,0 1 0,0 1 0,0 0 0,-1 0 0,1 1 0,23-20 0,0 1 0,1 0 0,-1 0 0,-1 2 0,-1 1 0,-5 3 0,-2 0 1117,-8 4 0,-2 0-1117,-5 2 0,-3 0 926,-4 2 1,-2 0-927,-4 2 0,-1 1 603,1-1 0,1 2-603,-3 2 0,1 1 254,1-1 0,0 0-254,2 1 0,-1 1 0,2 0 0,-1 0 0,4-1 0,1 0 0,3 0 0,3 0 0,3 0 0,2-1 0,1 1 0,1-1 0,4-1 0,-1-1 0,-3 2 0,-1 0 0,-2-1 0,-3-1 0,-5 3 0,-3-1 0,-9 3 0,-2 1 0,21-34 0,-14 12 0,-9 12 0,-12 15 0,-8 13 0,-8 13 0,-4 5 0,1 4 0,0 1 0</inkml:trace>
  <inkml:trace contextRef="#ctx0" brushRef="#br1" timeOffset="1151">12471 2 24575,'-25'-1'0,"-18"3"0,-18 5 0,-5 7 0,14 7 0,24 4 0,25 4 0,23 2 0,13-2 0,9-2 0,-4-8 0,-10-6 0,-11-4 0,-9-1 0,-7 1 0,-2-2 0,-8 10 0,-4 3 0,-12 10 0,-10 4 0,-5-5 0,3-5 0,12-8 0,12-9 0,11-4 0,5-4 0,5 0 0,-4 0 0,1 0 0</inkml:trace>
  <inkml:trace contextRef="#ctx0" brushRef="#br2" timeOffset="1582">12841 500 19863,'0'18'0,"-2"9"2202,-3 25-2202,0 16 800,1 3-800,4-12 414,3-25-414,2-20 1296,0-10-1296,-1-3 0,-1-1 0,2 1 0,2 2 0,-2-1 0,1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1:38.995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52854E6"/>
      <inkml:brushProperty name="anchorY" value="-717278.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5818E6"/>
      <inkml:brushProperty name="anchorY" value="-724533.5625"/>
      <inkml:brushProperty name="scaleFactor" value="0.5"/>
    </inkml:brush>
  </inkml:definitions>
  <inkml:trace contextRef="#ctx0" brushRef="#br0">0 0 24575,'46'52'0,"-8"-12"0,7 5 0,20 14 0,7 4-429,-14-15 0,2 2 0,1-1 429,0-1 0,0-2 0,0-1 0,20 12 0,-5-4 209,-16-11 1,-6-6-210,14 11 214,-35-24-214,-19-16 0,-8-18 0,-3 5 0,4-4 0</inkml:trace>
  <inkml:trace contextRef="#ctx0" brushRef="#br1" timeOffset="768">1092 413 24575,'0'19'0,"4"19"0,6 36 0,-1-22 0,1 3 0,4 9 0,1 3 0,2 0 0,0 0 0,0-10 0,-1-4 0,11 30 0,-11-35 0,-10-26 0,-4-15 0,-9-7 0,-28-4 0,-49-9 0,26 5 0,-3 0 0,-5-1 0,0 1 0,8 1 0,6 0 0,-13-1 0,31 3 0,22 2 0,10 3 0,2 0 0,-5 0 0,3 1 0,-2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2:00.745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63215E6"/>
      <inkml:brushProperty name="anchorY" value="-729573.0625"/>
      <inkml:brushProperty name="scaleFactor" value="0.5"/>
    </inkml:brush>
  </inkml:definitions>
  <inkml:trace contextRef="#ctx0" brushRef="#br0">92 21 24575,'-7'-10'0,"-1"3"0,1 4 0,-1 2 0,-2 4 0,-3 7 0,-3 6 0,3 6 0,4 2 0,9-4 0,13-6 0,12-7 0,5-8 0,-1-5 0,-10-3 0,-10-1 0,-5 2 0,-4 3 0,0 3 0,0 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1:01.412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14588E6"/>
      <inkml:brushProperty name="anchorY" value="-452210.56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18436E6"/>
      <inkml:brushProperty name="anchorY" value="-464853.90625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24252E6"/>
      <inkml:brushProperty name="anchorY" value="-479549.0625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27975E6"/>
      <inkml:brushProperty name="anchorY" value="-480501.625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31634E6"/>
      <inkml:brushProperty name="anchorY" value="-480878.75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37127E6"/>
      <inkml:brushProperty name="anchorY" value="-492930.59375"/>
      <inkml:brushProperty name="scaleFactor" value="0.5"/>
    </inkml:brush>
    <inkml:brush xml:id="br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43171E6"/>
      <inkml:brushProperty name="anchorY" value="-509216.125"/>
      <inkml:brushProperty name="scaleFactor" value="0.5"/>
    </inkml:brush>
    <inkml:brush xml:id="br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48773E6"/>
      <inkml:brushProperty name="anchorY" value="-521339.375"/>
      <inkml:brushProperty name="scaleFactor" value="0.5"/>
    </inkml:brush>
    <inkml:brush xml:id="br8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54452E6"/>
      <inkml:brushProperty name="anchorY" value="-534094.6875"/>
      <inkml:brushProperty name="scaleFactor" value="0.5"/>
    </inkml:brush>
    <inkml:brush xml:id="br9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6011E6"/>
      <inkml:brushProperty name="anchorY" value="-546892.125"/>
      <inkml:brushProperty name="scaleFactor" value="0.5"/>
    </inkml:brush>
    <inkml:brush xml:id="br1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65613E6"/>
      <inkml:brushProperty name="anchorY" value="-550443.6875"/>
      <inkml:brushProperty name="scaleFactor" value="0.5"/>
    </inkml:brush>
    <inkml:brush xml:id="br1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88185E6"/>
      <inkml:brushProperty name="anchorY" value="-565679.625"/>
      <inkml:brushProperty name="scaleFactor" value="0.5"/>
    </inkml:brush>
    <inkml:brush xml:id="br1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93152E6"/>
      <inkml:brushProperty name="anchorY" value="-573768.5"/>
      <inkml:brushProperty name="scaleFactor" value="0.5"/>
    </inkml:brush>
    <inkml:brush xml:id="br1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98116E6"/>
      <inkml:brushProperty name="anchorY" value="-582754.5625"/>
      <inkml:brushProperty name="scaleFactor" value="0.5"/>
    </inkml:brush>
    <inkml:brush xml:id="br1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03083E6"/>
      <inkml:brushProperty name="anchorY" value="-592843.8125"/>
      <inkml:brushProperty name="scaleFactor" value="0.5"/>
    </inkml:brush>
    <inkml:brush xml:id="br1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0805E6"/>
      <inkml:brushProperty name="anchorY" value="-604503.75"/>
      <inkml:brushProperty name="scaleFactor" value="0.5"/>
    </inkml:brush>
    <inkml:brush xml:id="br1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1302E6"/>
      <inkml:brushProperty name="anchorY" value="-617235.6875"/>
      <inkml:brushProperty name="scaleFactor" value="0.5"/>
    </inkml:brush>
    <inkml:brush xml:id="br1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17738E6"/>
      <inkml:brushProperty name="anchorY" value="-628066.25"/>
      <inkml:brushProperty name="scaleFactor" value="0.5"/>
    </inkml:brush>
    <inkml:brush xml:id="br18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22717E6"/>
      <inkml:brushProperty name="anchorY" value="-642019.0625"/>
      <inkml:brushProperty name="scaleFactor" value="0.5"/>
    </inkml:brush>
    <inkml:brush xml:id="br19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27406E6"/>
      <inkml:brushProperty name="anchorY" value="-655078.125"/>
      <inkml:brushProperty name="scaleFactor" value="0.5"/>
    </inkml:brush>
    <inkml:brush xml:id="br2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32401E6"/>
      <inkml:brushProperty name="anchorY" value="-671470.875"/>
      <inkml:brushProperty name="scaleFactor" value="0.5"/>
    </inkml:brush>
    <inkml:brush xml:id="br2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37453E6"/>
      <inkml:brushProperty name="anchorY" value="-688491.9375"/>
      <inkml:brushProperty name="scaleFactor" value="0.5"/>
    </inkml:brush>
    <inkml:brush xml:id="br2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41548E6"/>
      <inkml:brushProperty name="anchorY" value="-694492.5625"/>
      <inkml:brushProperty name="scaleFactor" value="0.5"/>
    </inkml:brush>
    <inkml:brush xml:id="br2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45204E6"/>
      <inkml:brushProperty name="anchorY" value="-701485.25"/>
      <inkml:brushProperty name="scaleFactor" value="0.5"/>
    </inkml:brush>
    <inkml:brush xml:id="br2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49139E6"/>
      <inkml:brushProperty name="anchorY" value="-710318.375"/>
      <inkml:brushProperty name="scaleFactor" value="0.5"/>
    </inkml:brush>
    <inkml:brush xml:id="br2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68187E6"/>
      <inkml:brushProperty name="anchorY" value="-741204.125"/>
      <inkml:brushProperty name="scaleFactor" value="0.5"/>
    </inkml:brush>
    <inkml:brush xml:id="br2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72885E6"/>
      <inkml:brushProperty name="anchorY" value="-750333.75"/>
      <inkml:brushProperty name="scaleFactor" value="0.5"/>
    </inkml:brush>
    <inkml:brush xml:id="br2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77922E6"/>
      <inkml:brushProperty name="anchorY" value="-762336.5"/>
      <inkml:brushProperty name="scaleFactor" value="0.5"/>
    </inkml:brush>
    <inkml:brush xml:id="br28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83092E6"/>
      <inkml:brushProperty name="anchorY" value="-775156.625"/>
      <inkml:brushProperty name="scaleFactor" value="0.5"/>
    </inkml:brush>
    <inkml:brush xml:id="br29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88396E6"/>
      <inkml:brushProperty name="anchorY" value="-788583.875"/>
      <inkml:brushProperty name="scaleFactor" value="0.5"/>
    </inkml:brush>
    <inkml:brush xml:id="br3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93785E6"/>
      <inkml:brushProperty name="anchorY" value="-802726.625"/>
      <inkml:brushProperty name="scaleFactor" value="0.5"/>
    </inkml:brush>
    <inkml:brush xml:id="br3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.98907E6"/>
      <inkml:brushProperty name="anchorY" value="-814404.0625"/>
      <inkml:brushProperty name="scaleFactor" value="0.5"/>
    </inkml:brush>
    <inkml:brush xml:id="br3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04367E6"/>
      <inkml:brushProperty name="anchorY" value="-828926.75"/>
      <inkml:brushProperty name="scaleFactor" value="0.5"/>
    </inkml:brush>
    <inkml:brush xml:id="br3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08368E6"/>
      <inkml:brushProperty name="anchorY" value="-831967.0625"/>
      <inkml:brushProperty name="scaleFactor" value="0.5"/>
    </inkml:brush>
    <inkml:brush xml:id="br3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13049E6"/>
      <inkml:brushProperty name="anchorY" value="-840975.625"/>
      <inkml:brushProperty name="scaleFactor" value="0.5"/>
    </inkml:brush>
    <inkml:brush xml:id="br3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17655E6"/>
      <inkml:brushProperty name="anchorY" value="-850069.875"/>
      <inkml:brushProperty name="scaleFactor" value="0.5"/>
    </inkml:brush>
    <inkml:brush xml:id="br3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22165E6"/>
      <inkml:brushProperty name="anchorY" value="-859157.875"/>
      <inkml:brushProperty name="scaleFactor" value="0.5"/>
    </inkml:brush>
    <inkml:brush xml:id="br3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2659E6"/>
      <inkml:brushProperty name="anchorY" value="-868261.8125"/>
      <inkml:brushProperty name="scaleFactor" value="0.5"/>
    </inkml:brush>
    <inkml:brush xml:id="br38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30908E6"/>
      <inkml:brushProperty name="anchorY" value="-877446"/>
      <inkml:brushProperty name="scaleFactor" value="0.5"/>
    </inkml:brush>
    <inkml:brush xml:id="br39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35093E6"/>
      <inkml:brushProperty name="anchorY" value="-886749.625"/>
      <inkml:brushProperty name="scaleFactor" value="0.5"/>
    </inkml:brush>
    <inkml:brush xml:id="br4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39181E6"/>
      <inkml:brushProperty name="anchorY" value="-896131.6875"/>
      <inkml:brushProperty name="scaleFactor" value="0.5"/>
    </inkml:brush>
    <inkml:brush xml:id="br4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43175E6"/>
      <inkml:brushProperty name="anchorY" value="-905644.5"/>
      <inkml:brushProperty name="scaleFactor" value="0.5"/>
    </inkml:brush>
    <inkml:brush xml:id="br4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46976E6"/>
      <inkml:brushProperty name="anchorY" value="-918517.5625"/>
      <inkml:brushProperty name="scaleFactor" value="0.5"/>
    </inkml:brush>
    <inkml:brush xml:id="br4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50786E6"/>
      <inkml:brushProperty name="anchorY" value="-930719.4375"/>
      <inkml:brushProperty name="scaleFactor" value="0.5"/>
    </inkml:brush>
  </inkml:definitions>
  <inkml:trace contextRef="#ctx0" brushRef="#br0">3588 233 24575,'2'-11'0,"-1"1"0,0 7 0,1 20 0,0 43 0,0 7 0,0 14 0,0-1 0,-1 8 0,0 8-832,-1-18 1,0 6 0,0 3 0,0 4 0,-1 3 831,0-11 0,0 3 0,-1 2 0,0 3 0,0 1 0,0 1 0,-1 1-627,0-2 0,-1 1 0,1 1 1,-1 2-1,0 0 0,-1 2 1,1 0-1,-1 2 627,1-12 0,-1 1 0,0 1 0,1 1 0,-1 0 0,-1 1 0,1 1 0,0 0 0,0 1 0,0-1 0,0-3 0,0 1 0,0 0 0,0 1 0,0 0 0,0 0 0,0 1 0,0-1 0,0 0 0,1 1 0,-1-2-341,0 0 0,1 0 1,-1 0-1,1 0 1,-1 0-1,1-1 1,-1 1-1,1 0 1,0 0-1,0-1 1,0 1 340,0 0 0,0 1 0,1 0 0,-1-1 0,1 1 0,-1 0 0,1-1 0,-1 0 0,1-1 0,0 0 0,0-1 0,0 5 0,0-2 0,0 1 0,0-1 0,0-1 0,0 0 0,1-1 0,-1 0 0,0-1 0,0 0-225,1 3 0,-1-1 0,0-1 0,0 0 0,0-1 0,0 0 0,0-1 0,1 0 0,-1 0 225,0 9 0,0-1 0,0 0 0,0-1 0,0 0 0,0-1 0,1 0 0,-1-1-7,0 7 0,0-1 0,0 0 1,0-1-1,0-1 0,0-2 1,1 0 6,-1 7 0,0-1 0,1-1 0,-1-2 0,1 0 0,-1-3 239,1-7 1,1-1 0,-1-1 0,0-2 0,1-1 0,-1-1-240,1 3 0,0-2 0,-1-2 0,1-1 0,0-2 709,1 5 0,-1-2 1,0-2-1,1 0-709,-1 20 0,0-3 0,0-1 0,0-7 0,1-2 0,-1 0 0,1-4 0,1 0 0,-1-1 1108,0-3 1,1-2-1,0-1-1108,0 24 0,0-4 1738,-1-12 0,1-4-1738,0-12 0,1-5 2379,1 32-2379,0-33 1156,-1-29-1156,-3-27 0,0-10 0</inkml:trace>
  <inkml:trace contextRef="#ctx0" brushRef="#br1" timeOffset="1250">3195 13117 24575,'60'3'0,"10"-1"0,18 0 0,-15 0 0,10-1 0,6 0 0,6-1-1405,-17 1 1,5-1 0,3 0-1,4-1 1,2 1 0,2-1-1,2 0 1392,-5 1 1,2-1 0,3 0 0,1 0 0,2 0-1,2-1 1,1 1 0,1-1 0,1 1-226,-14 0 1,2-1 0,1 1-1,0-1 1,2 1 0,1-1 0,0 0-1,2 1 1,-1-1 0,1 0-1,0 0 1,0 0 237,-2 0 0,0 0 0,1 1 0,1-1 0,1 0 0,-1-1 0,1 1 0,0 0 0,0 0 0,0 0 0,0 0 0,0-1 0,-1 1-87,-1 0 1,1 0 0,-1-1 0,0 1 0,1 0 0,-1-1-1,0 1 1,1-1 0,-1 1 0,0-1 0,0 0 0,-1 0-1,1 0 87,-1 0 0,-1 0 0,2-1 0,-1 1 0,0-1 0,-1 1 0,1-1 0,-1 0 0,0 0 0,-1 0 0,0 0 0,-1 0 0,-1 0-198,8-1 0,0 0 0,-1 0 0,-1-1 1,0 1-1,-1-1 0,0 1 0,-1-1 1,0 1-1,0-1 0,0 0 198,6 0 0,0 0 0,0 0 0,-1 0 0,-1-1 0,1 1 0,-1 0 0,0 0 0,-1 0 0,0 0 0,-3 0 0,0 1 0,0-1 0,-1 1 0,0 0 0,-1 0 0,1 0 0,-1 1 0,0 0 0,0 0 0,-2 1 0,0 0 0,0 1 0,-1 0 0,1 0 0,-1 1 0,1-1 0,-1 2 0,1-1 0,0 0 0,2 1 0,0 1 0,0-1 0,1 1 0,0 0 0,-1 1 0,1-1 0,-1 1 0,1 0 0,-2 0 0,0 0 0,-1 0 0,0 0 0,0 1 0,0 0 0,-1-1 0,1 1 0,0 0 0,0 0 0,0-1-15,0 1 1,1 0-1,1-1 1,-1 1 0,0 0-1,0-1 1,0 1 0,0-1-1,-1 0 1,0 1 14,6-1 0,0-1 0,0 1 0,0 0 0,-1-1 0,0 1 0,0-1 0,-1 0 0,0-1 59,-5 1 0,0-1 1,0 0-1,0 0 0,-1 0 1,-1-1-1,1 1 0,-2-1 1,0-1-60,7 0 0,-1 0 0,0 0 0,0-1 0,-2 0 0,0-1 0,-2 1 0,-1-2 213,5 1 1,-1-1 0,0 0-1,-2-1 1,-3-1 0,-4 0 0,-4-1-214,22-5 0,-6-1 0,-6-1 0,-5-2 1036,9 0 1,-7-2 0,-28-6-1037,-33-25 4143,-26 18-4143,0 19 4445,0 13-4445,0 14 2502,0-2-2502,0 3 0,0-9 0,0-2 0,0-1 0,-7-2 0,-21 1 0,14-1 0,-12 1 0</inkml:trace>
  <inkml:trace contextRef="#ctx0" brushRef="#br2" timeOffset="5251">2012 3 21571,'1'33'0,"0"40"0,0-12 0,-1 8 0,0-3 0,0 7 0,-1 2 0,0 13 0,0 2 0,0 1 0,0 0 0,0 0 0,0-2 0,0-6 0,0-2 0,1-5 721,0 7 0,0-9-721,1 17 507,-1-48-507,-1-32 64,-7-21 1,6 5 0,-6-7 0</inkml:trace>
  <inkml:trace contextRef="#ctx0" brushRef="#br3" timeOffset="5935">1597 250 24575,'31'-23'0,"49"-14"0,-2 10 0,15 1 0,-6 5 0,8 0 0,3 3-920,-15 3 0,1 2 0,2 1 0,0 2 920,0 1 0,2 2 0,-2 1 0,-3 3 0,14 1 0,-3 3 0,-7 4 573,9 4 1,-12 8-574,-25 2 0,-14 7 602,-16 36-602,-53 20 0,-14-28 0,-16-1 0,-7-8 0,-11-1 0,-8-1-648,0-6 0,-7-1 0,-5-1 0,-2-2 648,8-5 0,-3-1 0,-2-1 0,0-2 0,1 0 0,3-3 0,-1 0 0,1-1 0,1-2 0,5 0 395,-2-1 0,2-2 1,4 0-1,8-2-395,-21 3 0,18-1 0,19-2 0,41-9 0,12-4 0</inkml:trace>
  <inkml:trace contextRef="#ctx0" brushRef="#br4" timeOffset="7517">20866 12731 24575,'-5'50'0,"-3"36"0,4-22 0,2 5 0,4 18 0,5 4 0,3-25 0,3 3 0,5-2 0,4-1 0,5 0 0,6-4 0,9-2 0,7-4 0,5-5-497,10-6 0,7-5 0,3-8 497,5-6 0,3-7 0,3-7 0,3-5 0,1-6 0,-1-6 0,-6-4 0,-2-6 0,-3-3 0,22-12 0,-9-5 242,-16-2 1,-10-6-243,-17-1 0,-10-5 123,-11-1 0,-9-4-123,-6-6 0,-9-1 0,-7-4 0,-10-1 0,-17-5 0,-15 1 0,-5 12 0,-12 1 0,-9 1-500,12 15 0,-7 0 0,-3 0 1,-4 1-1,-1 1 500,3 3 0,-3 0 0,-1 1 0,-2 1 0,-1 1 0,0 1 0,-2 0 0,-1 0 0,-2 2 0,1 1 0,0 1 0,1 2 0,-10-1 0,0 1 0,1 2 0,1 2 0,4 3-183,-5 1 0,3 3 0,3 2 0,4 3 183,-8 1 0,4 3 0,7 3 0,-10 4 0,12 8 0,-5 24 0,56 14 0,25 4 3120,6-8-3120,3-13 871,4-8-871,15 3 0,45 17 0,-35-18 0,22 5 0</inkml:trace>
  <inkml:trace contextRef="#ctx0" brushRef="#br5" timeOffset="8283">21373 13140 10394,'48'29'0,"21"17"1895,6 5 0,11 10-1895,-13-10 0,4 5 0,3 1 0,-12-8 0,1 1 0,1 1 0,0 0 0,1 2 0,1 0 0,-2 0 0,-4-2 0,5 3 0,-5-1 0,-4-4 1343,4 7 0,-9-7-1343,-1 4 399,-45-37 1,-11-14 0,-4-3 0</inkml:trace>
  <inkml:trace contextRef="#ctx0" brushRef="#br6" timeOffset="9800">5872 1686 24575,'25'19'0,"46"31"0,-22-17 0,9 6 0,5 4-1850,9 5 1,6 5 0,6 5 0,4 2 1849,-20-13 0,4 3 0,2 2 0,3 1 0,2 2 0,1 2 0,2 1-420,-13-9 0,1 1 0,2 2 0,1 1 0,1 0 0,1 2 0,1 0 1,1 1-1,1 1 0,0 0 420,-4-2 0,1 0 0,2 1 0,0 1 0,0 1 0,2 0 0,0 1 0,0 0 0,1 0 0,0 1 0,1 0 0,0 0-112,-7-5 0,1 0 1,1 1-1,0 0 0,0 1 1,0 0-1,1 0 0,1 0 1,-1 0-1,1 0 0,0 0 1,0 1-1,0-1 1,0 0 111,2 1 0,0 0 0,1 1 0,0-1 0,0 1 0,1 0 0,-1-1 0,1 1 0,-1-1 0,1 1 0,0-2 0,-1 1 0,1-1 0,-1 0-174,-1-1 1,-1-1 0,1 0 0,0 0-1,0 0 1,0 0 0,-1-1 0,1 1 0,0-2-1,-1 1 1,0-1 0,0 0 0,-1-1 0,0-1 173,8 6 0,-1-1 0,0-1 0,0 0 0,-1 0 0,1-1 0,-1 0 0,-1-1 0,1 0 0,-1-1 0,-1 0 0,1 0 0,1 1 0,0-1 0,0 0 0,0-1 0,-1 0 0,0 0 0,-1-1 0,0-1 0,-1 0 0,-1-1 0,0 0 0,8 5 0,0-2 0,-2 0 0,0 0 0,-1-1 0,0-1 0,-1-1 0,-1 1 0,0-1-15,2 1 0,1 0 0,-2-1 1,0 0-1,-1 0 0,0-1 0,-2-1 1,-1-1 14,4 3 0,-2-1 0,0-1 0,-1-1 0,-1 0 0,-2-1 0,-2 0 242,2 0 1,-1-1 0,-2-1-1,-2 0 1,-1-1 0,-2-1-243,4 3 0,-1 0 0,-2-2 0,-3 0 0,-2-1 673,4 4 0,-2-2 1,-4-1-1,-1 0-673,7 6 0,-3 0 0,-3-2 2163,17 16 0,-3-1-2163,0 3 0,-2 1 0,-24-20 0,-1 0 0,1 1 0,1 1 0,0 0 0,1 1 0,1-1 0,0 0 0,0-1 0,19 13 0,-1-3 1869,-7-8 0,-6-5-1869,8 3 2482,-27-20-2482,-43-26 214,11-3 1,-8 3 0,8-4 0</inkml:trace>
  <inkml:trace contextRef="#ctx0" brushRef="#br7" timeOffset="10168">18872 10195 8191,'23'59'0,"1"2"5063,9 17-5063,3-3 2818,4-2-2818,0-11 1719,-5-10-1719,-9-11 6784,-9-14-6784,-10-14 0,-8-16 0,-3-8 0</inkml:trace>
  <inkml:trace contextRef="#ctx0" brushRef="#br8" timeOffset="10850">18897 10230 15596,'45'2'0,"30"6"1923,-22 1 0,4 2-1923,6 5 0,0 3 775,-8 2 0,-4 2-775,28 24 832,-32-2-832,-26-6 2751,-18-6-2751,-12-2 0,-15 0 0,-11 3 0,-13 8 0,-5 4 0,0-2 0,7-8 0,11-14 0,1-15 0,-5-14 0,-4-6 0,-3-1 0,3 7 0,4 9 0,17 0 0,4 3 0</inkml:trace>
  <inkml:trace contextRef="#ctx0" brushRef="#br9" timeOffset="12335">5260 11308 24575,'9'-3'0,"2"-2"0,1-2 0,16-12 0,29-24 0,8-7 0,14-11 0,-19 15 0,6-4 0,5-5 0,3-2-821,-8 6 1,2-2 0,4-3 0,2-1 0,1-2 0,2-1 820,-10 8 0,2-2 0,1-1 0,1-1 0,2-1 0,0 0 0,0-1 0,1 0-496,-3 2 0,1 0 0,1-2 0,0 1 1,1-2-1,0 1 0,0-1 0,0 1 0,1 0 496,0-1 0,1-1 0,1 1 0,-1-1 0,1 1 0,-1-1 0,1 1 0,0 0 0,0 1 0,-1 0 0,0 1 0,0-1 0,1 1 0,-1 1 0,0-1 0,0 1 0,0 0 0,0 0 0,-1 1 0,-1 1 0,1-1 0,-1 1 0,0 1 0,0-1 0,0 1 0,-1 0 0,-1 1 0,5-4 0,0 1 0,-1 1 0,0-1 0,-1 1 0,0 0 0,-1 0 0,0 0-290,-2 1 1,0 0 0,-1 0 0,1-1 0,-2 1 0,0 0 0,-1 0 0,-1 1 289,4-5 0,-2 1 0,0-1 0,0 1 0,-2 0 0,0-1 0,0 0 0,-1 0 0,-1 1 0,-1-2 0,0 1 0,0 0 0,0-1 0,-1 0 0,11-9 0,-1 0 0,0 0 0,0-1 0,-1 0 0,0 1 0,-1 0 0,-1 1 0,0 0 0,0-1 0,0 0 0,0 0 0,-9 8 0,1-1 0,0 1 0,-1-1 0,1 0 0,-1 0 0,0 0 0,8-8 0,0 1 0,-1-1 0,0 1 0,0 0 0,1-1-268,-1 1 0,-1 0 1,1 0-1,0 0 0,0 0 1,0 1 267,-2 2 0,0 1 0,0 0 0,1 0 0,-1 1 0,2 0 0,0 1 0,1 1 0,0 0 0,1 0 0,0 1 0,0 1 0,2 0 0,0 1 0,0 0 0,1 0 0,0 1 0,0 0 0,2-1 0,0 1 0,1 0 0,-1 1 0,0-1 0,0 1 153,-3 2 1,0 0 0,0 0 0,-1 1 0,-1 1 0,-2 0-154,6-3 0,-3 0 0,0 2 0,-2 0 0,-2 1 647,6-6 1,-2 1-1,-2 1 1,-4 2-648,5-4 0,-5 3 0,-3 1 926,-8 8 0,-2 1 0,-2 2-926,17-12 0,-3 3 1507,-8 8 0,-2 4-1507,-6 5 0,-3 3 2739,22-14-2739,-28 21 1201,-24 14-1201,-12 9 14,-1 3 1,-2-1-1,3 0 1</inkml:trace>
  <inkml:trace contextRef="#ctx0" brushRef="#br10" timeOffset="13250">18173 1595 13112,'-31'5'0,"-3"3"4572,-14 9-4572,2 6 1991,7 4-1991,15 2 1103,16-2-1103,14 0 3797,11 1-3797,8 1 0,8 5 0,3 4 0,-5-2 0,-11-7 0,-16-7 0,-18-6 0,-22 3 0,-25 5 0,-19 6 0,-6 2 0,9 0 0,20-6 0,22-8 0,16-7 0,13-7 0,4-2 0,2-3 0,-1 1 0</inkml:trace>
  <inkml:trace contextRef="#ctx0" brushRef="#br11" timeOffset="22883">11964 5958 24575,'-15'12'0,"-11"15"0,-13 24 0,-7 29 0,17-26 0,15 3 0,34-55 0,12-14 0,7-22 0,-7-15 0,-12 2 0,-12 12 0,-7 17 0,-8 18 0,-13 20 0,-4 15 0,1 8 0,15-4 0,22-16 0,14-18 0,5-17 0,-5-14 0,-11-6 0,-12 4 0,-10 14 0,-14 21 0,-8 21 0,3 9 0,9-4 0,19-19 0,13-22 0,2-18 0,-3-8 0,-8 2 0,-8 11 0,-8 15 0,-4 10 0,0 6 0,4-1 0,9-4 0,6-7 0,4-5 0,0-4 0,-3 1 0,-5 4 0,-3 3 0</inkml:trace>
  <inkml:trace contextRef="#ctx0" brushRef="#br12" timeOffset="23515">11917 6658 24575,'4'65'0,"-1"-1"0,-1-6 0,0 4 0,-1-26 0,1-6 0</inkml:trace>
  <inkml:trace contextRef="#ctx0" brushRef="#br13" timeOffset="23767">11942 7585 16664,'3'20'0,"2"7"3475,0 12-3475,1 12 1360,-1 13-1360,-2 13-1321,-3 21 1,1-44 0,-3 1-1</inkml:trace>
  <inkml:trace contextRef="#ctx0" brushRef="#br14" timeOffset="24050">11956 9346 12869,'0'19'0,"0"7"4631,0 1-4631,0 10 2034,1 11-2034,1 12 0,-1-26 0,1 1 0</inkml:trace>
  <inkml:trace contextRef="#ctx0" brushRef="#br15" timeOffset="24383">11975 10542 8211,'2'28'0,"1"-2"5065,1 3-5065,0-8 2815,-1-5-2815,-2-4 429,0 1 0,-1-7 0,0 0 0</inkml:trace>
  <inkml:trace contextRef="#ctx0" brushRef="#br16" timeOffset="24633">12041 11232 24575,'0'39'0,"-7"0"-2458,0-28 0,-1 0 1,3-9-1</inkml:trace>
  <inkml:trace contextRef="#ctx0" brushRef="#br17" timeOffset="24849">12005 11582 8191,'9'43'0,"2"8"5063,5 15-5063,2 1 704,-5-12 1,-5-24-1,-4-13 1</inkml:trace>
  <inkml:trace contextRef="#ctx0" brushRef="#br18" timeOffset="26303">11862 13337 24575,'-14'10'0,"-10"9"0,-22 25 0,8-5 0,-1 7 0,-8 15 0,0 6 0,-1 14 0,4 5 0,8 6 0,8 0 0,12-7 0,9-2 0,12-12 0,11-7 0,13-15 0,11-11 0,13-12 0,7-13 0,14-11 0,5-11 0,8-11 0,0-9 0,-3-6 0,-3-6 0,-9-2 0,-6-2 0,-14 3 0,-8-2 0,11-33 0,-29 1 0,-31 1 0,-31 2 0,1 36 0,-7 3 0,-14 2 0,-6 3 0,-11 2 0,-1 3 0,20 8 0,1 2 0,-7 0 0,6 3 0,8 1 0,5 1 0,20 5 0,19 11 0,1-5 0,1 5 0</inkml:trace>
  <inkml:trace contextRef="#ctx0" brushRef="#br19" timeOffset="26752">11780 13923 24575,'17'12'0,"14"5"0,24 10 0,23 17 0,-33-16 0,0 2 0,-3 2 0,-2 0 0,21 27 0,-24-12 0,-19-15 0,-12-14 0,-4-8 0,-3-3 0,0 3 0,0-5 0,2 2 0</inkml:trace>
  <inkml:trace contextRef="#ctx0" brushRef="#br20" timeOffset="27167">12679 14479 10608,'5'32'0,"0"3"5036,7 24-5036,7 13 2430,5 5-2430,0-4 1400,-4-17-1400,-6-17 5101,-6-12-5101,-3-12 0,-3-12 0,-1-3 0,-1-2 0</inkml:trace>
  <inkml:trace contextRef="#ctx0" brushRef="#br21" timeOffset="28451">11203 6197 24575,'-63'0'0,"15"-1"0,-5 1 0,-14 1 0,-7 0 0,9 0 0,-4 0 0,-4 1-899,-14 1 1,-6 0 0,-1 1 898,19-1 0,-3 0 0,0 1 0,-1-1 0,-5 1 0,-1 0 0,-1 0 0,1 1 0,3 0 0,0 0 0,2 0 0,1 1 0,-15 0 0,3 2 0,2-1 94,6 0 0,1 1 0,3 0-94,10 0 0,2-1 0,2 1 0,-24 3 0,2-1 266,1 1 1,1-1-267,1-2 0,1-1 0,-1-2 0,0-1 0,-2-2 0,-1-1 0,1-1 0,0 0 0,4-1 0,-1 0 0,-1 0 0,0 1 0,3 0 0,-1 0 680,-9 1 0,4-1-680,33 1 0,1 0 237,-17 1 0,4 1-237,-1 2 46,-11 3-46,6 1 0,22 0 0,-4-1 0,-6 2 0,-8 0 0,-6 1 0,-1 0 0,-4-1 0,-19 0-1357,34-4 0,2 0 0,-12 1 1,-2-1-1</inkml:trace>
  <inkml:trace contextRef="#ctx0" brushRef="#br22" timeOffset="29102">1526 6270 19569,'-8'32'0,"-8"42"903,3-12 1,-2 8-904,1-6 0,0 6 0,0 1 0,-2 9 0,0 1 0,0 1 0,1-1 0,0-1 0,0-2 0,3-9 0,0-3 0,2-4 503,-1 8 0,1-9-503,0 13 525,8-44-525,3-26 1366,5-21-1366,8-24 0,-6 17 0,3-8 0</inkml:trace>
  <inkml:trace contextRef="#ctx0" brushRef="#br23" timeOffset="30002">1277 6163 24575,'56'-23'0,"27"-2"0,-30 12 0,3 2 0,5 2 0,0 3 0,-8 4 0,-4 5 0,22 14 0,-34 20 0,-28 25 0,-16 25 0,-9 11 0,-1-10 0,0-21 0,-1-21 0,-2-11 0,-6-1 0,-6-3 0,-5-4 0,-1-4 0,6-4 0,6-2 0,9-3 0,6-5 0,3-3 0,5-3 0,3-2 0,0 2 0,5 5 0,-3-4 0,3 4 0</inkml:trace>
  <inkml:trace contextRef="#ctx0" brushRef="#br24" timeOffset="30386">1946 7018 24575,'-3'29'0,"-4"16"0,-3 17 0,0 15 0,3-2 0,3-15 0,4-18 0,0-16 0,0-10 0,0-6 0,0 2 0,0-6 0,1 0 0</inkml:trace>
  <inkml:trace contextRef="#ctx0" brushRef="#br25" timeOffset="62416">11955 9522 24575,'-11'17'0,"2"3"0,7 3 0,6-5 0,6-11 0,4-17 0,-3-17 0,-7-9 0,-8-3 0,-7 9 0,-4 12 0,-9 16 0,-7 14 0,-2 9 0,5 4 0,12-6 0,13-8 0,10-11 0,4-12 0,1-15 0,-6-16 0,-10-4 0,-9 8 0,-8 20 0,-11 32 0,-1 27 0,5 16 0,15-1 0,23-17 0,20-21 0,14-22 0,0-13 0,-9-10 0,-16 2 0,-11 7 0,-7 12 0,-6 20 0,-4 24 0,2 13 0,10 2 0,13-16 0,13-24 0,3-18 0,-6-14 0,-9-7 0,-11 2 0,-6 7 0,-11 14 0,-12 19 0,-8 17 0,3 5 0,12-7 0,20-16 0,20-20 0,8-15 0,0-15 0,-10-8 0,-18 2 0,-21 9 0,-27 20 0,-20 27 0,-5 22 0,15 7 0,28-7 0,27-15 0,20-15 0,4-8 0,-2-4 0,-10-2 0,-11 0 0,-4 4 0,-1 2 0,0 6 0,2 1 0,0 1 0,1-2 0,0-3 0,0 0 0</inkml:trace>
  <inkml:trace contextRef="#ctx0" brushRef="#br26" timeOffset="63116">12052 9758 24575,'26'0'0,"16"2"0,24 3 0,13 4 0,-2 3 0,-12 2 0,-18 2 0,-8 4 0,-7 4 0,0 4 0,3 2 0,0-2 0,-13-12 0,-5-5 0</inkml:trace>
  <inkml:trace contextRef="#ctx0" brushRef="#br27" timeOffset="63483">13401 10412 8191,'62'29'0,"-2"1"5063,11 8-5063,-10-1 2818,-5 1-2818,-4 2 1719,0 1-1719,4-1 1696,11 1 0,-31-19 0,-1-4 0</inkml:trace>
  <inkml:trace contextRef="#ctx0" brushRef="#br28" timeOffset="64149">14765 11139 24575,'27'9'0,"5"2"0,9 3 0,17 7 0,18 9 0,-28-11 0,2 3 0,14 7 0,-2 0 0,8 4 0,-1 1 0</inkml:trace>
  <inkml:trace contextRef="#ctx0" brushRef="#br29" timeOffset="65016">16122 11609 24575,'8'28'0,"4"22"0,3 25 0,2 16 0,-2-4 0,-3-16 0,-3-21 0,-3-21 0,-3-19 0,-2-7 0,0-4 0</inkml:trace>
  <inkml:trace contextRef="#ctx0" brushRef="#br30" timeOffset="65949">16261 11642 14769,'35'-7'0,"10"1"4111,15 1-4111,-3 6 1697,-11 13-1697,-15 16 919,-10 18-919,-6 13 3079,-6 5-3079,-6-6 0,-7-12 0,-8-13 0,-11-8 0,-12-5 0,-8 2 0,-6 4 0,1 2 0,5 0 0,8-6 0,10-8 0,7-10 0,2-7 0,-4-6 0,-5-3 0,-4 1 0,4 5 0,6 4 0,8 4 0,7 0 0,1 0 0,3-3 0,0-1 0</inkml:trace>
  <inkml:trace contextRef="#ctx0" brushRef="#br31" timeOffset="66683">16873 12113 24575,'1'30'0,"0"13"0,3 21 0,4 8 0,1-4 0,0-19 0,-3-23 0,-2-15 0,4-8 0,-5-2 0,4-1 0</inkml:trace>
  <inkml:trace contextRef="#ctx0" brushRef="#br32" timeOffset="68818">12109 9713 24575,'-22'-22'0,"-10"-7"0,-9-5 0,-3-2 0,3 1 0,2 0 0,3-3 0,0-1 0,1-3 0,0 0 0,-7-5 0,-7-6 0,-5 0 0,-4-2 0,-4 1 0,-4 1 0,-10-3 0,33 25 0,-1-1 0,-2-2 0,-1-2 0,-6-3 0,-1-2 0,0 0 0,0-1 0,3 3 0,1-1 0,3 2 0,1 1 0,4 0 0,0 1 0,2-1 0,-1 0 0,-4-5 0,-1 0 0,-6-6 0,-2 0 0,-2-2 0,0-1 0,-4-3 0,-1-1 0,-2-1 0,-1 0 0,0 1 0,-1 0 0,-7-5 0,-3 0 0,23 18 0,-2-1 0,0 1-149,-1-2 1,-1 0-1,0 0 149,-2-2 0,0-1 0,-1 0 0,0-1 0,1 1 0,-1-1 0,1 0 0,-1 0 0,1 0 0,-2-1 0,1 0 0,0 0 0,0 0 0,0-1 0,1 1 0,2 1 0,0-1 0,0 1 0,-1-2 0,0 0 0,0 0 0,1 0 0,0 0 0,-1 0 0,0-1 0,-1 0 0,-1-1-357,-5-2 1,-1-2 0,-2 1 356,-4-3 0,-1 0 0,-1 0 0,-4-1 0,0 0 0,0 0 0,-2 0 0,0-1 0,1 2 0,4 4 0,2 0 0,1 2 0,5 3 0,1 1 0,0 0 0,3 2 0,1 0 0,1 1-108,3 2 1,1 0-1,0 1 108,3 1 0,-1 0 0,1 1 0,-25-19 0,1 1 0,5 4 0,2 3 0,5 3 0,1 3 0,4 2 0,1 3 207,10 5 1,3 2-208,-31-24 1074,21 12-1074,22 12 349,15 7-349,8 6 0,4 5 0,2 1 0,2 5 0,1 1 0,0 0 0,-2-3 0,-3-3 0,-8-7 0,-14-9 0,-12-6 0,-11-8 0,-3-4 0,3 1 0,2 1 0,8 8 0,9 9 0,9 8 0,11 8 0,8 6 0,2 4 0,3 1 0,-1 2 0</inkml:trace>
  <inkml:trace contextRef="#ctx0" brushRef="#br33" timeOffset="71167">11812 9550 19444,'-9'21'0,"6"1"2381,7 1-2381,11-7 873,9-12-873,3-13 452,-5-9-452,-8-5 1425,-8 2-1425,-9 5 0,-10 8 0,-11 14 0,-3 9 0,4 7 0,14-2 0,20-8 0,16-12 0,13-13 0,1-11 0,-7-4 0,-14 1 0,-14 8 0,-14 10 0,-17 13 0,-10 12 0,2 7 0,13 0 0,21-9 0,16-11 0,9-12 0,2-9 0,-7-3 0,-9 3 0,-8 7 0,-4 8 0,-5 14 0,5 0 0,3 8 0,13-11 0,8-9 0,3-9 0,-6-7 0,-9 1 0,-12 6 0,-14 11 0,-13 17 0,-6 12 0,4 6 0,15-6 0,17-15 0,9-16 0,2-13 0,-4-9 0,-7-3 0,-8 6 0,-10 9 0,-14 14 0,-10 12 0,2 7 0,10-1 0,17-7 0,12-11 0,7-11 0,0-10 0,-1-6 0,-7-3 0,-9 5 0,-15 8 0,-20 15 0,-9 14 0,5 8 0,17 2 0,27-8 0,19-11 0,12-14 0,5-14 0,-5-6 0,-13-1 0,-10 9 0,-9 9 0,-10 9 0,-11 9 0,-6 5 0,2 4 0,9-3 0,8-5 0,8-4 0,-2-3 0</inkml:trace>
  <inkml:trace contextRef="#ctx0" brushRef="#br34" timeOffset="71882">11379 9571 24575,'-56'-5'0,"-10"3"0,-15 4 0,-8 5 0,8 5 0,14-1 0,32-4 0,17-3 0</inkml:trace>
  <inkml:trace contextRef="#ctx0" brushRef="#br35" timeOffset="72232">10416 9614 24575,'-17'0'0,"-4"0"0,-7 0 0,-24-2 0,-39 0 0,26 0 0,1 0 0,-18-1 0,4 1 0</inkml:trace>
  <inkml:trace contextRef="#ctx0" brushRef="#br36" timeOffset="72567">9178 9593 24575,'-12'1'0,"-2"1"0,-5 3 0,-13 2 0,15-3 0,-5 1 0</inkml:trace>
  <inkml:trace contextRef="#ctx0" brushRef="#br37" timeOffset="72899">8361 9620 24575,'-15'0'0,"-7"2"0,-13 2 0,-20 6 0,-19 6 0,-14 5 0,36-8 0,9-3 0</inkml:trace>
  <inkml:trace contextRef="#ctx0" brushRef="#br38" timeOffset="73215">7308 9699 10916,'-36'1'0,"-6"1"4998,-25 6-4998,-14 5 2377,-7 4-2377,-6 4 1362,5 0-1362,6-4 0,35-6 0,13-6 0</inkml:trace>
  <inkml:trace contextRef="#ctx0" brushRef="#br39" timeOffset="73482">6418 9819 24575,'-38'3'0,"-12"0"0,-26 0 0,21-1 0,-3 1 0,-13 2 0,-2 2 0,-11 3 0,3 1 0,-16 2 0,23 1 0</inkml:trace>
  <inkml:trace contextRef="#ctx0" brushRef="#br40" timeOffset="73766">4910 10025 24575,'-20'0'0,"-13"-1"-2458,-30 1 0,27 0 1,-9-1-1</inkml:trace>
  <inkml:trace contextRef="#ctx0" brushRef="#br41" timeOffset="74850">18 9532 10170,'10'54'0,"11"33"2350,-5-18 0,2 8-2350,-5-14 0,1 3 0,0 1 0,0 6 0,0 2 0,-1-1 0,-2-6 0,-2 0 0,0-3 1286,0 16 0,-3-5-1286,-2-23 0,-2-5 1508,-1 12-1508,-1-26 5274,0-15-5274,0-9 351,-1-3-351,1-2 0,0-1 0,-1-1 0,1-2 0</inkml:trace>
  <inkml:trace contextRef="#ctx0" brushRef="#br42" timeOffset="75869">1 9585 24575,'51'-21'0,"27"0"0,-20 11 0,6 2 0,21 1 0,4 3 0,4 3 0,0 4 0,0 4 0,-5 6 0,-15 1 0,-8 6 0,18 29 0,-36 16 0,-37 4 0,-19 1 0,-11-6 0,-11-7 0,-20-4 0,-34-3 0,27-27 0,-5-3 0,-6-2 0,-2-2 0,3-3 0,3-3 0,-31 3 0,41-6 0,31-4 0,17-2 0,6-1 0,0 0 0,0 1 0</inkml:trace>
  <inkml:trace contextRef="#ctx0" brushRef="#br43" timeOffset="77899">1258 10377 24575,'20'-16'0,"10"-1"0,8 2 0,4 5 0,-6 7 0,-9 14 0,-7 21 0,-5 23 0,-5 18 0,-6 7 0,-10-7 0,-12-10 0,-12-7 0,-10-5 0,-9-6 0,-3-8 0,5-14 0,11-11 0,10-12 0,10-12 0,3-9 0,5-8 0,5 1 0,7 4 0,9 9 0,12 9 0,19 9 0,21 12 0,7 8 0,-3 4 0,-16-1 0,-20-8 0,-13-6 0,-12-6 0,-7-4 0,0 0 0,2 1 0,9 3 0,20 7 0,35 7 0,-15-8 0,-1 0 0,14 3 0,-2-4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2:22.495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54755E6"/>
      <inkml:brushProperty name="anchorY" value="-943772.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59368E6"/>
      <inkml:brushProperty name="anchorY" value="-958738.8125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64376E6"/>
      <inkml:brushProperty name="anchorY" value="-977502.0625"/>
      <inkml:brushProperty name="scaleFactor" value="0.5"/>
    </inkml:brush>
  </inkml:definitions>
  <inkml:trace contextRef="#ctx0" brushRef="#br0">409 0 17438,'-17'15'0,"-7"6"3187,-15 16-3187,-24 34 0,21-18 0,0 6 0,-3 13 0,4 6 0,1 8 0,9 1 612,12-7 0,13-2-612,14-8 0,14-6 322,19-8 1,14-10-323,20-9 0,13-12 0,-12-10 0,6-6 0,3-3 287,10-4 0,3-4 0,0-4-287,-2-3 0,0-3 0,-4-2 0,-10-1 0,-3-3 0,-8-1 0,6-8 0,-14-4 0,1-26 0,-53-3 0,-38-13 0,-9 20 0,-11-1 0,2 10 0,-6 0 0,-4 1-283,-12-4 0,-4 1 0,-3 3 283,-5 1 0,-3 3 0,2 3 0,6 7 0,0 3 0,2 3 582,-26-5 1,4 6-583,19 7 0,6 3 0,16 4 0,6 2 0,-16 0 0,43 6 0,13 0 904,5 0-904,1 1 0,-5 3 0,1 2 0,-4 6 0,4 2 0,2-6 0,2 0 0</inkml:trace>
  <inkml:trace contextRef="#ctx0" brushRef="#br1" timeOffset="515">559 700 24575,'42'17'0,"17"11"0,-14-3 0,5 4 0,12 9 0,4 3 0,2 2 0,0 1 0,-5-1 0,-2-2 0,-14-8 0,-3-2 0,22 19 0,-14-5 0,-12-5 0,-9-5 0,-10-6 0,-7-7 0,-5-6 0,-5-7 0,-3-3 0,0-4 0,-1-1 0</inkml:trace>
  <inkml:trace contextRef="#ctx0" brushRef="#br2" timeOffset="1216">1704 1475 24575,'73'13'0,"1"-1"0,-1 1 0,-3 0 0,-2-1 0,35 8 0,-11-2 0,-34-4 0,-47-7 0,-28 1 0,-16 10 0,-9 14 0,5 9 0,13 6 0,19 0 0,26 2 0,28 1 0,17-8 0,-1-12 0,-21-16 0,-24-12 0,-15-2 0,-5-2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2:27.263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69481E6"/>
      <inkml:brushProperty name="anchorY" value="-996872.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74042E6"/>
      <inkml:brushProperty name="anchorY" value="-1.00996E6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77465E6"/>
      <inkml:brushProperty name="anchorY" value="-1.02097E6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82275E6"/>
      <inkml:brushProperty name="anchorY" value="-1.02894E6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87389E6"/>
      <inkml:brushProperty name="anchorY" value="-1.03976E6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.92433E6"/>
      <inkml:brushProperty name="anchorY" value="-1.0496E6"/>
      <inkml:brushProperty name="scaleFactor" value="0.5"/>
    </inkml:brush>
  </inkml:definitions>
  <inkml:trace contextRef="#ctx0" brushRef="#br0">12894 8466 24575,'-4'32'0,"-7"24"0,0-8 0,-5 7 0,-5 17 0,-4 5 0,4-15 0,-2 3 0,-1 2-479,-5 10 0,-1 2 0,0 1 479,-2 6 0,0 0 0,2 4 0,8-16 0,0 2 0,1 1 0,3 2-328,0 4 1,2 2 0,2 1 0,3-1 327,1-1 0,3 0 0,1 0 0,2-1 0,1-1 0,2 0 0,1-2 0,1 0-265,2 17 1,1-2 0,0-3 264,1-9 0,0-2 0,0-1 0,-1-3 0,1-1 0,0 0 0,1 0 0,1 0 0,1 0 0,3 1 0,1 0 0,4 2 0,4 7 0,4 1 0,3 1-408,5 4 1,3 0 0,4 0 407,-7-20 0,3-1 0,1-1 0,4 0 0,3 3 0,3-1 0,3-1 0,3-2-192,4 0 1,4-3-1,2-1 1,4-4 191,5 0 0,4-4 0,3-2 0,4-5-158,-9-10 1,3-3 0,2-2-1,2-3 1,2-2 157,4-2 0,3-2 0,1-3 0,1-2 0,0-1 0,2-2 0,0-2 0,2-3 0,-1 0 0,1-2 0,0-1 0,0-2 0,0-1 0,0-1 0,-2-2 0,-8-1 0,-1-1 0,0-1 0,-2-2 0,-1-1-135,14-3 1,-3-1-1,0-2 1,-1-4 134,-4-1 0,0-3 0,-2-3 0,0-2 0,-3-3 0,-1-3 0,-1-3 0,0-1 0,-2-2 0,0-3 0,-2-2 0,0 0 0,-1-2 0,-1-2 0,0-1 0,-2 0 0,-4 1 0,0-1 0,-2 0 0,0-1 0,16-14 0,-1 0 0,-1-2 0,-19 14 0,-1-1 0,-1-1 0,0-2 0,-2 0 0,-2-1 0,0-1 0,-2-1 139,14-15 0,-2-2 0,-3 0-139,-5 3 0,-3-1 0,-4 1 0,-7 6 0,-4 1 0,-3 0 773,8-17 1,-7 0-774,-8 4 0,-8 0 1203,-7 7 0,-7 0-1203,-5-2 0,-7-1 0,-6-8 0,-7-3 0,-9-9 0,-6-3 254,6 24 0,-4-2 0,-3 0-254,-5-5 0,-4 1 0,-1 0 0,-3 0 0,-1 2 0,-1 0 0,0 2 0,-1 1 0,-1 1 0,-1-2 0,-1 1 0,0 0 0,-1 0 0,1 1 0,-2 0 0,-4-4 0,-1 0 0,-2 0-156,-5-2 0,-1 0 1,-1 2 155,-1 1 0,-1 2 0,-1 1 0,1 4 0,-1 1 0,0 2-231,3 6 0,0 1 1,2 3 230,6 5 0,0 2 0,1 1 0,-1 3 0,0 1 0,-1 1 0,-3 0 0,-2 2 0,0 1 0,-4 1 0,0 1 0,-3 2 0,-3-1 0,-2 2 0,-1 1 0,2 2 0,0 1 0,0 2 0,3 2 0,1 1 0,1 1 0,4 2 0,1 1 0,2 1 0,-23-5 0,5 3 0,12 3 0,2 0 386,5 2 1,1 1-387,4 1 0,2 2 665,3 0 1,2 1-666,1 1 0,2 0 775,-45-5-775,45 6 0,-1 0 0,-4-1 0,0 1 0,-1 0 0,1 2 0,3 1 0,0 1 0,0 2 0,0 2 0,-2 0 0,-2 2 0,0-1 0,-1 2 0,1 0 0,1 0 0,3 1 0,1 0 0,-40 8 0,-1 3 0,-3 4 0,1 4 0,44-10 0,-1 1 0,-1 2 0,0 1 0,0 0 0,0 1 0,0 0 0,1 0 0,-38 16 0,18-5 0,17-4 0,19-5 0,14-5 0,3-3 0,-5-2 0,-9-2 0,11-4 0,2-2 0</inkml:trace>
  <inkml:trace contextRef="#ctx0" brushRef="#br1" timeOffset="2000">2540 323 24575,'-48'-15'0,"0"0"0,-29-9 0,-12-1 0,22 6 0,-6 0 0,-5-1 0,-2 1-959,3 1 0,-3 0 1,-3 1-1,0 1 0,0 1 959,-3 0 0,0 2 0,-1 1 0,2 1 0,1 1 0,-11 1 0,1 2 0,4 2 0,5 4 486,1 4 0,5 3 0,11 7-486,4 7 0,15 9 779,7 37-779,32 21 0,10-34 0,2 3 0,0 16 0,0 6 0,-2 14 0,0 7 419,-1-21 0,0 3 0,-1 4-419,-1-12 0,0 1 0,0 3 0,0 2-501,-2 7 1,0 3 0,0 2-1,0 1 501,0-12 0,-1 1 0,1 2 0,-1 0 0,1 0-492,-1 2 1,0 1 0,0 0 0,1 1 0,0 1 491,0 4 0,0 1 0,0 0 0,1 0 0,0 0 0,0-3 0,1 1 0,0-1 0,0-1 0,0 1-342,0-3 0,0 1 0,0-1 0,-1-1 0,1 0 342,-2 14 0,0-1 0,-1-1 0,0-3-56,-1-10 0,-1-2 0,0-1 1,0-2 55,-1-3 0,0-2 0,0 0 0,-1-3 343,-1 15 1,-1-2-1,1-3-343,1-7 0,0-1 0,0-4 1153,-3 18 0,0-6-1153,2-18 0,0-4 2119,-6 36-2119,3-10 1577,6 1-1577,4-3 659,3 1-659,4-4 0,7 0 0,16 2 0,2-41 0,9-3 0,20 2 0,11-7 0,16-3 0,5-7 0,4-7 0,0-7 0,-15-7 0,-7-3 0,16-9 0,-51 0 0,-27 5 0,-8 3 0,-2-2 0,4-10 0,-3 7 0,3-5 0</inkml:trace>
  <inkml:trace contextRef="#ctx0" brushRef="#br2" timeOffset="41599">15515 2612 24575,'-41'11'0,"-15"11"0,-21 17 0,33-14 0,-1 3 0,-2 4 0,0 0 0,4 1 0,2-1 0,-25 25 0,17-9 0,19-11 0,10-8 0,2-4 0,1-3 0,-1-2 0,1-3 0,5-4 0,4-5 0,4-5 0,2-1 0,-2-2 0,2 0 0,-1 1 0</inkml:trace>
  <inkml:trace contextRef="#ctx0" brushRef="#br3" timeOffset="42464">14692 2900 24575,'-3'13'0,"-3"5"0,-7 6 0,-9 13 0,-11 14 0,-10 11 0,-4 7 0,1 0 0,8-5 0,10-10 0,10-11 0,10-14 0,7-11 0,12-10 0,27-5 0,58-3 0,-18 0 0,7 0 0,13 0 0,3-1 0,-4-1 0,-5 0 0,-23 0 0,-7-1 0,5-4 0,-43 1 0,-18 3 0,-6 2 0,0 1 0</inkml:trace>
  <inkml:trace contextRef="#ctx0" brushRef="#br4" timeOffset="43481">18450 4009 24575,'-46'23'0,"-25"17"0,17-9 0,-5 5 0,-14 10 0,-4 5 0,22-12 0,-1 1 0,0 1 0,2 0 0,0 1 0,1-1 0,-19 18 0,3-2 0,11-7 0,3-2 0,7-8 0,3-2 0,4-5 0,3-3 0,-26 17 0,18-14 0,19-14 0,16-12 0,7-5 0,4-2 0,-1 0 0</inkml:trace>
  <inkml:trace contextRef="#ctx0" brushRef="#br5" timeOffset="44214">16884 4690 24575,'-3'26'0,"-5"8"0,-11 13 0,-11 16 0,-12 16 0,18-36 0,0 2 0,1-1 0,0 1 0,-14 38 0,13-16 0,11-19 0,10-20 0,13-12 0,42-7 0,20-3 0,18-1 0,-21-3 0,9-1 0,3 0 0,2-1-422,-5 0 1,3-1 0,1 0 0,1-1-1,-1 0 422,1 0 0,1-1 0,0 0 0,-2-1 0,-2 0 0,6-1 0,-1-1 0,-5 0 0,-9 0 0,11-1 0,-13 0 0,11 0 0,-80 10 0,-1 1 0,1 1 0,0 1 526,0-2 1,0-2 0,0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3:24.1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7879 1 22709,'20'39'0,"-21"-32"911,30 20-911,-34-37 313,-12 7-313,-19 8 158,-18 13-158,-8 12 484,12 8-484,21-6 0,23-10 0,20-16 0,16-14 0,11-13 0,5-13 0,-10-5 0,-12 1 0,-12 8 0,-10 13 0,-12 13 0,-25 23 0,-21 28 0,22-12 0,1 3 0,2 4 0,5 1 0,-1 28 0,33-24 0,31-30 0,16-23 0,5-19 0,-11-14 0,-18-6 0,-13 0 0,-13 8 0,-9 10 0,-13 13 0,-23 20 0,-19 26 0,-6 23 0,15 7 0,28-13 0,38-23 0,34-28 0,21-23 0,5-20 0,-17-13 0,-24 2 0,-21 13 0,-15 20 0,-19 23 0,-26 33 0,-17 29 0,4 12 0,21-9 0,42-30 0,37-33 0,20-28 0,7-27 0,-15-17 0,-24-4 0,-20 13 0,-12 22 0,-13 28 0,-16 40 0,-7 27 0,3 16 0,16-9 0,26-25 0,28-28 0,17-28 0,5-21 0,-11-17 0,-19-3 0,-18 10 0,-17 21 0,-23 30 0,-19 34 0,-4 21 0,15 3 0,27-15 0,31-30 0,20-28 0,7-21 0,-5-17 0,-16-5 0,-18 0 0,-15 13 0,-20 27 0,-28 37 0,19 9 0,0 8 0,-3 7 0,2 4 0,7-1 0,5-1 0,3 23 0,37-36 0,33-35 0,14-30 0,1-21 0,-16-16 0,-25 0 0,-21 14 0,-30 23 0,-39 37 0,24 11 0,0 6 0,-1 5 0,4 3 0,-18 27 0,49-20 0,43-26 0,32-25 0,15-22 0,-3-20 0,-20-10 0,-25 3 0,-19 14 0,-24 25 0,-25 34 0,-17 32 0,4 18 0,23 0 0,36-18 0,28-27 0,6-17 0,-5-12 0,-15-6 0,-12 3 0,-9 5 0,-5 10 0,2 1 0,-2 3 0</inkml:trace>
  <inkml:trace contextRef="#ctx0" brushRef="#br0" timeOffset="1447">7618 233 19922,'-11'0'0,"-8"-1"2177,-18 1-2177,-18-1 790,-23 2-790,26 0 0,-4 0 204,-13 0 0,-5 1-204,-14-1 0,-5 0 0,24-1 0,-2 1 0,1-1 0,0 0 0,1 1 0,0-1 0,-26 1 0,4 1 639,9-1 0,4 1-639,10-1 0,3 0 0,4-1 0,2 0 0,4 0 0,2-1 0,-48-2 0,47 1 0,-2-1 0,-8 0 0,-1-1 0,-5 1 0,-1 0 0,-4 0 0,0 2 0,-1 0 0,1 0 0,3 0 0,0 0 0,-3-1 0,-1-2 0,-5 0 0,0-2 0,0 0 0,1 0 0,-3 0 0,0 2 0,-1 0 0,0 0 0,1 2 0,0-1 0,-6 0 0,0-1 0,-8-2 0,0-1 0,1 0 0,1 0 0,3 1 0,1 1 0,6 3 0,3 2 0,13 2 0,3 3 0,6 1 0,1 2 0,7 0 0,1 3 0,-41 10 0,3 0 0,-9-4 0,44-12 0,-3-1 0,-6-1 0,-2-2 0,-4-1 0,1 1 0,3-1 0,1 1 0,5 1 0,1 1 0,7 1 0,1 3 0,-36 11 0,8 6 0,8 6 0,6 3 0,-3 7 0,-9 2 0,-5-1 0,-7-4 0,41-21 0,-2-3 0,-2-2 0,0-3 0,-7-2 0,-1-3 0,-1-2 0,0-1 0,5-2 0,2 0 0,-41-3 0,23 3 0,13 3 0,4 3 0,5 2 0,2 1 0,2 2 0,5 0 0,7 1 0,10-3 0,8-4 0,10-2 0,3-3 0</inkml:trace>
  <inkml:trace contextRef="#ctx0" brushRef="#br0" timeOffset="3015">8008 696 24575,'-9'67'0,"2"-16"0,0 6 0,-3 25 0,-1 9 0,2-20 0,1 3 0,0 1-398,0 3 0,1 2 0,-1-2 398,2-2 0,0-2 0,0-2 0,0 23 0,0-5 195,2-15 0,1-2-195,1-7 0,0-3 99,0-4 0,2 0-99,-1 2 0,1 0 0,0 2 0,1-1 0,0-4 0,0-2 303,0-3 0,0-1-303,1 39 0,-3-11 0,-3-5 0,-2-9 0,-4 2 0,-4 8 0,-1 11 0,6-39 0,1 0 0,-8 43 0,1-9 0,2-18 0,1-16 0,1-17 0,2-13 0,-11-35 0,13 13 0,-8-21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3:30.4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 1 24575,'0'18'0,"-2"16"0,-5 27 0,1-15 0,-2 5 0,-1 11 0,-1 3 0,-1 9 0,0 1 0,0 2 0,0-1 0,1-7 0,1-4 0,1-11 0,1-4 0,-3 16 0,4-29 0,2-17 0,0-9 0,0-6 0,-5 0 0,5-3 0,-3 0 0</inkml:trace>
  <inkml:trace contextRef="#ctx0" brushRef="#br0" timeOffset="801">0 776 24575,'0'13'0,"1"8"0,0 14 0,-1 16 0,1 17 0,-1 12 0,0-2 0,1-11 0,1-23 0,0-22 0,1-12 0,0-9 0,4-4 0,10-3 0,40-12 0,-15 5 0,28-11 0,12-5 0,2-5 0,3-3 0,-21 9 0,2-2 0,-1 0 0,-4 0 0,-1 1 0,-8 1 0,-4-1 0,-10 4 0,-1-3 0,-25 17 0,-11 9 0,-2 5 0,-1 1 0,0 1 0,0-2 0,0-2 0,0-1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16.27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31059.0625"/>
      <inkml:brushProperty name="anchorY" value="-264748.968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60195.9375"/>
      <inkml:brushProperty name="anchorY" value="-267102.65625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87247.25"/>
      <inkml:brushProperty name="anchorY" value="-267352.875"/>
      <inkml:brushProperty name="scaleFactor" value="0.5"/>
    </inkml:brush>
  </inkml:definitions>
  <inkml:trace contextRef="#ctx0" brushRef="#br0">0 8029 24575,'12'-4'0,"7"-1"0,-3 1 0,6-3 0,0 0 0,5-2 0,7-3 0,8-4 0,6-2 0,5-3 0,4-3 0,5-3 0,11-7 0,13-10 0,-39 20 0,0-1 0,1-2 0,0 1 0,-1-1 0,-1 0 0,-1 1 0,0 0 0,1-2 0,0 1 0,1-2 0,1 0 0,-2 1 0,1-1 0,2-2 0,0 0 0,0 1 0,-1-1 0,0 0 0,0 1 0,0-1 0,0 0 0,-2 2 0,0 0 0,-1 1 0,1 0 0,1 0 0,1 0 0,1-1 0,0 1 0,1 0 0,0 1 0,3-2 0,0 0 0,1-1 0,0 0 0,3-2 0,0 0 0,6-2 0,1-1 0,2 0 0,1 0 0,-2 2 0,0 0 0,0 0 0,0 1 0,-3 1 0,-1 0 0,-3 2 0,1-1 0,0 1 0,1 0 0,-3 1 0,0 1 0,-4 1 0,-1 1 0,0 0 0,-1 0 0,-2 1 0,0 0 0,-2 1 0,0 0 0,2-1 0,-1 0 0,0 0 0,0 0 0,-1-1 0,0 0 0,3-2 0,1-2 0,2 0 0,2-1 0,3-1 0,1-1 0,7-4 0,1 0 0,4-3 0,1-1 0,4-2 0,1-2 0,4-2 0,0 0 0,-1 1 0,0 0 0,0 0 0,1 1 0,-1 0 0,-1 1 0,-1 1 0,-1 0 0,2-1 0,-1 0 0,-2 2 0,-1 1 0,-3 0 0,-2 2 0,-2 0 0,-1 0 0,-4 2 0,0 1 0,-5 1 0,-1 0 0,-2 2 0,-1 0 0,-4 3 0,-1 0 0,-3 3 0,0 0 0,-1 1 0,1 0 0,0 1 0,0 0 0,1-1 0,0 1 0,1-1 0,0-1 0,1 0 0,-1-1 0,-1 1 0,0 0 0,0 0 0,1-1 0,2-1 0,1 1 0,-1 0 0,0-1 0,1 1 0,0-1 0,2 0 0,-1 1 0,1 0 0,-1 1 0,5-1 0,1 0 0,0 0 0,0 1 0,-1 0 0,0 0 0,1 0 0,-1-2 0,-1 1 0,-1-1 0,0-1 0,0 1 0,1-2 0,0 1 0,0 1 0,-2-1 0,-1 2 0,-1 1 0,0-1 0,0 0 0,-2 1 0,0 0 0,-3 0 0,0 2 0,0-1 0,0 1 0,42-21 0,-8 6 0,-7 3 0,-13 7 0,-9 4 0,-2 0 0,2 0 0,0 0 0,2 0 0,1-1 0,2-3 0,8-4 0,3-2 0,8-2 0,7-2 0,3 0 0,1 1 0,-4 1 0,-6 1 0,-3 0 0,-1-1 0,-5 0 0,-5-1 0,-3 1 0,-4 2 0,1 2 0,0 0 0,-2 3 0,4 0 0,6 0 0,6-3 0,10-3 0,9-2 0,-43 20 0,2 0 0,5-1 0,2 1 0,3-1 0,0-1 0,0 0 0,0-1 0,0-2 0,0 0 0,-1-2 0,0 1 0,-5 0 0,0 0 0,-1 1 0,-1-1 0,39-19 0,-13 5 0,-6 3 0,-7 4 0,-5 4 0,-2 1 0,-4 0 0,-3 2 0,0-2 0,0 0 0,3 1 0,2 0 0,-10 5 0,-14 7 0,-16 6 0,-14 4 0,-2-1 0,0 1 0,3-2 0,2 1 0,0-2 0,0 1 0,-1 0 0,-2 3 0,4-3 0,4-2 0,5-4 0,5-4 0,4-1 0,-3 3 0,1 1 0,-1 1 0,1 1 0,3-2 0,5-3 0,5-4 0,4-1 0,4-3 0,0 1 0,3-1 0,0-1 0,-1 0 0,1 0 0,1 1 0,0 0 0,3 0 0,4-4 0,6-3 0,10-8 0,7-8 0,3-2 0,1-2 0,1 1 0,-1 2 0,6-1 0,-42 24 0,0 0 0,39-20 0,-9 6 0,-16 8 0,-16 9 0,-7 4 0,-4 2 0,-1 1 0,-1-1 0,-5 4 0,-8 3 0,-7 4 0,-5 3 0,-1 0 0,-2 1 0</inkml:trace>
  <inkml:trace contextRef="#ctx0" brushRef="#br1" timeOffset="1369">15777 1 24575,'-14'2'0,"-7"5"0,-10 4 0,-7 6 0,2 2 0,8-1 0,12-5 0,8-3 0,5-1 0,3-2 0,1 1 0,6 2 0,16 5 0,16 3 0,16 3 0,4 0 0,-10-1 0,-13 0 0,-14 2 0,-11 1 0,-8 6 0,-6 6 0,-5 4 0,-4 2 0,-4-4 0,-8-6 0,-15-4 0,10-12 0,-20 0 0,22-9 0,0 0 0,10-1 0,10-3 0,0 1 0,-2 2 0,-2 0 0,1 1 0,5-3 0,22-14 0,-12 8 0,15-9 0</inkml:trace>
  <inkml:trace contextRef="#ctx0" brushRef="#br2" timeOffset="2167">16066 328 24575,'34'0'0,"16"2"0,15 4 0,6 4 0,-11 4 0,-20 2 0,-20-2 0,-13 0 0,-10 1 0,-9 8 0,-13 15 0,-13 16 0,-8 12 0,4 1 0,15-14 0,15-16 0,14-17 0,11-11 0,10-5 0,14-2 0,15-1 0,13 1 0,3 1 0,-13 1 0,-20-1 0,-20-1 0,-13 0 0,-4 1 0,-2 7 0,3-4 0,-2 2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3:34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525 28 24575,'9'-5'0,"27"-4"0,50-1 0,-23 7 0,4 3 0,8 2 0,-1 4 0,-6 4 0,-6 3 0,26 18 0,-50 0 0,-37 6 0,-52 17 0,-2-13 0,-12 2 0,2-3 0,-7 4 0,-3 1-393,8-3 0,-4 1 0,0 2 1,1 0 392,0 1 0,1 1 0,2 1 0,4-1 0,-10 11 0,5 1 0,10-2 0,2 10 0,19-4 0,33 16 0,37-32 0,5-22 0,-9-15 0,-17-7 1571,-11 1-1571,-4 17 0,3 40 0,-2-29 0,3 22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3:34.7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 59 24575,'-8'2'0,"-3"3"0,1 4 0,1-1 0,8-2 0,14-7 0,14-12 0,6-9 0,-4-3 0,-13 6 0,-13 11 0,-6 10 0,-1 7 0,2 3 0,2-1 0,3-6 0,-2-14 0,0 5 0,-1-6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3:49.40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28764E6"/>
      <inkml:brushProperty name="anchorY" value="-1.15014E6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31E6"/>
      <inkml:brushProperty name="anchorY" value="-1.15283E6"/>
      <inkml:brushProperty name="scaleFactor" value="0.5"/>
    </inkml:brush>
  </inkml:definitions>
  <inkml:trace contextRef="#ctx0" brushRef="#br0">1684 847 24575,'-12'-9'0,"-7"-3"0,-17-8 0,-35-16 0,27 14 0,-2-1 0,-5-1 0,0 1 0,0 0 0,2 1 0,-33-14 0,5 2 0,9 4 0,0 0 0,-4 0 0,-6 2 0,4 3 0,11 6 0,14 5 0,8 1 0,6 1 0,9 2 0,8 3 0,10 4 0,4 1 0,3 4 0,0 0 0</inkml:trace>
  <inkml:trace contextRef="#ctx0" brushRef="#br1" timeOffset="1183">409 653 19057,'-11'-13'0,"-1"3"2543,-1 0-2543,1 3 940,2 3-940,1 0 489,-1-2-489,-4-4 1546,-6-5-1546,-10-10 0,-10-11 0,-3-5 0,3-3 0,7 2 0,7 2 0,3 1 0,3 2 0,3 6 0,4 6 0,5 7 0,4 9 0,3 5 0,2 3 0,6-1 0,17-6 0,33-8 0,-7 4 0,9-1 0,29-4 0,9 0 0,-20 5 0,4 0 0,2 1-230,2 0 0,2 1 0,-2 1 230,-3 2 0,0 0 0,-5 2 0,19-1 0,-8 2 0,-24 3 0,-7 0 0,14 1 0,-42 0 0,-22 0 0,-6 0 0,-1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3:55.90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33594E6"/>
      <inkml:brushProperty name="anchorY" value="-1.15771E6"/>
      <inkml:brushProperty name="scaleFactor" value="0.5"/>
    </inkml:brush>
  </inkml:definitions>
  <inkml:trace contextRef="#ctx0" brushRef="#br0">0 1 24575,'51'9'0,"32"4"0,23 4 0,-22-4 0,9 0 0,6 2 0,4 0-929,-16-2 0,3 1 0,3-1 0,2 2 0,1-1 0,-1 0 929,-9-1 0,2 1 0,0-1 0,0 0 0,0 1 0,-3-1 0,-2 1 0,16 2 0,-1-1 0,-3 1 0,-5 0 0,-6 1 0,19 3 0,-9 1 0,-19 7 832,-22 5 1,-22 8-833,-36 9 0,-16 6 450,-2 13 1,-1 4-451,4 9 0,9 2 0,15-1 0,14-4 0,20-6 0,17-6 0,-3-21 0,10-3 0,3-4-233,8 1 0,5-4 0,1-2 233,1-1 0,1-2 0,-3-2 0,-10-5 0,-1-1 0,-7-2 1444,-1 0 0,-11-1-1444,-9 5 0,-69 2 0,13-15 0,-19 6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4:03.528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37719E6"/>
      <inkml:brushProperty name="anchorY" value="-1.16354E6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40746E6"/>
      <inkml:brushProperty name="anchorY" value="-1.17671E6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43511E6"/>
      <inkml:brushProperty name="anchorY" value="-1.18759E6"/>
      <inkml:brushProperty name="scaleFactor" value="0.5"/>
    </inkml:brush>
  </inkml:definitions>
  <inkml:trace contextRef="#ctx0" brushRef="#br0">74 1 24575,'0'22'0,"0"10"0,0 22 0,0 15 0,0 7 0,0-4 0,0-15 0,0-9 0,0-6 0,0-5 0,0-3 0,-1-5 0,1-4 0,-1-3 0,0-8 0,1-6 0,3-10 0,1-5 0</inkml:trace>
  <inkml:trace contextRef="#ctx0" brushRef="#br1" timeOffset="765">116 102 24575,'54'8'0,"11"10"0,16 16 0,0 18 0,-17 11 0,-21 2 0,-24-4 0,-18-8 0,-13-6 0,-12-2 0,-14-2 0,-13 4 0,-12 0 0,-5-2 0,2-5 0,6-5 0,12-8 0,14-6 0,9-5 0,10-7 0,6-3 0,4-4 0,2-2 0,2 0 0,0-1 0</inkml:trace>
  <inkml:trace contextRef="#ctx0" brushRef="#br2" timeOffset="1531">904 612 24575,'27'11'0,"19"10"0,15 7 0,1 2 0,-19-8 0,-23-8 0,-16-7 0,-11 1 0,-7 5 0,-8 7 0,-2 6 0,4 0 0,7-2 0,11-4 0,13-2 0,19 0 0,22 2 0,12-2 0,-7-5 0,-19-6 0,-23-5 0,-12-2 0,-6-1 0,0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4:06.876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46663E6"/>
      <inkml:brushProperty name="anchorY" value="-1.2011E6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4901E6"/>
      <inkml:brushProperty name="anchorY" value="-1.20845E6"/>
      <inkml:brushProperty name="scaleFactor" value="0.5"/>
    </inkml:brush>
  </inkml:definitions>
  <inkml:trace contextRef="#ctx0" brushRef="#br0">881 0 24575,'-10'14'0,"5"-5"0,-7 13 0,3-1 0,-1 4 0,0-2 0,5-10 0,3-5 0,0-5 0,2-1 0,-2 3 0,-2 2 0,-4 11 0,-6 11 0,-6 12 0,-8 15 0,-4 11 0,-4 10 0,-3 8 0,-1 0 0,2-7 0,2-6 0,6-7 0,7-12 0,6-11 0,8-15 0,5-12 0,2-7 0,0-4 0,-1 0 0,-4 0 0,-6 1 0,6-2 0,-3 0 0</inkml:trace>
  <inkml:trace contextRef="#ctx0" brushRef="#br1" timeOffset="833">32 595 24575,'3'13'0,"0"12"0,-3 23 0,-3 25 0,-2 20 0,1-39 0,-1 0 0,0 1 0,0 0 0,1-2 0,0-1 0,2 39 0,8-24 0,17-22 0,37-18 0,0-17 0,11-4 0,-3-3 0,6-2 0,4-2-504,17-1 0,5-2 0,2-2 504,-21 1 0,1-2 0,1 0 0,-3-1 0,18-3 0,-2 0 0,-6-1 0,-19 1 0,-3 1 0,-7-1 0,-1 1 0,-11 0 0,-9 2 0,-31 5 0,-9 3 0,-1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4:11.55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51741E6"/>
      <inkml:brushProperty name="anchorY" value="-1.21863E6"/>
      <inkml:brushProperty name="scaleFactor" value="0.5"/>
    </inkml:brush>
  </inkml:definitions>
  <inkml:trace contextRef="#ctx0" brushRef="#br0">1639 209 24575,'-22'-3'0,"-25"-3"0,-44-6 0,18 3 0,-8-2 0,9 2 0,-4-1 0,-1-1-289,-8 0 1,-1-1-1,1 1 289,5-1 0,1 1 0,4-1 0,-16-3 0,10 0 213,-10-4-213,52 6 0,25 7 0,9 5 0,1 5 0,-8 12 653,-10 27-653,-8 42 0,10-13 0,0 9 0,2-8 0,0 5 0,1 4-441,2-12 0,0 2 1,0 2-1,2 1 441,-2 8 0,2 2 0,0 2 0,3-1 0,2 4 0,1 0 0,4 1 0,2-2 0,5-3 0,1-1 0,5-1 0,5-1 0,4 0 0,5-1 0,4-1 0,5-3 0,5-2 0,5-3 0,4-3 0,4-2 0,4-3 0,5-4 0,4-1 0,1-4 0,2-1 0,4-2 0,0-3 0,1-3 0,-3-7 0,1-2 0,0-3 0,-2-3-33,12 2 0,-2-5 1,-3-4 32,17-1 0,-8-10 0,-19-11 0,-7-8 0,21-24 0,-22-20 0,-17-5 1753,-12 5-1753,-10 12 108,-10 17-108,-5 12 0,-2 5 0,-2 4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4:17.342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.52901E6"/>
      <inkml:brushProperty name="anchorY" value="-1.22857E6"/>
      <inkml:brushProperty name="scaleFactor" value="0.5"/>
    </inkml:brush>
  </inkml:definitions>
  <inkml:trace contextRef="#ctx0" brushRef="#br0">1 1 24575,'1'44'0,"-1"24"0,-1 27 0,2-38 0,0 2 0,0 3 0,2 1 0,0-1 0,2-1 0,1-2 0,4-1 0,3-5 0,7-4 0,10-6 0,13-5 0,40-1 0,22-9 0,-24-13 0,9-2 0,7-3 0,8-1-956,-19-2 0,6-2 0,5-1 1,3 0-1,3-1 0,2 0 1,1 0 955,-16 0 0,2-1 0,2 0 0,1-1 0,2 1 0,1-1 0,1 0 0,1 0 0,1 0 0,1 0-381,-8-1 0,2 1 1,1-1-1,1 1 0,1-1 1,1 0-1,0 0 0,0 0 1,0 0-1,0 0 0,0 0 1,-1 0 380,-1-1 0,1 1 0,1 0 0,0-1 0,0 1 0,-1-1 0,0 0 0,0 1 0,-2-1 0,-1 0 0,-2 1 0,-1-1 0,3 1 0,0-1 0,0 1 0,-2-1 0,-1 0 0,-2 1 0,-1-1 0,-3 1 0,-2-1 0,-2 1-129,27-1 1,-1 0-1,-5 0 1,-4 1-1,-7-1 1,-9 1 128,15-1 0,-11 0 0,-16 2 0,12 6 0,-68 7 4100,-14 7-4100,0 0 6216,-2-5-6216,1-8 1713,0-10-1713,2-19 0,4-32 0,-1-46 0,-6 28 0,-3-5 0,-5-5 0,-4 0 0,-3 6 0,-2 5 0,1 17 0,0 6 0,-5-1 0,11 30 0,3 18 0,5 1 0,-3 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23.314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817767.125"/>
      <inkml:brushProperty name="anchorY" value="-270404.46875"/>
      <inkml:brushProperty name="scaleFactor" value="0.5"/>
    </inkml:brush>
  </inkml:definitions>
  <inkml:trace contextRef="#ctx0" brushRef="#br0">181 6 24575,'-7'-4'0,"-3"2"0,-8 11 0,-10 14 0,1 5 0,7 0 0,18-9 0,16-15 0,7-7 0,3-8 0,-5-5 0,-8-3 0,-6 4 0,-7 3 0,-8 6 0,-11 7 0,-7 10 0,-3 8 0,7 3 0,10-3 0,11-8 0,6-7 0,7-5 0,2-4 0,1-4 0,-4-1 0,-3-1 0,-5 1 0,-3 3 0,-5 1 0,-10 4 0,5 2 0,-11 9 0,11 4 0,2 2 0,10-2 0,19-9 0,14-8 0,6-8 0,-5-7 0,-11-2 0,-13 2 0,-8 4 0,-7 4 0,-6 4 0,-10 7 0,-6 9 0,0 7 0,7 3 0,10-3 0,9-7 0,10-7 0,11-6 0,8-7 0,-2-3 0,-7 0 0,-10 3 0,-6 4 0,-3 4 0,-2 2 0,-2 3 0,2-1 0,-2 1 0,3-2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29.230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836449.8125"/>
      <inkml:brushProperty name="anchorY" value="-274204.9375"/>
      <inkml:brushProperty name="scaleFactor" value="0.5"/>
    </inkml:brush>
  </inkml:definitions>
  <inkml:trace contextRef="#ctx0" brushRef="#br0">644 1 24575,'-20'3'0,"-5"1"0,-5 1 0,-9 3 0,-2 1 0,-1 3 0,1 1 0,4 1 0,0 0 0,1 1 0,1-1 0,3-1 0,4 0 0,6-2 0,1 0 0,-5 0 0,-4 2 0,-3 1 0,3-2 0,8-3 0,11-3 0,7-4 0,3-2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34.67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854784.9375"/>
      <inkml:brushProperty name="anchorY" value="-278165.46875"/>
      <inkml:brushProperty name="scaleFactor" value="0.5"/>
    </inkml:brush>
  </inkml:definitions>
  <inkml:trace contextRef="#ctx0" brushRef="#br0">16102 6889 24575,'-8'-8'0,"-4"0"0,-21-6 0,-24-9 0,-24-9 0,33 14 0,-1 0 0,-1 0 0,0 0 0,-6-2 0,-2-1 0,-6-2 0,-2-1 0,-5-2 0,-2-1 0,-4-1 0,0-1 0,0 1 0,0-1 0,1 1 0,0 0 0,-2-2 0,-1 1 0,2-1 0,1-1 0,4 2 0,2-1 0,3 0 0,1 1 0,4 0 0,-1 0 0,0 0 0,-1 0 0,-7-3 0,-2 0 0,0 0 0,0 0 0,-3 0 0,1 0 0,1 1 0,2 1 0,6 3 0,2 0 0,4 2 0,1-1 0,3 1 0,1 0 0,3 0 0,1 0 0,-2 0 0,0 0 0,0 0 0,0 0 0,0 0 0,-2 0 0,-5-2 0,-2-1 0,-7-2 0,-2 0 0,-4-3 0,-2 1 0,0 0 0,0 0 0,3 3 0,3 0 0,8 3 0,2 2 0,5 2 0,2 0 0,3 2 0,2 1 0,-42-16 0,-1 1 0,-1 1 0,45 16 0,-1 0 0,-7-3 0,-2-2 0,-8-3 0,-2-1 0,-5-2 0,-1-2 0,-5-1 0,0 0 0,1 1 0,2 2 0,3 1 0,0 0 0,-1 0 0,-1 0 0,0-2 0,0 1 0,1-1 0,-1 0 0,-1 0 0,0 0 0,1 1 0,-1 1 0,0-1 0,0 0 0,-4-2 0,-1 0 0,-5-3 0,-2 0 0,-1-1 0,-2 0 0,-2 0 0,-2-1-163,29 11 1,0 1 0,-1-1 162,1 0 0,-1 1 0,1-1 0,-2-1 0,-1 1 0,1 0 0,3 0 0,0 1 0,1 0 0,-25-8 0,3 1 0,7 3 0,4 2 0,9 4 0,4 1 0,8 3 0,3 1 0,-33-11 0,13 5 0,-1-1 487,-10-5-487,34 12 0,-1-1 0,-8-3 0,-3-2 0,-9-4 0,-4-2 0,-11-4 0,-3-2-230,23 8 0,-2 0 1,-2-1 229,-3-1 0,-2-2 0,1 0 0,0 0 0,0 0 0,0 0 0,3 0 0,1-1 0,1 1 0,2 1 0,2-1 0,1 2 0,-20-10 0,4 2 0,10 6 0,5 1 0,9 7 0,2 1 0,-29-10 0,4 3 0,1 1 689,4 2-689,-2 1 0,3 2 0,-3 2 0,-5-1 0,2 0 0,1 3 0,6 0 0,1 0 0,-3-1 0,-9-5 0,-7-4 0,-4-4 0,43 13 0,-2-1 0,-5-2 0,-3-2 0,-8-2 0,-3-2 0,-15-5 0,-3-2 0,23 10 0,-2-1 0,-1 0-264,-4-2 0,-2-1 1,1 0 263,-3-2 0,0-1 0,0 0 0,4 1 0,0-1 0,2-1 0,6 4 0,2-1 0,2 0 0,-17-10 0,5 1 0,13 6 0,4 0 0,10 4 0,4 1 0,-31-26 0,12 5 0,10 7 791,5 7-791,4 9 0,1 5 0,-2 3 0,2 2 0,4 3 0,3 0 0,3-2 0,-6-4 0,-4-6 0,2-2 0,2-2 0,4 1 0,6 2 0,1 2 0,1 1 0,0 1 0,0 1 0,-7-3 0,-5 0 0,-6-3 0,-1 1 0,3 2 0,1 1 0,-1-1 0,-3-1 0,-4-4 0,-2-1 0,2 1 0,-1-2 0,0-1 0,1 1 0,1-1 0,3 3 0,6 4 0,7 3 0,5 4 0,1 1 0,-1-1 0,-4 0 0,-1-1 0,-6-2 0,-5-2 0,2 1 0,2 0 0,2-1 0,5 2 0,5 1 0,9 6 0,8 5 0,5 5 0,-2 1 0,1 0 0,-2-1 0,-1 0 0,-1-1 0,-2-3 0,0-4 0,4 5 0,2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42.662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916678.5625"/>
      <inkml:brushProperty name="anchorY" value="-302677.5"/>
      <inkml:brushProperty name="scaleFactor" value="0.5"/>
    </inkml:brush>
  </inkml:definitions>
  <inkml:trace contextRef="#ctx0" brushRef="#br0">51 0 24575,'-9'65'0,"-1"3"0,-4-14 0,6-20 0,-1-6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43.362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932612.4375"/>
      <inkml:brushProperty name="anchorY" value="-311453.65625"/>
      <inkml:brushProperty name="scaleFactor" value="0.5"/>
    </inkml:brush>
  </inkml:definitions>
  <inkml:trace contextRef="#ctx0" brushRef="#br0">1 0 24575,'4'21'0,"-1"-11"0,-3 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43.598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950994.75"/>
      <inkml:brushProperty name="anchorY" value="-323714.65625"/>
      <inkml:brushProperty name="scaleFactor" value="0.5"/>
    </inkml:brush>
  </inkml:definitions>
  <inkml:trace contextRef="#ctx0" brushRef="#br0">1 1 24575,'1'10'0,"1"0"0,-2 0 0,0-5 0,0-1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19:20:44.97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969457.8125"/>
      <inkml:brushProperty name="anchorY" value="-336596.8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984930.875"/>
      <inkml:brushProperty name="anchorY" value="-348406.46875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00408E6"/>
      <inkml:brushProperty name="anchorY" value="-364036.9375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02381E6"/>
      <inkml:brushProperty name="anchorY" value="-379991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.04204E6"/>
      <inkml:brushProperty name="anchorY" value="-392079.15625"/>
      <inkml:brushProperty name="scaleFactor" value="0.5"/>
    </inkml:brush>
  </inkml:definitions>
  <inkml:trace contextRef="#ctx0" brushRef="#br0">332 1 17381,'-16'21'0,"-10"17"1604,-1 6 1,-4 8-1605,-8 20 0,-1 9 0,11-15 0,0 4 0,4 2 223,1 5 1,2 2 0,8 0-224,6-6 0,6-1 0,8-2 0,9-4 0,8-2 0,8-6 0,14-5 0,9-6 0,5-6 0,6-4 0,6-7 0,6-7 0,3-10 0,9-7 0,0-4 0,-9-1 0,19 2 0,-3-10 0,-4-12 0,6-10 0,-19-9 0,-25-13 0,-11-8 387,6-10 1,-6-5-388,-13-2 0,-14 1 1024,-19 9 1,-12 2-1025,-9 3 0,-8 3 0,-11-1 0,-7 2 0,-13-5 0,-5 1 0,-4 1 0,-1 2 0,5 6 0,1 2 245,13 10 0,3 5-245,-13-3 0,22 27 0,-1 26 0,-12 24 0,-20 23 0,36-26 0,0 0 0,-25 25 0,22-21 0,21-22 0,14-14 0,2-3 0,4-1 0,-1 0 0,-2 2 0,2-1 0,0 2 0</inkml:trace>
  <inkml:trace contextRef="#ctx0" brushRef="#br1" timeOffset="468">760 857 14403,'32'40'0,"17"24"2110,-11-16 1,3 5-2111,9 9 0,1 1 0,2-1 0,-2 0 881,-3-4 0,-2-2-881,-6-7 0,-2-2 959,19 30-959,-18-21 3230,-16-22-3230,-15-21 0,-7-12 0,-1-5 0,2-3 0,0 2 0,0-1 0</inkml:trace>
  <inkml:trace contextRef="#ctx0" brushRef="#br2" timeOffset="1019">1741 1601 24575,'44'31'0,"15"7"0,14 11 0,-6-4 0,-27-14 0,-27-10 0,-28-4 0,-15 7 0,-4 11 0,5 6 0,13 1 0,16-6 0,10-8 0,5-12 0,4-14 0,3-23 0,-10 10 0,1-10 0</inkml:trace>
  <inkml:trace contextRef="#ctx0" brushRef="#br3" timeOffset="2401">4809 648 24575,'-39'3'0,"-25"2"0,-34 5 0,42-4 0,-2 1 0,0 0 0,2 0 0,-37 3 0,23-7 0,10-5 0,7-4 0,-6-1 0,-12-3 0,-12-2 0,-10-1 0,-2-2 0,10 2 0,16 4 0,20 3 0,21 4 0,13 2 0,7 0 0,2 1 0,-3 2 0,-10 2 0,-15 2 0,-20 3 0,-11 1 0,3 1 0,15-4 0,20-2 0,15-4 0,6 0 0,0 0 0,-2 0 0,-2 1 0,2-1 0,2-1 0,0-5 0,4 3 0,-2-4 0</inkml:trace>
  <inkml:trace contextRef="#ctx0" brushRef="#br4" timeOffset="3467">2904 291 24575,'-27'12'0,"-12"9"0,-20 14 0,-15 14 0,32-19 0,1 2 0,0 2 0,2 0 0,-25 32 0,17-6 0,16-9 0,13-6 0,9-5 0,4-5 0,5-6 0,1-7 0,1-4 0,2-3 0,6 1 0,23 10 0,51 17 0,-4-11 0,13 2 0,-13-5 0,7 0 0,0 1-331,7 1 1,1 0-1,-1-2 331,-6-1 0,-2-2 0,-4-1 0,11 4 0,-10-4 0,-29-10 0,-8-2 0,1-1 0,-31-8 0,-16-4 0,-1 0 0,-4 1 248,0-1 0,1 0 0,1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glots.com/corporate/investors/news" TargetMode="External"/><Relationship Id="rId3" Type="http://schemas.openxmlformats.org/officeDocument/2006/relationships/hyperlink" Target="https://www.biglots.com/corporate/investors/news" TargetMode="External"/><Relationship Id="rId7" Type="http://schemas.openxmlformats.org/officeDocument/2006/relationships/hyperlink" Target="https://www.biglots.com/corporate/investors/news" TargetMode="External"/><Relationship Id="rId2" Type="http://schemas.openxmlformats.org/officeDocument/2006/relationships/hyperlink" Target="https://www.biglots.com/corporate/investors/news" TargetMode="External"/><Relationship Id="rId1" Type="http://schemas.openxmlformats.org/officeDocument/2006/relationships/hyperlink" Target="https://www.biglots.com/corporate/investors/news" TargetMode="External"/><Relationship Id="rId6" Type="http://schemas.openxmlformats.org/officeDocument/2006/relationships/hyperlink" Target="https://www.biglots.com/corporate/investors/news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biglots.com/corporate/investors/new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biglots.com/corporate/investors/news" TargetMode="External"/><Relationship Id="rId9" Type="http://schemas.openxmlformats.org/officeDocument/2006/relationships/hyperlink" Target="https://www.biglots.com/corporate/about-us/our-histor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2148-AE2E-9549-8E80-9733C90345AD}">
  <dimension ref="B2:H25"/>
  <sheetViews>
    <sheetView showGridLines="0" tabSelected="1" zoomScale="190" zoomScaleNormal="190" workbookViewId="0">
      <selection activeCell="L26" sqref="L26"/>
    </sheetView>
  </sheetViews>
  <sheetFormatPr baseColWidth="10" defaultRowHeight="14"/>
  <cols>
    <col min="1" max="1" width="10.83203125" style="1"/>
    <col min="2" max="2" width="13.83203125" style="15" bestFit="1" customWidth="1"/>
    <col min="3" max="3" width="15.5" style="17" bestFit="1" customWidth="1"/>
    <col min="4" max="4" width="6.5" style="2" bestFit="1" customWidth="1"/>
    <col min="5" max="5" width="5.83203125" style="2" bestFit="1" customWidth="1"/>
    <col min="6" max="6" width="8" style="1" bestFit="1" customWidth="1"/>
    <col min="7" max="7" width="6.5" style="1" bestFit="1" customWidth="1"/>
    <col min="8" max="8" width="5.83203125" style="1" bestFit="1" customWidth="1"/>
    <col min="9" max="16384" width="10.83203125" style="1"/>
  </cols>
  <sheetData>
    <row r="2" spans="2:8">
      <c r="B2" s="15" t="s">
        <v>132</v>
      </c>
      <c r="C2" s="20">
        <v>1967</v>
      </c>
      <c r="F2" s="1" t="s">
        <v>0</v>
      </c>
      <c r="G2" s="2">
        <v>17.600000000000001</v>
      </c>
      <c r="H2" s="2"/>
    </row>
    <row r="3" spans="2:8">
      <c r="B3" s="15" t="s">
        <v>138</v>
      </c>
      <c r="C3" s="17" t="s">
        <v>139</v>
      </c>
      <c r="F3" s="1" t="s">
        <v>1</v>
      </c>
      <c r="G3" s="2">
        <v>28.941890000000001</v>
      </c>
      <c r="H3" s="2" t="s">
        <v>48</v>
      </c>
    </row>
    <row r="4" spans="2:8">
      <c r="B4" s="16" t="s">
        <v>140</v>
      </c>
      <c r="F4" s="1" t="s">
        <v>2</v>
      </c>
      <c r="G4" s="2">
        <f>+G2*G3</f>
        <v>509.37726400000008</v>
      </c>
      <c r="H4" s="2"/>
    </row>
    <row r="5" spans="2:8">
      <c r="F5" s="1" t="s">
        <v>3</v>
      </c>
      <c r="G5" s="2">
        <v>49.143999999999998</v>
      </c>
      <c r="H5" s="2" t="str">
        <f>+H3</f>
        <v>Q2'22</v>
      </c>
    </row>
    <row r="6" spans="2:8">
      <c r="B6" s="15" t="s">
        <v>133</v>
      </c>
      <c r="C6" s="17" t="s">
        <v>134</v>
      </c>
      <c r="F6" s="1" t="s">
        <v>4</v>
      </c>
      <c r="G6" s="2">
        <v>252.6</v>
      </c>
      <c r="H6" s="2" t="str">
        <f>+H5</f>
        <v>Q2'22</v>
      </c>
    </row>
    <row r="7" spans="2:8">
      <c r="B7" s="15" t="s">
        <v>141</v>
      </c>
      <c r="C7" s="17" t="s">
        <v>142</v>
      </c>
      <c r="F7" s="1" t="s">
        <v>5</v>
      </c>
      <c r="G7" s="2">
        <f>+G4-G5+G6</f>
        <v>712.8332640000001</v>
      </c>
      <c r="H7" s="2"/>
    </row>
    <row r="8" spans="2:8">
      <c r="B8" s="16" t="s">
        <v>135</v>
      </c>
      <c r="G8" s="2"/>
      <c r="H8" s="2"/>
    </row>
    <row r="9" spans="2:8" ht="15" thickBot="1">
      <c r="F9" s="1" t="s">
        <v>53</v>
      </c>
      <c r="G9" s="2">
        <f>+G5-G6</f>
        <v>-203.45599999999999</v>
      </c>
      <c r="H9" s="2"/>
    </row>
    <row r="10" spans="2:8">
      <c r="B10" s="42" t="s">
        <v>136</v>
      </c>
      <c r="G10" s="2"/>
      <c r="H10" s="2"/>
    </row>
    <row r="11" spans="2:8">
      <c r="B11" s="43" t="s">
        <v>84</v>
      </c>
      <c r="F11" s="1" t="s">
        <v>54</v>
      </c>
      <c r="G11" s="3">
        <f>+G5/G2</f>
        <v>2.792272727272727</v>
      </c>
      <c r="H11" s="2"/>
    </row>
    <row r="12" spans="2:8">
      <c r="B12" s="43" t="s">
        <v>4</v>
      </c>
      <c r="F12" s="1" t="s">
        <v>55</v>
      </c>
      <c r="G12" s="3">
        <f>+G6/G3</f>
        <v>8.7278336003626578</v>
      </c>
      <c r="H12" s="2"/>
    </row>
    <row r="13" spans="2:8">
      <c r="B13" s="43" t="s">
        <v>130</v>
      </c>
    </row>
    <row r="14" spans="2:8">
      <c r="B14" s="43" t="s">
        <v>131</v>
      </c>
    </row>
    <row r="15" spans="2:8">
      <c r="B15" s="44"/>
    </row>
    <row r="16" spans="2:8">
      <c r="B16" s="45" t="s">
        <v>112</v>
      </c>
    </row>
    <row r="17" spans="2:3">
      <c r="B17" s="43" t="s">
        <v>57</v>
      </c>
    </row>
    <row r="18" spans="2:3">
      <c r="B18" s="43" t="s">
        <v>97</v>
      </c>
    </row>
    <row r="19" spans="2:3">
      <c r="B19" s="43" t="s">
        <v>98</v>
      </c>
    </row>
    <row r="20" spans="2:3">
      <c r="B20" s="43" t="s">
        <v>99</v>
      </c>
    </row>
    <row r="21" spans="2:3">
      <c r="B21" s="43" t="s">
        <v>100</v>
      </c>
    </row>
    <row r="22" spans="2:3">
      <c r="B22" s="44"/>
    </row>
    <row r="23" spans="2:3">
      <c r="B23" s="46" t="s">
        <v>113</v>
      </c>
      <c r="C23" s="19"/>
    </row>
    <row r="24" spans="2:3">
      <c r="B24" s="47">
        <v>44867</v>
      </c>
    </row>
    <row r="25" spans="2:3" ht="15" thickBot="1">
      <c r="B25" s="48">
        <v>44819</v>
      </c>
    </row>
  </sheetData>
  <hyperlinks>
    <hyperlink ref="B17" r:id="rId1" xr:uid="{943EC544-ADAD-9746-91D4-DD6E680C8908}"/>
    <hyperlink ref="B18" r:id="rId2" xr:uid="{67567636-6CB3-4A46-AA5E-74598C0550CC}"/>
    <hyperlink ref="B19" r:id="rId3" xr:uid="{35664D10-B546-224D-BAA9-0F6A498E6D84}"/>
    <hyperlink ref="B20" r:id="rId4" display="q3'21" xr:uid="{BEDD4E1F-30F2-354E-AE61-2390F5F10FE8}"/>
    <hyperlink ref="B21" r:id="rId5" xr:uid="{2BBC7C2C-92F9-6146-A582-5E508AB42FC1}"/>
    <hyperlink ref="B24" r:id="rId6" display="https://www.biglots.com/corporate/investors/news" xr:uid="{76589854-5534-FC46-91EF-E770FD55ED5C}"/>
    <hyperlink ref="B25" r:id="rId7" display="https://www.biglots.com/corporate/investors/news" xr:uid="{E3D298F1-BE74-F144-B8CB-75E7F3451519}"/>
    <hyperlink ref="B11" location="Equity!A1" display="Equity" xr:uid="{C89D496C-7AE4-E34B-A9F8-71F0132A153B}"/>
    <hyperlink ref="B12" location="Debt!A1" display="Debt" xr:uid="{D06F48AC-EC40-0944-BF02-007BF948E3AD}"/>
    <hyperlink ref="B13" location="'graphical review'!A1" display="Graphical review" xr:uid="{4252EE8B-A5EB-BA4E-95E1-792EE7030CBE}"/>
    <hyperlink ref="B14" location="'Historical Price Analysis'!A1" display="HPA" xr:uid="{275E3E46-629E-EA4A-8FA7-853BDF584E07}"/>
    <hyperlink ref="B8" r:id="rId8" xr:uid="{A09747AE-5C63-7F46-B88B-529094258B83}"/>
    <hyperlink ref="B4" r:id="rId9" xr:uid="{E9AEE1B5-1882-4747-89BA-731C2F0AF880}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C546-0920-DF4A-873D-F252E2A6CE59}">
  <dimension ref="B2:QU110"/>
  <sheetViews>
    <sheetView zoomScale="140" zoomScaleNormal="14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AH41" sqref="AH41"/>
    </sheetView>
  </sheetViews>
  <sheetFormatPr baseColWidth="10" defaultColWidth="5.83203125" defaultRowHeight="14"/>
  <cols>
    <col min="1" max="1" width="2.83203125" style="15" customWidth="1"/>
    <col min="2" max="2" width="24.33203125" style="15" bestFit="1" customWidth="1"/>
    <col min="3" max="6" width="5.6640625" style="15" bestFit="1" customWidth="1"/>
    <col min="7" max="7" width="6.5" style="15" bestFit="1" customWidth="1"/>
    <col min="8" max="10" width="5.6640625" style="15" bestFit="1" customWidth="1"/>
    <col min="11" max="11" width="6.5" style="15" bestFit="1" customWidth="1"/>
    <col min="12" max="12" width="5.6640625" style="15" bestFit="1" customWidth="1"/>
    <col min="13" max="16" width="6.1640625" style="15" bestFit="1" customWidth="1"/>
    <col min="17" max="18" width="5.6640625" style="15" bestFit="1" customWidth="1"/>
    <col min="19" max="19" width="5.83203125" style="15" customWidth="1"/>
    <col min="20" max="21" width="5.83203125" style="15"/>
    <col min="22" max="22" width="5.1640625" style="15" bestFit="1" customWidth="1"/>
    <col min="23" max="28" width="5.6640625" style="15" bestFit="1" customWidth="1"/>
    <col min="29" max="38" width="5.83203125" style="15" bestFit="1" customWidth="1"/>
    <col min="39" max="39" width="4.33203125" style="15" bestFit="1" customWidth="1"/>
    <col min="40" max="40" width="9.5" style="15" bestFit="1" customWidth="1"/>
    <col min="41" max="41" width="6.5" style="15" bestFit="1" customWidth="1"/>
    <col min="42" max="42" width="3.1640625" style="15" bestFit="1" customWidth="1"/>
    <col min="43" max="43" width="5.5" style="15" bestFit="1" customWidth="1"/>
    <col min="44" max="44" width="6.5" style="15" bestFit="1" customWidth="1"/>
    <col min="45" max="45" width="3.1640625" style="15" bestFit="1" customWidth="1"/>
    <col min="46" max="46" width="9.1640625" style="15" bestFit="1" customWidth="1"/>
    <col min="47" max="47" width="9.6640625" style="15" bestFit="1" customWidth="1"/>
    <col min="48" max="48" width="8.6640625" style="15" bestFit="1" customWidth="1"/>
    <col min="49" max="49" width="3.1640625" style="15" bestFit="1" customWidth="1"/>
    <col min="50" max="50" width="8.6640625" style="15" bestFit="1" customWidth="1"/>
    <col min="51" max="223" width="3.1640625" style="15" bestFit="1" customWidth="1"/>
    <col min="224" max="463" width="2.1640625" style="15" bestFit="1" customWidth="1"/>
    <col min="464" max="16384" width="5.83203125" style="15"/>
  </cols>
  <sheetData>
    <row r="2" spans="2:41" s="17" customFormat="1">
      <c r="G2" s="17">
        <v>43952</v>
      </c>
      <c r="K2" s="17">
        <v>44317</v>
      </c>
      <c r="AN2" s="31"/>
      <c r="AO2" s="31"/>
    </row>
    <row r="3" spans="2:41" s="20" customFormat="1">
      <c r="C3" s="20" t="s">
        <v>6</v>
      </c>
      <c r="D3" s="20" t="s">
        <v>7</v>
      </c>
      <c r="E3" s="20" t="s">
        <v>8</v>
      </c>
      <c r="F3" s="20" t="s">
        <v>9</v>
      </c>
      <c r="G3" s="20" t="s">
        <v>10</v>
      </c>
      <c r="H3" s="20" t="s">
        <v>11</v>
      </c>
      <c r="I3" s="20" t="s">
        <v>12</v>
      </c>
      <c r="J3" s="20" t="s">
        <v>13</v>
      </c>
      <c r="K3" s="20" t="s">
        <v>14</v>
      </c>
      <c r="L3" s="20" t="s">
        <v>15</v>
      </c>
      <c r="M3" s="20" t="s">
        <v>16</v>
      </c>
      <c r="N3" s="20" t="s">
        <v>17</v>
      </c>
      <c r="O3" s="20" t="s">
        <v>49</v>
      </c>
      <c r="P3" s="20" t="s">
        <v>50</v>
      </c>
      <c r="Q3" s="20" t="s">
        <v>51</v>
      </c>
      <c r="R3" s="20" t="s">
        <v>52</v>
      </c>
      <c r="V3" s="20">
        <v>2015</v>
      </c>
      <c r="W3" s="20">
        <f>+V3+1</f>
        <v>2016</v>
      </c>
      <c r="X3" s="20">
        <f t="shared" ref="X3:AL3" si="0">+W3+1</f>
        <v>2017</v>
      </c>
      <c r="Y3" s="20">
        <f t="shared" si="0"/>
        <v>2018</v>
      </c>
      <c r="Z3" s="20">
        <f t="shared" si="0"/>
        <v>2019</v>
      </c>
      <c r="AA3" s="20">
        <f t="shared" si="0"/>
        <v>2020</v>
      </c>
      <c r="AB3" s="20">
        <f t="shared" si="0"/>
        <v>2021</v>
      </c>
      <c r="AC3" s="20">
        <f t="shared" si="0"/>
        <v>2022</v>
      </c>
      <c r="AD3" s="20">
        <f t="shared" si="0"/>
        <v>2023</v>
      </c>
      <c r="AE3" s="20">
        <f t="shared" si="0"/>
        <v>2024</v>
      </c>
      <c r="AF3" s="20">
        <f t="shared" si="0"/>
        <v>2025</v>
      </c>
      <c r="AG3" s="20">
        <f t="shared" si="0"/>
        <v>2026</v>
      </c>
      <c r="AH3" s="20">
        <f t="shared" si="0"/>
        <v>2027</v>
      </c>
      <c r="AI3" s="20">
        <f t="shared" si="0"/>
        <v>2028</v>
      </c>
      <c r="AJ3" s="20">
        <f t="shared" si="0"/>
        <v>2029</v>
      </c>
      <c r="AK3" s="20">
        <f t="shared" si="0"/>
        <v>2030</v>
      </c>
      <c r="AL3" s="20">
        <f t="shared" si="0"/>
        <v>2031</v>
      </c>
    </row>
    <row r="4" spans="2:41">
      <c r="B4" s="15" t="s">
        <v>36</v>
      </c>
      <c r="C4" s="15">
        <v>1401</v>
      </c>
      <c r="D4" s="15">
        <v>1401</v>
      </c>
      <c r="E4" s="15">
        <v>1401</v>
      </c>
      <c r="F4" s="15">
        <f>+Z4</f>
        <v>1401</v>
      </c>
      <c r="G4" s="15">
        <v>1404</v>
      </c>
      <c r="H4" s="15">
        <v>1404</v>
      </c>
      <c r="I4" s="15">
        <v>1404</v>
      </c>
      <c r="J4" s="15">
        <f>+AA4</f>
        <v>1404</v>
      </c>
      <c r="K4" s="15">
        <v>1408</v>
      </c>
      <c r="L4" s="15">
        <v>1408</v>
      </c>
      <c r="M4" s="15">
        <v>1408</v>
      </c>
      <c r="N4" s="15">
        <f>+AB4</f>
        <v>1408</v>
      </c>
      <c r="O4" s="15">
        <v>1431</v>
      </c>
      <c r="P4" s="15">
        <v>1431</v>
      </c>
      <c r="Q4" s="15">
        <f>+P4</f>
        <v>1431</v>
      </c>
      <c r="R4" s="15">
        <f>+Q4</f>
        <v>1431</v>
      </c>
      <c r="W4" s="15">
        <v>1449</v>
      </c>
      <c r="X4" s="15">
        <v>1432</v>
      </c>
      <c r="Y4" s="15">
        <v>1416</v>
      </c>
      <c r="Z4" s="15">
        <v>1401</v>
      </c>
      <c r="AA4" s="15">
        <v>1404</v>
      </c>
      <c r="AB4" s="15">
        <v>1408</v>
      </c>
    </row>
    <row r="5" spans="2:41">
      <c r="B5" s="15" t="s">
        <v>37</v>
      </c>
      <c r="C5" s="15">
        <v>9</v>
      </c>
      <c r="D5" s="15">
        <v>29</v>
      </c>
      <c r="E5" s="15">
        <v>50</v>
      </c>
      <c r="F5" s="15">
        <f t="shared" ref="F5:F7" si="1">+Z5</f>
        <v>54</v>
      </c>
      <c r="G5" s="15">
        <v>6</v>
      </c>
      <c r="H5" s="15">
        <v>11</v>
      </c>
      <c r="I5" s="15">
        <v>24</v>
      </c>
      <c r="J5" s="15">
        <f t="shared" ref="J5:J7" si="2">+AA5</f>
        <v>24</v>
      </c>
      <c r="K5" s="15">
        <v>13</v>
      </c>
      <c r="L5" s="15">
        <v>25</v>
      </c>
      <c r="M5" s="15">
        <v>34</v>
      </c>
      <c r="N5" s="15">
        <f t="shared" ref="N5:N6" si="3">+AB5</f>
        <v>50</v>
      </c>
      <c r="O5" s="15">
        <v>7</v>
      </c>
      <c r="P5" s="15">
        <v>18</v>
      </c>
      <c r="Q5" s="15">
        <v>17</v>
      </c>
      <c r="R5" s="15">
        <v>17</v>
      </c>
      <c r="W5" s="15">
        <v>9</v>
      </c>
      <c r="X5" s="15">
        <v>24</v>
      </c>
      <c r="Y5" s="15">
        <v>32</v>
      </c>
      <c r="Z5" s="15">
        <v>54</v>
      </c>
      <c r="AA5" s="15">
        <v>24</v>
      </c>
      <c r="AB5" s="15">
        <v>50</v>
      </c>
    </row>
    <row r="6" spans="2:41">
      <c r="B6" s="15" t="s">
        <v>38</v>
      </c>
      <c r="C6" s="15">
        <v>-6</v>
      </c>
      <c r="D6" s="15">
        <v>-19</v>
      </c>
      <c r="E6" s="15">
        <v>-33</v>
      </c>
      <c r="F6" s="15">
        <f t="shared" si="1"/>
        <v>-51</v>
      </c>
      <c r="G6" s="15">
        <v>-6</v>
      </c>
      <c r="H6" s="15">
        <v>-11</v>
      </c>
      <c r="I6" s="15">
        <v>-17</v>
      </c>
      <c r="J6" s="15">
        <f t="shared" si="2"/>
        <v>-20</v>
      </c>
      <c r="K6" s="15">
        <v>-8</v>
      </c>
      <c r="L6" s="15">
        <v>-15</v>
      </c>
      <c r="M6" s="15">
        <v>-18</v>
      </c>
      <c r="N6" s="15">
        <f t="shared" si="3"/>
        <v>-27</v>
      </c>
      <c r="O6" s="15">
        <v>-4</v>
      </c>
      <c r="P6" s="15">
        <v>-7</v>
      </c>
      <c r="Q6" s="15">
        <v>-6</v>
      </c>
      <c r="R6" s="15">
        <v>-6</v>
      </c>
      <c r="W6" s="15">
        <v>-26</v>
      </c>
      <c r="X6" s="15">
        <v>-40</v>
      </c>
      <c r="Y6" s="15">
        <v>-47</v>
      </c>
      <c r="Z6" s="15">
        <v>-51</v>
      </c>
      <c r="AA6" s="15">
        <v>-20</v>
      </c>
      <c r="AB6" s="15">
        <v>-27</v>
      </c>
    </row>
    <row r="7" spans="2:41" s="18" customFormat="1">
      <c r="B7" s="18" t="s">
        <v>39</v>
      </c>
      <c r="C7" s="18">
        <f t="shared" ref="C7:E7" si="4">+SUM(C4:C6)</f>
        <v>1404</v>
      </c>
      <c r="D7" s="18">
        <f t="shared" si="4"/>
        <v>1411</v>
      </c>
      <c r="E7" s="18">
        <f t="shared" si="4"/>
        <v>1418</v>
      </c>
      <c r="F7" s="18">
        <f t="shared" si="1"/>
        <v>1404</v>
      </c>
      <c r="G7" s="18">
        <f t="shared" ref="G7" si="5">+SUM(G4:G6)</f>
        <v>1404</v>
      </c>
      <c r="H7" s="18">
        <f t="shared" ref="H7" si="6">+SUM(H4:H6)</f>
        <v>1404</v>
      </c>
      <c r="I7" s="18">
        <f t="shared" ref="I7" si="7">+SUM(I4:I6)</f>
        <v>1411</v>
      </c>
      <c r="J7" s="18">
        <f t="shared" si="2"/>
        <v>1408</v>
      </c>
      <c r="K7" s="18">
        <f t="shared" ref="K7:O7" si="8">+SUM(K4:K6)</f>
        <v>1413</v>
      </c>
      <c r="L7" s="18">
        <f t="shared" si="8"/>
        <v>1418</v>
      </c>
      <c r="M7" s="18">
        <f t="shared" si="8"/>
        <v>1424</v>
      </c>
      <c r="N7" s="18">
        <f>+SUM(N4:N6)</f>
        <v>1431</v>
      </c>
      <c r="O7" s="18">
        <f t="shared" si="8"/>
        <v>1434</v>
      </c>
      <c r="P7" s="18">
        <f t="shared" ref="P7" si="9">+SUM(P4:P6)</f>
        <v>1442</v>
      </c>
      <c r="Q7" s="18">
        <f>+SUM(Q4:Q6)</f>
        <v>1442</v>
      </c>
      <c r="R7" s="18">
        <f>+SUM(R4:R6)</f>
        <v>1442</v>
      </c>
      <c r="W7" s="18">
        <f>+SUM(W4:W6)</f>
        <v>1432</v>
      </c>
      <c r="X7" s="18">
        <f t="shared" ref="X7:AB7" si="10">+SUM(X4:X6)</f>
        <v>1416</v>
      </c>
      <c r="Y7" s="18">
        <f t="shared" si="10"/>
        <v>1401</v>
      </c>
      <c r="Z7" s="18">
        <f t="shared" si="10"/>
        <v>1404</v>
      </c>
      <c r="AA7" s="18">
        <f t="shared" si="10"/>
        <v>1408</v>
      </c>
      <c r="AB7" s="18">
        <f t="shared" si="10"/>
        <v>1431</v>
      </c>
      <c r="AC7" s="18">
        <f>+R7</f>
        <v>1442</v>
      </c>
      <c r="AD7" s="18">
        <f t="shared" ref="AD7:AL7" si="11">+AC7*1.001</f>
        <v>1443.4419999999998</v>
      </c>
      <c r="AE7" s="18">
        <f t="shared" si="11"/>
        <v>1444.8854419999996</v>
      </c>
      <c r="AF7" s="18">
        <f t="shared" si="11"/>
        <v>1446.3303274419993</v>
      </c>
      <c r="AG7" s="18">
        <f t="shared" si="11"/>
        <v>1447.776657769441</v>
      </c>
      <c r="AH7" s="18">
        <f t="shared" si="11"/>
        <v>1449.2244344272103</v>
      </c>
      <c r="AI7" s="18">
        <f t="shared" si="11"/>
        <v>1450.6736588616375</v>
      </c>
      <c r="AJ7" s="18">
        <f t="shared" si="11"/>
        <v>1452.1243325204989</v>
      </c>
      <c r="AK7" s="18">
        <f t="shared" si="11"/>
        <v>1453.5764568530192</v>
      </c>
      <c r="AL7" s="18">
        <f t="shared" si="11"/>
        <v>1455.0300333098721</v>
      </c>
    </row>
    <row r="8" spans="2:41">
      <c r="L8" s="15">
        <f t="shared" ref="L8:O8" si="12">+L7-K7</f>
        <v>5</v>
      </c>
      <c r="M8" s="15">
        <f t="shared" si="12"/>
        <v>6</v>
      </c>
      <c r="N8" s="15">
        <f t="shared" si="12"/>
        <v>7</v>
      </c>
      <c r="O8" s="15">
        <f t="shared" si="12"/>
        <v>3</v>
      </c>
      <c r="P8" s="15">
        <f>+P7-O7</f>
        <v>8</v>
      </c>
      <c r="X8" s="30">
        <f t="shared" ref="X8:AA8" si="13">+X7/W7-1</f>
        <v>-1.1173184357541888E-2</v>
      </c>
      <c r="Y8" s="30">
        <f t="shared" si="13"/>
        <v>-1.0593220338983023E-2</v>
      </c>
      <c r="Z8" s="30">
        <f t="shared" si="13"/>
        <v>2.1413276231263545E-3</v>
      </c>
      <c r="AA8" s="30">
        <f t="shared" si="13"/>
        <v>2.8490028490029129E-3</v>
      </c>
      <c r="AB8" s="30">
        <f>+AB7/AA7-1</f>
        <v>1.6335227272727293E-2</v>
      </c>
      <c r="AC8" s="30">
        <f t="shared" ref="AC8:AE8" si="14">+AC7/AB7-1</f>
        <v>7.686932215234199E-3</v>
      </c>
      <c r="AD8" s="30">
        <f t="shared" si="14"/>
        <v>9.9999999999988987E-4</v>
      </c>
      <c r="AE8" s="30">
        <f t="shared" si="14"/>
        <v>9.9999999999988987E-4</v>
      </c>
    </row>
    <row r="9" spans="2:41" s="21" customFormat="1">
      <c r="B9" s="21" t="s">
        <v>40</v>
      </c>
      <c r="C9" s="21">
        <f t="shared" ref="C9:J9" si="15">+C20/C7*4</f>
        <v>3.691726495726495</v>
      </c>
      <c r="D9" s="21">
        <f t="shared" si="15"/>
        <v>3.5504294826364289</v>
      </c>
      <c r="E9" s="21">
        <f t="shared" si="15"/>
        <v>3.294747531734838</v>
      </c>
      <c r="F9" s="21">
        <f t="shared" si="15"/>
        <v>4.5782962962962959</v>
      </c>
      <c r="G9" s="21">
        <f t="shared" si="15"/>
        <v>4.1001396011396007</v>
      </c>
      <c r="H9" s="21">
        <f t="shared" si="15"/>
        <v>4.6843219373219371</v>
      </c>
      <c r="I9" s="21">
        <f t="shared" si="15"/>
        <v>3.9062367115520913</v>
      </c>
      <c r="J9" s="21">
        <f t="shared" si="15"/>
        <v>4.9372585227272729</v>
      </c>
      <c r="K9" s="21">
        <f t="shared" ref="K9:P9" si="16">+K20/K7*4</f>
        <v>4.6017041755130927</v>
      </c>
      <c r="L9" s="21">
        <f t="shared" si="16"/>
        <v>4.1110691114245412</v>
      </c>
      <c r="M9" s="21">
        <f t="shared" si="16"/>
        <v>3.7518426966292133</v>
      </c>
      <c r="N9" s="21">
        <f t="shared" si="16"/>
        <v>4.8414283717679938</v>
      </c>
      <c r="O9" s="21">
        <f t="shared" si="16"/>
        <v>3.8346287308228728</v>
      </c>
      <c r="P9" s="21">
        <f t="shared" si="16"/>
        <v>3.7343162274618584</v>
      </c>
      <c r="Q9" s="21">
        <f>+M9*(1+Q11)</f>
        <v>3.7143242696629213</v>
      </c>
      <c r="R9" s="21">
        <f>+N9*(1+R11)</f>
        <v>4.793014088050314</v>
      </c>
      <c r="Y9" s="21">
        <f t="shared" ref="Y9:Z9" si="17">+Y13/Y7</f>
        <v>0.91862598144182717</v>
      </c>
      <c r="Z9" s="21">
        <f t="shared" si="17"/>
        <v>1.0164736467236466</v>
      </c>
      <c r="AA9" s="21">
        <f>+AA13/AA7</f>
        <v>1.2336164772727274</v>
      </c>
      <c r="AB9" s="21">
        <f>+AB20/AB7</f>
        <v>4.2981153039832289</v>
      </c>
      <c r="AC9" s="21">
        <f>+AC20/AC7</f>
        <v>4.0137523425489743</v>
      </c>
      <c r="AD9" s="21">
        <f>AC9*(1+AD11)</f>
        <v>4.0538898659744644</v>
      </c>
      <c r="AE9" s="21">
        <f>AD9*(1+AE11)</f>
        <v>4.0133509673147199</v>
      </c>
      <c r="AF9" s="21">
        <f>AE9*(1+AF11)</f>
        <v>3.9732174576415726</v>
      </c>
      <c r="AG9" s="21">
        <f>AF9*(1+AG11)</f>
        <v>3.9334852830651568</v>
      </c>
      <c r="AH9" s="21">
        <f>AG9*(1+AH11)</f>
        <v>3.8941504302345051</v>
      </c>
      <c r="AI9" s="21">
        <f t="shared" ref="AI9:AL9" si="18">AH9*(1+AI11)</f>
        <v>3.85520892593216</v>
      </c>
      <c r="AJ9" s="21">
        <f t="shared" si="18"/>
        <v>3.8166568366728382</v>
      </c>
      <c r="AK9" s="21">
        <f t="shared" si="18"/>
        <v>3.7784902683061099</v>
      </c>
      <c r="AL9" s="21">
        <f t="shared" si="18"/>
        <v>3.7407053656230489</v>
      </c>
    </row>
    <row r="10" spans="2:41">
      <c r="B10" s="15" t="s">
        <v>41</v>
      </c>
      <c r="C10" s="21">
        <f t="shared" ref="C10:J10" si="19">+C9/4</f>
        <v>0.92293162393162376</v>
      </c>
      <c r="D10" s="21">
        <f t="shared" si="19"/>
        <v>0.88760737065910722</v>
      </c>
      <c r="E10" s="21">
        <f t="shared" si="19"/>
        <v>0.82368688293370951</v>
      </c>
      <c r="F10" s="21">
        <f t="shared" si="19"/>
        <v>1.144574074074074</v>
      </c>
      <c r="G10" s="21">
        <f t="shared" si="19"/>
        <v>1.0250349002849002</v>
      </c>
      <c r="H10" s="21">
        <f t="shared" si="19"/>
        <v>1.1710804843304843</v>
      </c>
      <c r="I10" s="21">
        <f t="shared" si="19"/>
        <v>0.97655917788802282</v>
      </c>
      <c r="J10" s="21">
        <f t="shared" si="19"/>
        <v>1.2343146306818182</v>
      </c>
      <c r="K10" s="21">
        <f t="shared" ref="K10:P10" si="20">+K9/4</f>
        <v>1.1504260438782732</v>
      </c>
      <c r="L10" s="21">
        <f t="shared" si="20"/>
        <v>1.0277672778561353</v>
      </c>
      <c r="M10" s="21">
        <f t="shared" si="20"/>
        <v>0.93796067415730333</v>
      </c>
      <c r="N10" s="21">
        <f t="shared" si="20"/>
        <v>1.2103570929419984</v>
      </c>
      <c r="O10" s="21">
        <f t="shared" si="20"/>
        <v>0.9586571827057182</v>
      </c>
      <c r="P10" s="21">
        <f t="shared" si="20"/>
        <v>0.93357905686546461</v>
      </c>
      <c r="Q10" s="21">
        <f t="shared" ref="Q10:R10" si="21">+Q9/4</f>
        <v>0.92858106741573032</v>
      </c>
      <c r="R10" s="21">
        <f t="shared" si="21"/>
        <v>1.1982535220125785</v>
      </c>
      <c r="S10" s="21"/>
      <c r="Z10" s="30"/>
      <c r="AA10" s="30"/>
    </row>
    <row r="11" spans="2:41" s="22" customFormat="1">
      <c r="B11" s="22" t="s">
        <v>125</v>
      </c>
      <c r="K11" s="22">
        <f t="shared" ref="K11:O11" si="22">+K9/G9-1</f>
        <v>0.12232865784230529</v>
      </c>
      <c r="L11" s="22">
        <f t="shared" si="22"/>
        <v>-0.12237690610674146</v>
      </c>
      <c r="M11" s="22">
        <f t="shared" si="22"/>
        <v>-3.9525002278095855E-2</v>
      </c>
      <c r="N11" s="22">
        <f t="shared" si="22"/>
        <v>-1.9409587429572994E-2</v>
      </c>
      <c r="O11" s="22">
        <f t="shared" si="22"/>
        <v>-0.16669377592154555</v>
      </c>
      <c r="P11" s="22">
        <f>+P9/L9-1</f>
        <v>-9.164352963945499E-2</v>
      </c>
      <c r="Q11" s="23">
        <v>-0.01</v>
      </c>
      <c r="R11" s="23">
        <v>-0.01</v>
      </c>
      <c r="Z11" s="22">
        <f>+Z9/Y9-1</f>
        <v>0.10651523825642606</v>
      </c>
      <c r="AA11" s="22">
        <f t="shared" ref="AA11:AB11" si="23">+AA9/Z9-1</f>
        <v>0.21362366968291546</v>
      </c>
      <c r="AB11" s="22">
        <f t="shared" si="23"/>
        <v>2.4841584748328582</v>
      </c>
      <c r="AC11" s="22">
        <f>+AC9/AB9-1</f>
        <v>-6.6159919248961141E-2</v>
      </c>
      <c r="AD11" s="23">
        <v>0.01</v>
      </c>
      <c r="AE11" s="23">
        <v>-0.01</v>
      </c>
      <c r="AF11" s="23">
        <f>+AE11</f>
        <v>-0.01</v>
      </c>
      <c r="AG11" s="23">
        <f t="shared" ref="AG11:AL11" si="24">+AF11</f>
        <v>-0.01</v>
      </c>
      <c r="AH11" s="23">
        <f t="shared" si="24"/>
        <v>-0.01</v>
      </c>
      <c r="AI11" s="23">
        <f t="shared" si="24"/>
        <v>-0.01</v>
      </c>
      <c r="AJ11" s="23">
        <f t="shared" si="24"/>
        <v>-0.01</v>
      </c>
      <c r="AK11" s="23">
        <f t="shared" si="24"/>
        <v>-0.01</v>
      </c>
      <c r="AL11" s="23">
        <f t="shared" si="24"/>
        <v>-0.01</v>
      </c>
    </row>
    <row r="13" spans="2:41">
      <c r="B13" s="15" t="s">
        <v>30</v>
      </c>
      <c r="C13" s="15">
        <v>383.89699999999999</v>
      </c>
      <c r="D13" s="15">
        <v>303.358</v>
      </c>
      <c r="E13" s="15">
        <v>344.10300000000001</v>
      </c>
      <c r="F13" s="15">
        <f>+Z13-SUM(C13:E13)</f>
        <v>395.77099999999996</v>
      </c>
      <c r="G13" s="15">
        <v>415.7</v>
      </c>
      <c r="H13" s="15">
        <v>439.73700000000002</v>
      </c>
      <c r="I13" s="15">
        <v>429.30500000000001</v>
      </c>
      <c r="J13" s="15">
        <f>+AA13-SUM(G13:I13)</f>
        <v>452.19000000000005</v>
      </c>
      <c r="K13" s="15">
        <v>481.43099999999998</v>
      </c>
      <c r="L13" s="15">
        <v>409.07799999999997</v>
      </c>
      <c r="M13" s="15">
        <v>401.25599999999997</v>
      </c>
      <c r="N13" s="15">
        <f>+AB13-SUM(K13:M13)</f>
        <v>392.62800000000016</v>
      </c>
      <c r="O13" s="15">
        <v>390.38600000000002</v>
      </c>
      <c r="P13" s="15">
        <v>294.21800000000002</v>
      </c>
      <c r="Y13" s="15">
        <v>1286.9949999999999</v>
      </c>
      <c r="Z13" s="15">
        <v>1427.1289999999999</v>
      </c>
      <c r="AA13" s="15">
        <v>1736.932</v>
      </c>
      <c r="AB13" s="15">
        <v>1684.393</v>
      </c>
    </row>
    <row r="14" spans="2:41">
      <c r="B14" s="15" t="s">
        <v>31</v>
      </c>
      <c r="C14" s="15">
        <v>186.50200000000001</v>
      </c>
      <c r="D14" s="15">
        <v>246.10599999999999</v>
      </c>
      <c r="E14" s="15">
        <v>94.224999999999994</v>
      </c>
      <c r="F14" s="15">
        <f t="shared" ref="F14:F32" si="25">+Z14-SUM(C14:E14)</f>
        <v>326.601</v>
      </c>
      <c r="G14" s="15">
        <v>215.30199999999999</v>
      </c>
      <c r="H14" s="15">
        <v>299.7</v>
      </c>
      <c r="I14" s="15">
        <v>100.82899999999999</v>
      </c>
      <c r="J14" s="15">
        <f t="shared" ref="J14:J32" si="26">+AA14-SUM(G14:I14)</f>
        <v>433.13900000000012</v>
      </c>
      <c r="K14" s="15">
        <v>328.79399999999998</v>
      </c>
      <c r="L14" s="15">
        <v>259.68200000000002</v>
      </c>
      <c r="M14" s="15">
        <v>125.14700000000001</v>
      </c>
      <c r="N14" s="15">
        <f t="shared" ref="N14:N32" si="27">+AB14-SUM(K14:M14)</f>
        <v>240.54199999999992</v>
      </c>
      <c r="O14" s="15">
        <v>234.17099999999999</v>
      </c>
      <c r="P14" s="15">
        <v>331.29899999999998</v>
      </c>
      <c r="Y14" s="15">
        <v>828.45100000000002</v>
      </c>
      <c r="Z14" s="15">
        <v>853.43399999999997</v>
      </c>
      <c r="AA14" s="15">
        <v>1048.97</v>
      </c>
      <c r="AB14" s="15">
        <v>954.16499999999996</v>
      </c>
    </row>
    <row r="15" spans="2:41">
      <c r="B15" s="15" t="s">
        <v>32</v>
      </c>
      <c r="C15" s="15">
        <v>209.13800000000001</v>
      </c>
      <c r="D15" s="15">
        <v>190.767</v>
      </c>
      <c r="E15" s="15">
        <v>206.49299999999999</v>
      </c>
      <c r="F15" s="15">
        <f t="shared" si="25"/>
        <v>197.19500000000005</v>
      </c>
      <c r="G15" s="15">
        <v>248.74299999999999</v>
      </c>
      <c r="H15" s="15">
        <v>286.55599999999998</v>
      </c>
      <c r="I15" s="15">
        <v>253.7</v>
      </c>
      <c r="J15" s="15">
        <f t="shared" si="26"/>
        <v>143.26</v>
      </c>
      <c r="K15" s="15">
        <v>303.98099999999999</v>
      </c>
      <c r="L15" s="15">
        <v>183.249</v>
      </c>
      <c r="M15" s="15">
        <v>194.21700000000001</v>
      </c>
      <c r="N15" s="15">
        <f t="shared" si="27"/>
        <v>141.11199999999997</v>
      </c>
      <c r="O15" s="15">
        <v>166.2954</v>
      </c>
      <c r="P15" s="15">
        <v>154.78700000000001</v>
      </c>
      <c r="Y15" s="15">
        <v>799.03800000000001</v>
      </c>
      <c r="Z15" s="15">
        <v>803.59299999999996</v>
      </c>
      <c r="AA15" s="15">
        <v>932.25900000000001</v>
      </c>
      <c r="AB15" s="15">
        <v>822.55899999999997</v>
      </c>
    </row>
    <row r="16" spans="2:41">
      <c r="B16" s="15" t="s">
        <v>33</v>
      </c>
      <c r="C16" s="15">
        <v>181.125</v>
      </c>
      <c r="D16" s="15">
        <v>196.95500000000001</v>
      </c>
      <c r="E16" s="15">
        <v>198.46700000000001</v>
      </c>
      <c r="F16" s="15">
        <f t="shared" si="25"/>
        <v>197.173</v>
      </c>
      <c r="G16" s="15">
        <v>237.24100000000001</v>
      </c>
      <c r="H16" s="15">
        <v>225.251</v>
      </c>
      <c r="I16" s="15">
        <v>216.51499999999999</v>
      </c>
      <c r="J16" s="15">
        <f t="shared" si="26"/>
        <v>136.37099999999998</v>
      </c>
      <c r="K16" s="15">
        <v>204.01499999999999</v>
      </c>
      <c r="L16" s="15">
        <v>159.30099999999999</v>
      </c>
      <c r="M16" s="15">
        <v>163.35</v>
      </c>
      <c r="N16" s="15">
        <f t="shared" si="27"/>
        <v>139.06600000000003</v>
      </c>
      <c r="O16" s="15">
        <v>155.31</v>
      </c>
      <c r="P16" s="15">
        <v>150.53100000000001</v>
      </c>
      <c r="Y16" s="15">
        <v>765.61900000000003</v>
      </c>
      <c r="Z16" s="15">
        <v>773.72</v>
      </c>
      <c r="AA16" s="15">
        <v>815.37800000000004</v>
      </c>
      <c r="AB16" s="15">
        <v>665.73199999999997</v>
      </c>
    </row>
    <row r="17" spans="2:463">
      <c r="B17" s="15" t="s">
        <v>34</v>
      </c>
      <c r="C17" s="15">
        <v>183.49100000000001</v>
      </c>
      <c r="D17" s="15">
        <v>169.15700000000001</v>
      </c>
      <c r="E17" s="15">
        <v>180.68700000000001</v>
      </c>
      <c r="F17" s="15">
        <f t="shared" si="25"/>
        <v>224.01599999999996</v>
      </c>
      <c r="G17" s="15">
        <v>203.81899999999999</v>
      </c>
      <c r="H17" s="15">
        <v>185.011</v>
      </c>
      <c r="I17" s="15">
        <v>181.71</v>
      </c>
      <c r="J17" s="15">
        <f t="shared" si="26"/>
        <v>228.41000000000008</v>
      </c>
      <c r="K17" s="15">
        <v>175.131</v>
      </c>
      <c r="L17" s="15">
        <v>178.167</v>
      </c>
      <c r="M17" s="15">
        <v>182.93600000000001</v>
      </c>
      <c r="N17" s="15">
        <f t="shared" si="27"/>
        <v>210.18099999999993</v>
      </c>
      <c r="O17" s="15">
        <v>176.62</v>
      </c>
      <c r="P17" s="15">
        <v>172.51300000000001</v>
      </c>
      <c r="Y17" s="15">
        <v>782.98800000000006</v>
      </c>
      <c r="Z17" s="15">
        <v>757.351</v>
      </c>
      <c r="AA17" s="15">
        <v>798.95</v>
      </c>
      <c r="AB17" s="15">
        <v>746.41499999999996</v>
      </c>
    </row>
    <row r="18" spans="2:463">
      <c r="B18" s="15" t="s">
        <v>42</v>
      </c>
      <c r="C18" s="15">
        <v>81.86</v>
      </c>
      <c r="D18" s="15">
        <v>64.180000000000007</v>
      </c>
      <c r="E18" s="15">
        <v>64.180000000000007</v>
      </c>
      <c r="F18" s="15">
        <f t="shared" si="25"/>
        <v>134.72699999999998</v>
      </c>
      <c r="H18" s="15">
        <v>97.331999999999994</v>
      </c>
      <c r="I18" s="15">
        <v>100.294</v>
      </c>
      <c r="J18" s="15">
        <f t="shared" si="26"/>
        <v>240.82400000000001</v>
      </c>
      <c r="L18" s="15">
        <v>122.19499999999999</v>
      </c>
      <c r="M18" s="15">
        <v>126.845</v>
      </c>
      <c r="N18" s="15">
        <f t="shared" si="27"/>
        <v>353.25800000000004</v>
      </c>
      <c r="O18" s="15">
        <v>122.648</v>
      </c>
      <c r="P18" s="15">
        <v>115.455</v>
      </c>
      <c r="Y18" s="15">
        <v>367.41800000000001</v>
      </c>
      <c r="Z18" s="15">
        <v>344.947</v>
      </c>
      <c r="AA18" s="15">
        <v>438.45</v>
      </c>
      <c r="AB18" s="15">
        <v>602.298</v>
      </c>
    </row>
    <row r="19" spans="2:463">
      <c r="B19" s="15" t="s">
        <v>35</v>
      </c>
      <c r="C19" s="15">
        <v>69.783000000000001</v>
      </c>
      <c r="D19" s="15">
        <v>81.891000000000005</v>
      </c>
      <c r="E19" s="15">
        <v>79.832999999999998</v>
      </c>
      <c r="F19" s="15">
        <f t="shared" si="25"/>
        <v>131.49899999999997</v>
      </c>
      <c r="G19" s="15">
        <v>118.34399999999999</v>
      </c>
      <c r="H19" s="15">
        <v>110.61</v>
      </c>
      <c r="I19" s="15">
        <v>95.572000000000003</v>
      </c>
      <c r="J19" s="15">
        <f t="shared" si="26"/>
        <v>103.721</v>
      </c>
      <c r="K19" s="15">
        <v>132.19999999999999</v>
      </c>
      <c r="L19" s="15">
        <v>145.702</v>
      </c>
      <c r="M19" s="15">
        <v>141.905</v>
      </c>
      <c r="N19" s="15">
        <f t="shared" si="27"/>
        <v>255.23400000000004</v>
      </c>
      <c r="O19" s="15">
        <v>129.28399999999999</v>
      </c>
      <c r="P19" s="15">
        <v>127.41800000000001</v>
      </c>
      <c r="Y19" s="15">
        <v>407.596</v>
      </c>
      <c r="Z19" s="15">
        <v>363.00599999999997</v>
      </c>
      <c r="AA19" s="15">
        <v>428.24700000000001</v>
      </c>
      <c r="AB19" s="15">
        <v>675.04100000000005</v>
      </c>
      <c r="AD19" s="5"/>
    </row>
    <row r="20" spans="2:463" s="18" customFormat="1">
      <c r="B20" s="18" t="s">
        <v>18</v>
      </c>
      <c r="C20" s="18">
        <f>SUM(C13:C19)</f>
        <v>1295.7959999999998</v>
      </c>
      <c r="D20" s="18">
        <f>SUM(D13:D19)</f>
        <v>1252.4140000000002</v>
      </c>
      <c r="E20" s="18">
        <f>SUM(E13:E19)</f>
        <v>1167.9880000000001</v>
      </c>
      <c r="F20" s="18">
        <f t="shared" si="25"/>
        <v>1606.982</v>
      </c>
      <c r="G20" s="18">
        <f>SUM(G13:G19)</f>
        <v>1439.1489999999999</v>
      </c>
      <c r="H20" s="18">
        <f>SUM(H13:H19)</f>
        <v>1644.1969999999999</v>
      </c>
      <c r="I20" s="18">
        <f>SUM(I13:I19)</f>
        <v>1377.9250000000002</v>
      </c>
      <c r="J20" s="18">
        <f t="shared" si="26"/>
        <v>1737.915</v>
      </c>
      <c r="K20" s="18">
        <f>SUM(K13:K19)</f>
        <v>1625.5520000000001</v>
      </c>
      <c r="L20" s="18">
        <f>+SUM(L13:L19)</f>
        <v>1457.3739999999998</v>
      </c>
      <c r="M20" s="18">
        <f>+SUM(M13:M19)</f>
        <v>1335.6559999999999</v>
      </c>
      <c r="N20" s="18">
        <f t="shared" si="27"/>
        <v>1732.0209999999997</v>
      </c>
      <c r="O20" s="18">
        <f>+SUM(O13:O19)</f>
        <v>1374.7143999999998</v>
      </c>
      <c r="P20" s="18">
        <f>+SUM(P13:P19)</f>
        <v>1346.221</v>
      </c>
      <c r="Q20" s="18">
        <f>+Q7*Q10</f>
        <v>1339.0138992134832</v>
      </c>
      <c r="R20" s="18">
        <f>+R7*R10</f>
        <v>1727.8815787421381</v>
      </c>
      <c r="Y20" s="18">
        <f>+SUM(Y13:Y19)</f>
        <v>5238.1049999999996</v>
      </c>
      <c r="Z20" s="18">
        <f>+SUM(Z13:Z19)</f>
        <v>5323.18</v>
      </c>
      <c r="AA20" s="18">
        <f>+SUM(AA13:AA19)</f>
        <v>6199.1859999999997</v>
      </c>
      <c r="AB20" s="18">
        <f>+SUM(AB13:AB19)</f>
        <v>6150.6030000000001</v>
      </c>
      <c r="AC20" s="18">
        <f>SUM(O20:R20)</f>
        <v>5787.830877955621</v>
      </c>
      <c r="AD20" s="18">
        <f>+AD7*AD9</f>
        <v>5851.5548959219122</v>
      </c>
      <c r="AE20" s="18">
        <f>+AE7*AE9</f>
        <v>5798.8323863096548</v>
      </c>
      <c r="AF20" s="18">
        <f>+AF7*AF9</f>
        <v>5746.5849065090042</v>
      </c>
      <c r="AG20" s="18">
        <f>+AG7*AG9</f>
        <v>5694.8081765013567</v>
      </c>
      <c r="AH20" s="18">
        <f>+AH7*AH9</f>
        <v>5643.4979548310785</v>
      </c>
      <c r="AI20" s="18">
        <f t="shared" ref="AI20:AL20" si="28">+AI7*AI9</f>
        <v>5592.6500382580498</v>
      </c>
      <c r="AJ20" s="18">
        <f t="shared" si="28"/>
        <v>5542.2602614133439</v>
      </c>
      <c r="AK20" s="18">
        <f t="shared" si="28"/>
        <v>5492.324496458009</v>
      </c>
      <c r="AL20" s="18">
        <f t="shared" si="28"/>
        <v>5442.838652744922</v>
      </c>
    </row>
    <row r="21" spans="2:463">
      <c r="B21" s="15" t="s">
        <v>19</v>
      </c>
      <c r="C21" s="15">
        <v>776.74900000000002</v>
      </c>
      <c r="D21" s="15">
        <v>754.18399999999997</v>
      </c>
      <c r="E21" s="15">
        <v>704.60199999999998</v>
      </c>
      <c r="F21" s="15">
        <f t="shared" si="25"/>
        <v>972.96300000000019</v>
      </c>
      <c r="G21" s="15">
        <v>868.39300000000003</v>
      </c>
      <c r="H21" s="15">
        <v>960.63300000000004</v>
      </c>
      <c r="I21" s="15">
        <v>820.03200000000004</v>
      </c>
      <c r="J21" s="15">
        <f t="shared" si="26"/>
        <v>1052.7420000000002</v>
      </c>
      <c r="K21" s="15">
        <v>971.60500000000002</v>
      </c>
      <c r="L21" s="15">
        <v>879.577</v>
      </c>
      <c r="M21" s="15">
        <v>816.47500000000002</v>
      </c>
      <c r="N21" s="15">
        <f t="shared" si="27"/>
        <v>1085.9389999999999</v>
      </c>
      <c r="O21" s="15">
        <v>870.12</v>
      </c>
      <c r="P21" s="15">
        <v>907.673</v>
      </c>
      <c r="Q21" s="15">
        <f>+Q20*(P21/P20)</f>
        <v>902.81370067826902</v>
      </c>
      <c r="R21" s="15">
        <f>+R20*(Q21/Q20)</f>
        <v>1165.0029647595845</v>
      </c>
      <c r="Y21" s="15">
        <v>3116.21</v>
      </c>
      <c r="Z21" s="15">
        <v>3208.498</v>
      </c>
      <c r="AA21" s="15">
        <v>3701.8</v>
      </c>
      <c r="AB21" s="15">
        <v>3753.596</v>
      </c>
      <c r="AC21" s="15">
        <f>SUM(O21:R21)</f>
        <v>3845.6096654378534</v>
      </c>
      <c r="AD21" s="15">
        <f>+AD20*AD47</f>
        <v>3829.4342788951049</v>
      </c>
      <c r="AE21" s="15">
        <f t="shared" ref="AE21:AL21" si="29">+AE20*AE47</f>
        <v>3736.9427521791627</v>
      </c>
      <c r="AF21" s="15">
        <f t="shared" si="29"/>
        <v>3703.2728979820281</v>
      </c>
      <c r="AG21" s="15">
        <f t="shared" si="29"/>
        <v>3612.9583274061952</v>
      </c>
      <c r="AH21" s="15">
        <f t="shared" si="29"/>
        <v>3580.4055728762651</v>
      </c>
      <c r="AI21" s="15">
        <f t="shared" si="29"/>
        <v>3548.1461186646493</v>
      </c>
      <c r="AJ21" s="15">
        <f t="shared" si="29"/>
        <v>3460.7547195213469</v>
      </c>
      <c r="AK21" s="15">
        <f t="shared" si="29"/>
        <v>3429.5733194984591</v>
      </c>
      <c r="AL21" s="15">
        <f t="shared" si="29"/>
        <v>3398.6728638897775</v>
      </c>
    </row>
    <row r="22" spans="2:463">
      <c r="B22" s="15" t="s">
        <v>20</v>
      </c>
      <c r="C22" s="15">
        <f>+C20-C21</f>
        <v>519.0469999999998</v>
      </c>
      <c r="D22" s="15">
        <f>+D20-D21</f>
        <v>498.23000000000025</v>
      </c>
      <c r="E22" s="15">
        <f>+E20-E21</f>
        <v>463.38600000000008</v>
      </c>
      <c r="F22" s="15">
        <f t="shared" si="25"/>
        <v>634.01900000000023</v>
      </c>
      <c r="G22" s="15">
        <f>+G20-G21</f>
        <v>570.75599999999986</v>
      </c>
      <c r="H22" s="15">
        <f>+H20-H21</f>
        <v>683.56399999999985</v>
      </c>
      <c r="I22" s="15">
        <f>+I20-I21</f>
        <v>557.89300000000014</v>
      </c>
      <c r="J22" s="15">
        <f t="shared" si="26"/>
        <v>685.17299999999977</v>
      </c>
      <c r="K22" s="15">
        <f>+K20-K21</f>
        <v>653.94700000000012</v>
      </c>
      <c r="L22" s="15">
        <f>+L20-L21</f>
        <v>577.7969999999998</v>
      </c>
      <c r="M22" s="15">
        <f>+M20-M21</f>
        <v>519.18099999999993</v>
      </c>
      <c r="N22" s="15">
        <f>+AB22-SUM(K22:M22)</f>
        <v>646.08200000000033</v>
      </c>
      <c r="O22" s="15">
        <f>+O20-O21</f>
        <v>504.59439999999984</v>
      </c>
      <c r="P22" s="15">
        <f>+P20-P21</f>
        <v>438.548</v>
      </c>
      <c r="Q22" s="15">
        <f>+Q20-Q21</f>
        <v>436.20019853521421</v>
      </c>
      <c r="R22" s="15">
        <f>+R20-R21</f>
        <v>562.87861398255359</v>
      </c>
      <c r="Y22" s="15">
        <f>+Y20-Y21</f>
        <v>2121.8949999999995</v>
      </c>
      <c r="Z22" s="15">
        <f>+Z20-Z21</f>
        <v>2114.6820000000002</v>
      </c>
      <c r="AA22" s="15">
        <f>+AA20-AA21</f>
        <v>2497.3859999999995</v>
      </c>
      <c r="AB22" s="15">
        <f>+AB20-AB21</f>
        <v>2397.0070000000001</v>
      </c>
      <c r="AC22" s="15">
        <f t="shared" ref="AC22:AC32" si="30">SUM(O22:R22)</f>
        <v>1942.2212125177678</v>
      </c>
      <c r="AD22" s="15">
        <f t="shared" ref="AD22:AL22" si="31">+AD20-AD21</f>
        <v>2022.1206170268074</v>
      </c>
      <c r="AE22" s="15">
        <f t="shared" si="31"/>
        <v>2061.8896341304921</v>
      </c>
      <c r="AF22" s="15">
        <f t="shared" si="31"/>
        <v>2043.3120085269761</v>
      </c>
      <c r="AG22" s="15">
        <f t="shared" si="31"/>
        <v>2081.8498490951615</v>
      </c>
      <c r="AH22" s="15">
        <f t="shared" si="31"/>
        <v>2063.0923819548134</v>
      </c>
      <c r="AI22" s="15">
        <f t="shared" si="31"/>
        <v>2044.5039195934005</v>
      </c>
      <c r="AJ22" s="15">
        <f t="shared" si="31"/>
        <v>2081.5055418919969</v>
      </c>
      <c r="AK22" s="15">
        <f t="shared" si="31"/>
        <v>2062.7511769595499</v>
      </c>
      <c r="AL22" s="15">
        <f t="shared" si="31"/>
        <v>2044.1657888551445</v>
      </c>
    </row>
    <row r="23" spans="2:463">
      <c r="B23" s="15" t="s">
        <v>61</v>
      </c>
      <c r="C23" s="15">
        <v>460.60500000000002</v>
      </c>
      <c r="D23" s="15">
        <v>455.02600000000001</v>
      </c>
      <c r="E23" s="15">
        <v>436.714</v>
      </c>
      <c r="F23" s="15">
        <f t="shared" si="25"/>
        <v>471.06400000000008</v>
      </c>
      <c r="G23" s="15">
        <v>458.63099999999997</v>
      </c>
      <c r="H23" s="15">
        <v>504</v>
      </c>
      <c r="I23" s="15">
        <v>482.30700000000002</v>
      </c>
      <c r="J23" s="15">
        <f t="shared" si="26"/>
        <v>520.61699999999996</v>
      </c>
      <c r="K23" s="15">
        <v>497.41800000000001</v>
      </c>
      <c r="L23" s="15">
        <v>488.65800000000002</v>
      </c>
      <c r="M23" s="15">
        <v>487.37799999999999</v>
      </c>
      <c r="N23" s="15">
        <f t="shared" si="27"/>
        <v>541.22800000000007</v>
      </c>
      <c r="O23" s="15">
        <v>480.779</v>
      </c>
      <c r="P23" s="15">
        <v>510.44400000000002</v>
      </c>
      <c r="Q23" s="15">
        <f t="shared" ref="Q23:R25" si="32">+Q$20*(M23/M$20)</f>
        <v>488.6032901966293</v>
      </c>
      <c r="R23" s="15">
        <f t="shared" si="32"/>
        <v>539.93449911949699</v>
      </c>
      <c r="Y23" s="15">
        <v>1778.4159999999999</v>
      </c>
      <c r="Z23" s="15">
        <v>1823.4090000000001</v>
      </c>
      <c r="AA23" s="15">
        <v>1965.5550000000001</v>
      </c>
      <c r="AB23" s="15">
        <v>2014.682</v>
      </c>
      <c r="AC23" s="15">
        <f t="shared" si="30"/>
        <v>2019.7607893161262</v>
      </c>
      <c r="AD23" s="15">
        <f>+AD20*(AC23/AC20)</f>
        <v>2041.9983556064967</v>
      </c>
      <c r="AE23" s="15">
        <f>+AE20*(AD23/AD20)</f>
        <v>2023.5999504224819</v>
      </c>
      <c r="AF23" s="15">
        <f>+AF20*(AE23/AE20)</f>
        <v>2005.3673148691751</v>
      </c>
      <c r="AG23" s="15">
        <f t="shared" ref="AG23:AL23" si="33">+AG20*(AF23/AF20)</f>
        <v>1987.2989553622033</v>
      </c>
      <c r="AH23" s="15">
        <f t="shared" si="33"/>
        <v>1969.3933917743896</v>
      </c>
      <c r="AI23" s="15">
        <f t="shared" si="33"/>
        <v>1951.649157314502</v>
      </c>
      <c r="AJ23" s="15">
        <f t="shared" si="33"/>
        <v>1934.0647984070981</v>
      </c>
      <c r="AK23" s="15">
        <f t="shared" si="33"/>
        <v>1916.6388745734498</v>
      </c>
      <c r="AL23" s="15">
        <f t="shared" si="33"/>
        <v>1899.3699583135431</v>
      </c>
    </row>
    <row r="24" spans="2:463">
      <c r="B24" s="15" t="s">
        <v>21</v>
      </c>
      <c r="C24" s="15">
        <v>32.796999999999997</v>
      </c>
      <c r="D24" s="15">
        <v>30.023</v>
      </c>
      <c r="E24" s="15">
        <v>34.752000000000002</v>
      </c>
      <c r="F24" s="15">
        <f t="shared" si="25"/>
        <v>37.408999999999992</v>
      </c>
      <c r="G24" s="15">
        <v>37.69</v>
      </c>
      <c r="H24" s="15">
        <v>33.973999999999997</v>
      </c>
      <c r="I24" s="15">
        <v>33.085999999999999</v>
      </c>
      <c r="J24" s="15">
        <f t="shared" si="26"/>
        <v>33.586000000000027</v>
      </c>
      <c r="K24" s="15">
        <v>33.976999999999997</v>
      </c>
      <c r="L24" s="15">
        <v>35.289000000000001</v>
      </c>
      <c r="M24" s="15">
        <v>35.93</v>
      </c>
      <c r="N24" s="15">
        <f t="shared" si="27"/>
        <v>37.376000000000005</v>
      </c>
      <c r="O24" s="15">
        <v>37.356000000000002</v>
      </c>
      <c r="P24" s="15">
        <v>37.197000000000003</v>
      </c>
      <c r="Q24" s="15">
        <f t="shared" si="32"/>
        <v>36.020329634831462</v>
      </c>
      <c r="R24" s="15">
        <f t="shared" si="32"/>
        <v>37.286673710691829</v>
      </c>
      <c r="Y24" s="15">
        <v>124.97</v>
      </c>
      <c r="Z24" s="15">
        <v>134.98099999999999</v>
      </c>
      <c r="AA24" s="15">
        <v>138.33600000000001</v>
      </c>
      <c r="AB24" s="15">
        <v>142.572</v>
      </c>
      <c r="AC24" s="15">
        <f t="shared" si="30"/>
        <v>147.8600033455233</v>
      </c>
    </row>
    <row r="25" spans="2:463">
      <c r="B25" s="15" t="s">
        <v>128</v>
      </c>
      <c r="C25" s="15">
        <v>0</v>
      </c>
      <c r="D25" s="15">
        <v>0</v>
      </c>
      <c r="E25" s="15">
        <v>-178.53399999999999</v>
      </c>
      <c r="F25" s="15">
        <f t="shared" si="25"/>
        <v>0</v>
      </c>
      <c r="H25" s="15">
        <v>-463.053</v>
      </c>
      <c r="I25" s="15">
        <v>0</v>
      </c>
      <c r="J25" s="15">
        <f t="shared" si="26"/>
        <v>0</v>
      </c>
      <c r="N25" s="15">
        <f t="shared" si="27"/>
        <v>0</v>
      </c>
      <c r="Q25" s="15">
        <f t="shared" si="32"/>
        <v>0</v>
      </c>
      <c r="R25" s="15">
        <f t="shared" si="32"/>
        <v>0</v>
      </c>
      <c r="Y25" s="15">
        <v>0</v>
      </c>
      <c r="Z25" s="15">
        <v>-178.53399999999999</v>
      </c>
      <c r="AA25" s="15">
        <v>-463.053</v>
      </c>
      <c r="AB25" s="15">
        <v>0</v>
      </c>
      <c r="AC25" s="15">
        <f t="shared" si="30"/>
        <v>0</v>
      </c>
    </row>
    <row r="26" spans="2:463">
      <c r="B26" s="15" t="s">
        <v>22</v>
      </c>
      <c r="C26" s="15">
        <f>C22-SUM(C23:C25)</f>
        <v>25.644999999999754</v>
      </c>
      <c r="D26" s="15">
        <f>D22-SUM(D23:D25)</f>
        <v>13.181000000000211</v>
      </c>
      <c r="E26" s="15">
        <f>E22-SUM(E23:E25)</f>
        <v>170.45400000000006</v>
      </c>
      <c r="F26" s="15">
        <f t="shared" si="25"/>
        <v>125.54599999999999</v>
      </c>
      <c r="G26" s="15">
        <f t="shared" ref="G26:I26" si="34">+G22-SUM(G23:G24)</f>
        <v>74.434999999999889</v>
      </c>
      <c r="H26" s="15">
        <f>+H22-SUM(H23:H25)</f>
        <v>608.6429999999998</v>
      </c>
      <c r="I26" s="15">
        <f t="shared" si="34"/>
        <v>42.500000000000114</v>
      </c>
      <c r="J26" s="15">
        <f t="shared" si="26"/>
        <v>130.96999999999946</v>
      </c>
      <c r="K26" s="15">
        <f>+K22-SUM(K23:K24)</f>
        <v>122.55200000000013</v>
      </c>
      <c r="L26" s="15">
        <f>+L22-SUM(L23:L24)</f>
        <v>53.849999999999795</v>
      </c>
      <c r="M26" s="15">
        <f>+M22-SUM(M23:M24)</f>
        <v>-4.1270000000000664</v>
      </c>
      <c r="N26" s="15">
        <f t="shared" si="27"/>
        <v>67.478000000000293</v>
      </c>
      <c r="O26" s="15">
        <f>+O22-SUM(O23:O24)</f>
        <v>-13.540600000000154</v>
      </c>
      <c r="P26" s="15">
        <f>+P22-SUM(P23:P24)</f>
        <v>-109.09300000000007</v>
      </c>
      <c r="Q26" s="15">
        <f t="shared" ref="Q26:R26" si="35">+Q22-SUM(Q23:Q24)</f>
        <v>-88.423421296246602</v>
      </c>
      <c r="R26" s="15">
        <f t="shared" si="35"/>
        <v>-14.342558847635246</v>
      </c>
      <c r="Y26" s="15">
        <f t="shared" ref="Y26" si="36">+Y22-SUM(Y23:Y25)</f>
        <v>218.50899999999956</v>
      </c>
      <c r="Z26" s="15">
        <f>+Z22-SUM(Z23:Z25)</f>
        <v>334.82600000000002</v>
      </c>
      <c r="AA26" s="15">
        <f>+AA22-SUM(AA23:AA25)</f>
        <v>856.54799999999932</v>
      </c>
      <c r="AB26" s="15">
        <f>+AB22-SUM(AB23:AB25)</f>
        <v>239.75300000000016</v>
      </c>
      <c r="AC26" s="15">
        <f t="shared" si="30"/>
        <v>-225.39958014388208</v>
      </c>
      <c r="AD26" s="15">
        <f t="shared" ref="AD26:AL26" si="37">+AD22-SUM(AD23:AD25)</f>
        <v>-19.877738579689321</v>
      </c>
      <c r="AE26" s="15">
        <f t="shared" si="37"/>
        <v>38.289683708010216</v>
      </c>
      <c r="AF26" s="15">
        <f t="shared" si="37"/>
        <v>37.944693657801054</v>
      </c>
      <c r="AG26" s="15">
        <f t="shared" si="37"/>
        <v>94.55089373295823</v>
      </c>
      <c r="AH26" s="15">
        <f t="shared" si="37"/>
        <v>93.698990180423834</v>
      </c>
      <c r="AI26" s="15">
        <f t="shared" si="37"/>
        <v>92.854762278898534</v>
      </c>
      <c r="AJ26" s="15">
        <f t="shared" si="37"/>
        <v>147.4407434848988</v>
      </c>
      <c r="AK26" s="15">
        <f t="shared" si="37"/>
        <v>146.11230238610005</v>
      </c>
      <c r="AL26" s="15">
        <f t="shared" si="37"/>
        <v>144.79583054160139</v>
      </c>
    </row>
    <row r="27" spans="2:463">
      <c r="B27" s="15" t="s">
        <v>23</v>
      </c>
      <c r="C27" s="15">
        <v>-3.7330000000000001</v>
      </c>
      <c r="D27" s="15">
        <v>-4.5650000000000004</v>
      </c>
      <c r="E27" s="15">
        <v>-5.359</v>
      </c>
      <c r="F27" s="15">
        <f t="shared" si="25"/>
        <v>-3.1700000000000017</v>
      </c>
      <c r="G27" s="15">
        <v>-3.3220000000000001</v>
      </c>
      <c r="H27" s="15">
        <v>-2.548</v>
      </c>
      <c r="I27" s="15">
        <v>-2.5859999999999999</v>
      </c>
      <c r="J27" s="15">
        <f t="shared" si="26"/>
        <v>-2.5750000000000011</v>
      </c>
      <c r="K27" s="15">
        <v>-2.5680000000000001</v>
      </c>
      <c r="L27" s="15">
        <v>-2.2959999999999998</v>
      </c>
      <c r="M27" s="15">
        <v>-2.2839999999999998</v>
      </c>
      <c r="N27" s="15">
        <f t="shared" si="27"/>
        <v>-2.1330000000000009</v>
      </c>
      <c r="O27" s="15">
        <v>-2.75</v>
      </c>
      <c r="P27" s="15">
        <v>-3.9039999999999999</v>
      </c>
      <c r="Q27" s="15">
        <f>+Q76*AVERAGE(O86:P86)</f>
        <v>-3.0015343388873874</v>
      </c>
      <c r="R27" s="15">
        <f>+R76*AVERAGE(P86:Q86)</f>
        <v>-3.0549541983460631</v>
      </c>
      <c r="Y27" s="15">
        <v>-10.337999999999999</v>
      </c>
      <c r="Z27" s="15">
        <v>-16.827000000000002</v>
      </c>
      <c r="AA27" s="15">
        <v>-11.031000000000001</v>
      </c>
      <c r="AB27" s="15">
        <v>-9.2810000000000006</v>
      </c>
      <c r="AC27" s="15">
        <f t="shared" si="30"/>
        <v>-12.71048853723345</v>
      </c>
      <c r="AD27" s="15">
        <f t="shared" ref="AD27:AL27" si="38">+AD76*AD86</f>
        <v>-11.640502915690208</v>
      </c>
      <c r="AE27" s="15">
        <f t="shared" si="38"/>
        <v>-10.570517294146965</v>
      </c>
      <c r="AF27" s="15">
        <f t="shared" si="38"/>
        <v>-9.5005316726037226</v>
      </c>
      <c r="AG27" s="15">
        <f t="shared" si="38"/>
        <v>-8.4305460510604799</v>
      </c>
      <c r="AH27" s="15">
        <f t="shared" si="38"/>
        <v>-7.3605604295172373</v>
      </c>
      <c r="AI27" s="15">
        <f t="shared" si="38"/>
        <v>-6.2905748079739947</v>
      </c>
      <c r="AJ27" s="15">
        <f t="shared" si="38"/>
        <v>-5.2205891864307521</v>
      </c>
      <c r="AK27" s="15">
        <f t="shared" si="38"/>
        <v>-4.1506035648875095</v>
      </c>
      <c r="AL27" s="15">
        <f t="shared" si="38"/>
        <v>-3.0806179433442669</v>
      </c>
    </row>
    <row r="28" spans="2:463">
      <c r="B28" s="15" t="s">
        <v>24</v>
      </c>
      <c r="C28" s="15">
        <v>0.91</v>
      </c>
      <c r="D28" s="15">
        <v>-0.78900000000000003</v>
      </c>
      <c r="E28" s="15">
        <v>-0.32200000000000001</v>
      </c>
      <c r="F28" s="15">
        <f t="shared" si="25"/>
        <v>-0.25</v>
      </c>
      <c r="G28" s="15">
        <v>-3.3170000000000002</v>
      </c>
      <c r="H28" s="15">
        <v>1.357</v>
      </c>
      <c r="I28" s="15">
        <f>+-0.484</f>
        <v>-0.48399999999999999</v>
      </c>
      <c r="J28" s="15">
        <f t="shared" si="26"/>
        <v>1.5329999999999999</v>
      </c>
      <c r="K28" s="15">
        <v>0.96</v>
      </c>
      <c r="L28" s="15">
        <v>-0.13300000000000001</v>
      </c>
      <c r="M28" s="15">
        <v>0.28499999999999998</v>
      </c>
      <c r="N28" s="15">
        <f t="shared" si="27"/>
        <v>0.22700000000000009</v>
      </c>
      <c r="O28" s="15">
        <v>1.04</v>
      </c>
      <c r="P28" s="15">
        <v>0.25700000000000001</v>
      </c>
      <c r="Q28" s="15">
        <v>0</v>
      </c>
      <c r="R28" s="15">
        <v>0</v>
      </c>
      <c r="Y28" s="15">
        <f>+-0.558</f>
        <v>-0.55800000000000005</v>
      </c>
      <c r="Z28" s="15">
        <f>+-0.451</f>
        <v>-0.45100000000000001</v>
      </c>
      <c r="AA28" s="15">
        <v>-0.91100000000000003</v>
      </c>
      <c r="AB28" s="15">
        <v>1.339</v>
      </c>
      <c r="AC28" s="15">
        <f t="shared" si="30"/>
        <v>1.2970000000000002</v>
      </c>
      <c r="AD28" s="15">
        <f>+AD26*(AC28/AC26)</f>
        <v>0.11438098918107868</v>
      </c>
      <c r="AE28" s="15">
        <f t="shared" ref="AE28:AL28" si="39">+AE26*(AD28/AD26)</f>
        <v>-0.22032747238299238</v>
      </c>
      <c r="AF28" s="15">
        <f t="shared" si="39"/>
        <v>-0.21834232185682168</v>
      </c>
      <c r="AG28" s="15">
        <f t="shared" si="39"/>
        <v>-0.54406715883572332</v>
      </c>
      <c r="AH28" s="15">
        <f t="shared" si="39"/>
        <v>-0.53916511373461096</v>
      </c>
      <c r="AI28" s="15">
        <f t="shared" si="39"/>
        <v>-0.53430723605986397</v>
      </c>
      <c r="AJ28" s="15">
        <f t="shared" si="39"/>
        <v>-0.84840727821162398</v>
      </c>
      <c r="AK28" s="15">
        <f t="shared" si="39"/>
        <v>-0.84076312863493841</v>
      </c>
      <c r="AL28" s="15">
        <f t="shared" si="39"/>
        <v>-0.8331878528459381</v>
      </c>
    </row>
    <row r="29" spans="2:463">
      <c r="B29" s="15" t="s">
        <v>25</v>
      </c>
      <c r="C29" s="15">
        <f t="shared" ref="C29:I29" si="40">+SUM(C26:C28)</f>
        <v>22.821999999999754</v>
      </c>
      <c r="D29" s="15">
        <f t="shared" si="40"/>
        <v>7.8270000000002096</v>
      </c>
      <c r="E29" s="15">
        <f t="shared" si="40"/>
        <v>164.77300000000005</v>
      </c>
      <c r="F29" s="15">
        <f t="shared" si="25"/>
        <v>122.12599999999998</v>
      </c>
      <c r="G29" s="15">
        <f t="shared" si="40"/>
        <v>67.795999999999879</v>
      </c>
      <c r="H29" s="15">
        <f t="shared" si="40"/>
        <v>607.45199999999977</v>
      </c>
      <c r="I29" s="15">
        <f t="shared" si="40"/>
        <v>39.430000000000113</v>
      </c>
      <c r="J29" s="15">
        <f t="shared" si="26"/>
        <v>129.92799999999977</v>
      </c>
      <c r="K29" s="15">
        <f>+SUM(K26:K28)</f>
        <v>120.94400000000013</v>
      </c>
      <c r="L29" s="15">
        <f>+SUM(L26:L28)</f>
        <v>51.420999999999793</v>
      </c>
      <c r="M29" s="15">
        <f>+SUM(M26:M28)</f>
        <v>-6.1260000000000661</v>
      </c>
      <c r="N29" s="15">
        <f t="shared" si="27"/>
        <v>65.572000000000287</v>
      </c>
      <c r="O29" s="15">
        <f>+SUM(O26:O28)</f>
        <v>-15.250600000000155</v>
      </c>
      <c r="P29" s="15">
        <f>+SUM(P26:P28)</f>
        <v>-112.74000000000007</v>
      </c>
      <c r="Q29" s="15">
        <f>+SUM(Q26:Q28)</f>
        <v>-91.424955635133983</v>
      </c>
      <c r="R29" s="15">
        <f>+SUM(R26:R28)</f>
        <v>-17.397513045981309</v>
      </c>
      <c r="Y29" s="15">
        <f t="shared" ref="Y29:Z29" si="41">+SUM(Y26:Y28)</f>
        <v>207.61299999999957</v>
      </c>
      <c r="Z29" s="15">
        <f t="shared" si="41"/>
        <v>317.548</v>
      </c>
      <c r="AA29" s="15">
        <f t="shared" ref="AA29:AB29" si="42">+SUM(AA26:AA28)</f>
        <v>844.60599999999943</v>
      </c>
      <c r="AB29" s="15">
        <f t="shared" si="42"/>
        <v>231.81100000000015</v>
      </c>
      <c r="AC29" s="15">
        <f t="shared" si="30"/>
        <v>-236.81306868111551</v>
      </c>
      <c r="AD29" s="15">
        <f>SUM(AD26:AD28)</f>
        <v>-31.403860506198448</v>
      </c>
      <c r="AE29" s="15">
        <f t="shared" ref="AE29:AL29" si="43">SUM(AE26:AE28)</f>
        <v>27.498838941480258</v>
      </c>
      <c r="AF29" s="15">
        <f t="shared" si="43"/>
        <v>28.225819663340513</v>
      </c>
      <c r="AG29" s="15">
        <f t="shared" si="43"/>
        <v>85.576280523062024</v>
      </c>
      <c r="AH29" s="15">
        <f t="shared" si="43"/>
        <v>85.799264637171987</v>
      </c>
      <c r="AI29" s="15">
        <f t="shared" si="43"/>
        <v>86.029880234864677</v>
      </c>
      <c r="AJ29" s="15">
        <f t="shared" si="43"/>
        <v>141.37174702025644</v>
      </c>
      <c r="AK29" s="15">
        <f t="shared" si="43"/>
        <v>141.1209356925776</v>
      </c>
      <c r="AL29" s="15">
        <f t="shared" si="43"/>
        <v>140.8820247454112</v>
      </c>
    </row>
    <row r="30" spans="2:463">
      <c r="B30" s="15" t="s">
        <v>26</v>
      </c>
      <c r="C30" s="15">
        <v>7.282</v>
      </c>
      <c r="D30" s="15">
        <v>1.649</v>
      </c>
      <c r="E30" s="15">
        <v>37.790999999999997</v>
      </c>
      <c r="F30" s="15">
        <f t="shared" si="25"/>
        <v>28.362000000000009</v>
      </c>
      <c r="G30" s="15">
        <v>18.472999999999999</v>
      </c>
      <c r="H30" s="15">
        <v>155.47999999999999</v>
      </c>
      <c r="I30" s="15">
        <v>9.52</v>
      </c>
      <c r="J30" s="15">
        <f t="shared" si="26"/>
        <v>31.942000000000007</v>
      </c>
      <c r="K30" s="15">
        <v>26.381</v>
      </c>
      <c r="L30" s="15">
        <v>13.714</v>
      </c>
      <c r="M30" s="15">
        <v>-1.796</v>
      </c>
      <c r="N30" s="15">
        <f t="shared" si="27"/>
        <v>15.734000000000002</v>
      </c>
      <c r="O30" s="15">
        <v>-4.1689999999999996</v>
      </c>
      <c r="P30" s="15">
        <v>-28.59</v>
      </c>
      <c r="Q30" s="15">
        <f>+Q29*(P30/P29)</f>
        <v>-23.184668100128427</v>
      </c>
      <c r="R30" s="15">
        <f>+R29*(Q30/Q29)</f>
        <v>-4.4118759799947247</v>
      </c>
      <c r="Y30" s="15">
        <v>50.719000000000001</v>
      </c>
      <c r="Z30" s="15">
        <v>75.084000000000003</v>
      </c>
      <c r="AA30" s="15">
        <v>215.41499999999999</v>
      </c>
      <c r="AB30" s="15">
        <v>54.033000000000001</v>
      </c>
      <c r="AC30" s="15">
        <f t="shared" si="30"/>
        <v>-60.355544080123153</v>
      </c>
      <c r="AD30" s="15">
        <f t="shared" ref="AD30:AL30" si="44">+AD29*(AC30/AC29)</f>
        <v>-8.003768954238657</v>
      </c>
      <c r="AE30" s="15">
        <f t="shared" si="44"/>
        <v>7.0085126430231979</v>
      </c>
      <c r="AF30" s="15">
        <f t="shared" si="44"/>
        <v>7.1937951413582875</v>
      </c>
      <c r="AG30" s="15">
        <f t="shared" si="44"/>
        <v>21.810464262332047</v>
      </c>
      <c r="AH30" s="15">
        <f t="shared" si="44"/>
        <v>21.867295279316391</v>
      </c>
      <c r="AI30" s="15">
        <f t="shared" si="44"/>
        <v>21.926071300207568</v>
      </c>
      <c r="AJ30" s="15">
        <f t="shared" si="44"/>
        <v>36.030818554421828</v>
      </c>
      <c r="AK30" s="15">
        <f t="shared" si="44"/>
        <v>35.966895333343608</v>
      </c>
      <c r="AL30" s="15">
        <f t="shared" si="44"/>
        <v>35.906005111856956</v>
      </c>
    </row>
    <row r="31" spans="2:463" s="18" customFormat="1">
      <c r="B31" s="18" t="s">
        <v>27</v>
      </c>
      <c r="C31" s="18">
        <f t="shared" ref="C31:I31" si="45">+C29-C30</f>
        <v>15.539999999999754</v>
      </c>
      <c r="D31" s="18">
        <f t="shared" si="45"/>
        <v>6.1780000000002095</v>
      </c>
      <c r="E31" s="18">
        <f t="shared" si="45"/>
        <v>126.98200000000006</v>
      </c>
      <c r="F31" s="18">
        <f t="shared" si="25"/>
        <v>93.763999999999982</v>
      </c>
      <c r="G31" s="18">
        <f t="shared" si="45"/>
        <v>49.32299999999988</v>
      </c>
      <c r="H31" s="18">
        <f t="shared" si="45"/>
        <v>451.97199999999975</v>
      </c>
      <c r="I31" s="18">
        <f t="shared" si="45"/>
        <v>29.910000000000114</v>
      </c>
      <c r="J31" s="18">
        <f t="shared" si="26"/>
        <v>97.985999999999763</v>
      </c>
      <c r="K31" s="18">
        <f>+K29-K30</f>
        <v>94.56300000000013</v>
      </c>
      <c r="L31" s="18">
        <f>+L29-L30</f>
        <v>37.706999999999795</v>
      </c>
      <c r="M31" s="18">
        <f>+M29-M30</f>
        <v>-4.3300000000000658</v>
      </c>
      <c r="N31" s="18">
        <f t="shared" si="27"/>
        <v>49.838000000000278</v>
      </c>
      <c r="O31" s="18">
        <f>+O29-O30</f>
        <v>-11.081600000000154</v>
      </c>
      <c r="P31" s="18">
        <f>+P29-P30</f>
        <v>-84.150000000000063</v>
      </c>
      <c r="Q31" s="18">
        <f>+Q29-Q30</f>
        <v>-68.240287535005564</v>
      </c>
      <c r="R31" s="18">
        <f>+R29-R30</f>
        <v>-12.985637065986584</v>
      </c>
      <c r="Y31" s="18">
        <f>+Y29-Y30</f>
        <v>156.89399999999958</v>
      </c>
      <c r="Z31" s="18">
        <f>+Z29-Z30</f>
        <v>242.464</v>
      </c>
      <c r="AA31" s="18">
        <f>+AA29-AA30</f>
        <v>629.19099999999946</v>
      </c>
      <c r="AB31" s="18">
        <f>+AB29-AB30</f>
        <v>177.77800000000013</v>
      </c>
      <c r="AC31" s="18">
        <f t="shared" si="30"/>
        <v>-176.45752460099237</v>
      </c>
      <c r="AD31" s="18">
        <f t="shared" ref="AD31:AL31" si="46">+AD29-AD30</f>
        <v>-23.40009155195979</v>
      </c>
      <c r="AE31" s="18">
        <f t="shared" si="46"/>
        <v>20.49032629845706</v>
      </c>
      <c r="AF31" s="18">
        <f t="shared" si="46"/>
        <v>21.032024521982226</v>
      </c>
      <c r="AG31" s="18">
        <f t="shared" si="46"/>
        <v>63.765816260729977</v>
      </c>
      <c r="AH31" s="18">
        <f t="shared" si="46"/>
        <v>63.931969357855593</v>
      </c>
      <c r="AI31" s="18">
        <f t="shared" si="46"/>
        <v>64.10380893465711</v>
      </c>
      <c r="AJ31" s="18">
        <f t="shared" si="46"/>
        <v>105.34092846583461</v>
      </c>
      <c r="AK31" s="18">
        <f t="shared" si="46"/>
        <v>105.15404035923399</v>
      </c>
      <c r="AL31" s="18">
        <f t="shared" si="46"/>
        <v>104.97601963355424</v>
      </c>
      <c r="AM31" s="18">
        <f t="shared" ref="AM31:CX31" si="47">+AL31*(1+$AO$35)</f>
        <v>103.9262594372187</v>
      </c>
      <c r="AN31" s="18">
        <f t="shared" si="47"/>
        <v>102.88699684284651</v>
      </c>
      <c r="AO31" s="18">
        <f t="shared" si="47"/>
        <v>101.85812687441805</v>
      </c>
      <c r="AP31" s="18">
        <f t="shared" si="47"/>
        <v>100.83954560567386</v>
      </c>
      <c r="AQ31" s="18">
        <f t="shared" si="47"/>
        <v>99.831150149617116</v>
      </c>
      <c r="AR31" s="18">
        <f t="shared" si="47"/>
        <v>98.832838648120941</v>
      </c>
      <c r="AS31" s="18">
        <f t="shared" si="47"/>
        <v>97.844510261639726</v>
      </c>
      <c r="AT31" s="18">
        <f t="shared" si="47"/>
        <v>96.866065159023321</v>
      </c>
      <c r="AU31" s="18">
        <f t="shared" si="47"/>
        <v>95.89740450743308</v>
      </c>
      <c r="AV31" s="18">
        <f t="shared" si="47"/>
        <v>94.938430462358752</v>
      </c>
      <c r="AW31" s="18">
        <f t="shared" si="47"/>
        <v>93.98904615773516</v>
      </c>
      <c r="AX31" s="18">
        <f t="shared" si="47"/>
        <v>93.049155696157811</v>
      </c>
      <c r="AY31" s="18">
        <f t="shared" si="47"/>
        <v>92.118664139196227</v>
      </c>
      <c r="AZ31" s="18">
        <f t="shared" si="47"/>
        <v>91.197477497804257</v>
      </c>
      <c r="BA31" s="18">
        <f t="shared" si="47"/>
        <v>90.285502722826209</v>
      </c>
      <c r="BB31" s="18">
        <f t="shared" si="47"/>
        <v>89.382647695597953</v>
      </c>
      <c r="BC31" s="18">
        <f t="shared" si="47"/>
        <v>88.488821218641974</v>
      </c>
      <c r="BD31" s="18">
        <f t="shared" si="47"/>
        <v>87.603933006455549</v>
      </c>
      <c r="BE31" s="18">
        <f t="shared" si="47"/>
        <v>86.727893676390991</v>
      </c>
      <c r="BF31" s="18">
        <f t="shared" si="47"/>
        <v>85.860614739627081</v>
      </c>
      <c r="BG31" s="18">
        <f t="shared" si="47"/>
        <v>85.002008592230808</v>
      </c>
      <c r="BH31" s="18">
        <f t="shared" si="47"/>
        <v>84.151988506308498</v>
      </c>
      <c r="BI31" s="18">
        <f t="shared" si="47"/>
        <v>83.31046862124542</v>
      </c>
      <c r="BJ31" s="18">
        <f t="shared" si="47"/>
        <v>82.477363935032969</v>
      </c>
      <c r="BK31" s="18">
        <f t="shared" si="47"/>
        <v>81.652590295682643</v>
      </c>
      <c r="BL31" s="18">
        <f t="shared" si="47"/>
        <v>80.836064392725817</v>
      </c>
      <c r="BM31" s="18">
        <f t="shared" si="47"/>
        <v>80.027703748798558</v>
      </c>
      <c r="BN31" s="18">
        <f t="shared" si="47"/>
        <v>79.227426711310571</v>
      </c>
      <c r="BO31" s="18">
        <f t="shared" si="47"/>
        <v>78.43515244419747</v>
      </c>
      <c r="BP31" s="18">
        <f t="shared" si="47"/>
        <v>77.650800919755497</v>
      </c>
      <c r="BQ31" s="18">
        <f t="shared" si="47"/>
        <v>76.874292910557941</v>
      </c>
      <c r="BR31" s="18">
        <f t="shared" si="47"/>
        <v>76.105549981452356</v>
      </c>
      <c r="BS31" s="18">
        <f t="shared" si="47"/>
        <v>75.344494481637838</v>
      </c>
      <c r="BT31" s="18">
        <f t="shared" si="47"/>
        <v>74.591049536821458</v>
      </c>
      <c r="BU31" s="18">
        <f t="shared" si="47"/>
        <v>73.845139041453237</v>
      </c>
      <c r="BV31" s="18">
        <f t="shared" si="47"/>
        <v>73.106687651038698</v>
      </c>
      <c r="BW31" s="18">
        <f t="shared" si="47"/>
        <v>72.375620774528315</v>
      </c>
      <c r="BX31" s="18">
        <f t="shared" si="47"/>
        <v>71.651864566783033</v>
      </c>
      <c r="BY31" s="18">
        <f t="shared" si="47"/>
        <v>70.9353459211152</v>
      </c>
      <c r="BZ31" s="18">
        <f t="shared" si="47"/>
        <v>70.225992461904042</v>
      </c>
      <c r="CA31" s="18">
        <f t="shared" si="47"/>
        <v>69.523732537284999</v>
      </c>
      <c r="CB31" s="18">
        <f t="shared" si="47"/>
        <v>68.828495211912156</v>
      </c>
      <c r="CC31" s="18">
        <f t="shared" si="47"/>
        <v>68.140210259793037</v>
      </c>
      <c r="CD31" s="18">
        <f t="shared" si="47"/>
        <v>67.458808157195108</v>
      </c>
      <c r="CE31" s="18">
        <f t="shared" si="47"/>
        <v>66.784220075623153</v>
      </c>
      <c r="CF31" s="18">
        <f t="shared" si="47"/>
        <v>66.116377874866927</v>
      </c>
      <c r="CG31" s="18">
        <f t="shared" si="47"/>
        <v>65.455214096118254</v>
      </c>
      <c r="CH31" s="18">
        <f t="shared" si="47"/>
        <v>64.800661955157068</v>
      </c>
      <c r="CI31" s="18">
        <f t="shared" si="47"/>
        <v>64.152655335605502</v>
      </c>
      <c r="CJ31" s="18">
        <f t="shared" si="47"/>
        <v>63.511128782249443</v>
      </c>
      <c r="CK31" s="18">
        <f t="shared" si="47"/>
        <v>62.876017494426947</v>
      </c>
      <c r="CL31" s="18">
        <f t="shared" si="47"/>
        <v>62.247257319482678</v>
      </c>
      <c r="CM31" s="18">
        <f t="shared" si="47"/>
        <v>61.624784746287851</v>
      </c>
      <c r="CN31" s="18">
        <f t="shared" si="47"/>
        <v>61.008536898824971</v>
      </c>
      <c r="CO31" s="18">
        <f t="shared" si="47"/>
        <v>60.39845152983672</v>
      </c>
      <c r="CP31" s="18">
        <f t="shared" si="47"/>
        <v>59.794467014538355</v>
      </c>
      <c r="CQ31" s="18">
        <f t="shared" si="47"/>
        <v>59.196522344392974</v>
      </c>
      <c r="CR31" s="18">
        <f t="shared" si="47"/>
        <v>58.604557120949046</v>
      </c>
      <c r="CS31" s="18">
        <f t="shared" si="47"/>
        <v>58.018511549739557</v>
      </c>
      <c r="CT31" s="18">
        <f t="shared" si="47"/>
        <v>57.438326434242164</v>
      </c>
      <c r="CU31" s="18">
        <f t="shared" si="47"/>
        <v>56.863943169899741</v>
      </c>
      <c r="CV31" s="18">
        <f t="shared" si="47"/>
        <v>56.295303738200744</v>
      </c>
      <c r="CW31" s="18">
        <f t="shared" si="47"/>
        <v>55.732350700818735</v>
      </c>
      <c r="CX31" s="18">
        <f t="shared" si="47"/>
        <v>55.17502719381055</v>
      </c>
      <c r="CY31" s="18">
        <f t="shared" ref="CY31:FJ31" si="48">+CX31*(1+$AO$35)</f>
        <v>54.623276921872446</v>
      </c>
      <c r="CZ31" s="18">
        <f t="shared" si="48"/>
        <v>54.07704415265372</v>
      </c>
      <c r="DA31" s="18">
        <f t="shared" si="48"/>
        <v>53.53627371112718</v>
      </c>
      <c r="DB31" s="18">
        <f t="shared" si="48"/>
        <v>53.000910974015909</v>
      </c>
      <c r="DC31" s="18">
        <f t="shared" si="48"/>
        <v>52.470901864275753</v>
      </c>
      <c r="DD31" s="18">
        <f t="shared" si="48"/>
        <v>51.946192845632993</v>
      </c>
      <c r="DE31" s="18">
        <f t="shared" si="48"/>
        <v>51.426730917176663</v>
      </c>
      <c r="DF31" s="18">
        <f t="shared" si="48"/>
        <v>50.912463608004899</v>
      </c>
      <c r="DG31" s="18">
        <f t="shared" si="48"/>
        <v>50.403338971924846</v>
      </c>
      <c r="DH31" s="18">
        <f t="shared" si="48"/>
        <v>49.899305582205599</v>
      </c>
      <c r="DI31" s="18">
        <f t="shared" si="48"/>
        <v>49.400312526383544</v>
      </c>
      <c r="DJ31" s="18">
        <f t="shared" si="48"/>
        <v>48.906309401119707</v>
      </c>
      <c r="DK31" s="18">
        <f t="shared" si="48"/>
        <v>48.417246307108506</v>
      </c>
      <c r="DL31" s="18">
        <f t="shared" si="48"/>
        <v>47.933073844037423</v>
      </c>
      <c r="DM31" s="18">
        <f t="shared" si="48"/>
        <v>47.453743105597049</v>
      </c>
      <c r="DN31" s="18">
        <f t="shared" si="48"/>
        <v>46.979205674541078</v>
      </c>
      <c r="DO31" s="18">
        <f t="shared" si="48"/>
        <v>46.509413617795666</v>
      </c>
      <c r="DP31" s="18">
        <f t="shared" si="48"/>
        <v>46.044319481617705</v>
      </c>
      <c r="DQ31" s="18">
        <f t="shared" si="48"/>
        <v>45.583876286801527</v>
      </c>
      <c r="DR31" s="18">
        <f t="shared" si="48"/>
        <v>45.128037523933514</v>
      </c>
      <c r="DS31" s="18">
        <f t="shared" si="48"/>
        <v>44.676757148694179</v>
      </c>
      <c r="DT31" s="18">
        <f t="shared" si="48"/>
        <v>44.229989577207235</v>
      </c>
      <c r="DU31" s="18">
        <f t="shared" si="48"/>
        <v>43.787689681435161</v>
      </c>
      <c r="DV31" s="18">
        <f t="shared" si="48"/>
        <v>43.349812784620809</v>
      </c>
      <c r="DW31" s="18">
        <f t="shared" si="48"/>
        <v>42.916314656774603</v>
      </c>
      <c r="DX31" s="18">
        <f t="shared" si="48"/>
        <v>42.487151510206857</v>
      </c>
      <c r="DY31" s="18">
        <f t="shared" si="48"/>
        <v>42.062279995104788</v>
      </c>
      <c r="DZ31" s="18">
        <f t="shared" si="48"/>
        <v>41.641657195153741</v>
      </c>
      <c r="EA31" s="18">
        <f t="shared" si="48"/>
        <v>41.225240623202204</v>
      </c>
      <c r="EB31" s="18">
        <f t="shared" si="48"/>
        <v>40.812988216970183</v>
      </c>
      <c r="EC31" s="18">
        <f t="shared" si="48"/>
        <v>40.40485833480048</v>
      </c>
      <c r="ED31" s="18">
        <f t="shared" si="48"/>
        <v>40.000809751452472</v>
      </c>
      <c r="EE31" s="18">
        <f t="shared" si="48"/>
        <v>39.60080165393795</v>
      </c>
      <c r="EF31" s="18">
        <f t="shared" si="48"/>
        <v>39.204793637398566</v>
      </c>
      <c r="EG31" s="18">
        <f t="shared" si="48"/>
        <v>38.812745701024582</v>
      </c>
      <c r="EH31" s="18">
        <f t="shared" si="48"/>
        <v>38.424618244014333</v>
      </c>
      <c r="EI31" s="18">
        <f t="shared" si="48"/>
        <v>38.040372061574189</v>
      </c>
      <c r="EJ31" s="18">
        <f t="shared" si="48"/>
        <v>37.65996834095845</v>
      </c>
      <c r="EK31" s="18">
        <f t="shared" si="48"/>
        <v>37.283368657548863</v>
      </c>
      <c r="EL31" s="18">
        <f t="shared" si="48"/>
        <v>36.910534970973373</v>
      </c>
      <c r="EM31" s="18">
        <f t="shared" si="48"/>
        <v>36.541429621263639</v>
      </c>
      <c r="EN31" s="18">
        <f t="shared" si="48"/>
        <v>36.176015325051004</v>
      </c>
      <c r="EO31" s="18">
        <f t="shared" si="48"/>
        <v>35.814255171800497</v>
      </c>
      <c r="EP31" s="18">
        <f t="shared" si="48"/>
        <v>35.456112620082493</v>
      </c>
      <c r="EQ31" s="18">
        <f t="shared" si="48"/>
        <v>35.101551493881665</v>
      </c>
      <c r="ER31" s="18">
        <f t="shared" si="48"/>
        <v>34.75053597894285</v>
      </c>
      <c r="ES31" s="18">
        <f t="shared" si="48"/>
        <v>34.403030619153419</v>
      </c>
      <c r="ET31" s="18">
        <f t="shared" si="48"/>
        <v>34.059000312961885</v>
      </c>
      <c r="EU31" s="18">
        <f t="shared" si="48"/>
        <v>33.718410309832265</v>
      </c>
      <c r="EV31" s="18">
        <f t="shared" si="48"/>
        <v>33.381226206733942</v>
      </c>
      <c r="EW31" s="18">
        <f t="shared" si="48"/>
        <v>33.047413944666602</v>
      </c>
      <c r="EX31" s="18">
        <f t="shared" si="48"/>
        <v>32.716939805219937</v>
      </c>
      <c r="EY31" s="18">
        <f t="shared" si="48"/>
        <v>32.389770407167738</v>
      </c>
      <c r="EZ31" s="18">
        <f t="shared" si="48"/>
        <v>32.065872703096062</v>
      </c>
      <c r="FA31" s="18">
        <f t="shared" si="48"/>
        <v>31.745213976065102</v>
      </c>
      <c r="FB31" s="18">
        <f t="shared" si="48"/>
        <v>31.427761836304452</v>
      </c>
      <c r="FC31" s="18">
        <f t="shared" si="48"/>
        <v>31.113484217941409</v>
      </c>
      <c r="FD31" s="18">
        <f t="shared" si="48"/>
        <v>30.802349375761995</v>
      </c>
      <c r="FE31" s="18">
        <f t="shared" si="48"/>
        <v>30.494325882004375</v>
      </c>
      <c r="FF31" s="18">
        <f t="shared" si="48"/>
        <v>30.189382623184333</v>
      </c>
      <c r="FG31" s="18">
        <f t="shared" si="48"/>
        <v>29.887488796952489</v>
      </c>
      <c r="FH31" s="18">
        <f t="shared" si="48"/>
        <v>29.588613908982964</v>
      </c>
      <c r="FI31" s="18">
        <f t="shared" si="48"/>
        <v>29.292727769893133</v>
      </c>
      <c r="FJ31" s="18">
        <f t="shared" si="48"/>
        <v>28.999800492194201</v>
      </c>
      <c r="FK31" s="18">
        <f t="shared" ref="FK31:HV31" si="49">+FJ31*(1+$AO$35)</f>
        <v>28.70980248727226</v>
      </c>
      <c r="FL31" s="18">
        <f t="shared" si="49"/>
        <v>28.422704462399537</v>
      </c>
      <c r="FM31" s="18">
        <f t="shared" si="49"/>
        <v>28.13847741777554</v>
      </c>
      <c r="FN31" s="18">
        <f t="shared" si="49"/>
        <v>27.857092643597785</v>
      </c>
      <c r="FO31" s="18">
        <f t="shared" si="49"/>
        <v>27.578521717161806</v>
      </c>
      <c r="FP31" s="18">
        <f t="shared" si="49"/>
        <v>27.302736499990189</v>
      </c>
      <c r="FQ31" s="18">
        <f t="shared" si="49"/>
        <v>27.029709134990288</v>
      </c>
      <c r="FR31" s="18">
        <f t="shared" si="49"/>
        <v>26.759412043640385</v>
      </c>
      <c r="FS31" s="18">
        <f t="shared" si="49"/>
        <v>26.491817923203982</v>
      </c>
      <c r="FT31" s="18">
        <f t="shared" si="49"/>
        <v>26.226899743971941</v>
      </c>
      <c r="FU31" s="18">
        <f t="shared" si="49"/>
        <v>25.964630746532222</v>
      </c>
      <c r="FV31" s="18">
        <f t="shared" si="49"/>
        <v>25.704984439066902</v>
      </c>
      <c r="FW31" s="18">
        <f t="shared" si="49"/>
        <v>25.447934594676234</v>
      </c>
      <c r="FX31" s="18">
        <f t="shared" si="49"/>
        <v>25.193455248729471</v>
      </c>
      <c r="FY31" s="18">
        <f t="shared" si="49"/>
        <v>24.941520696242176</v>
      </c>
      <c r="FZ31" s="18">
        <f t="shared" si="49"/>
        <v>24.692105489279754</v>
      </c>
      <c r="GA31" s="18">
        <f t="shared" si="49"/>
        <v>24.445184434386956</v>
      </c>
      <c r="GB31" s="18">
        <f t="shared" si="49"/>
        <v>24.200732590043085</v>
      </c>
      <c r="GC31" s="18">
        <f t="shared" si="49"/>
        <v>23.958725264142654</v>
      </c>
      <c r="GD31" s="18">
        <f t="shared" si="49"/>
        <v>23.719138011501226</v>
      </c>
      <c r="GE31" s="18">
        <f t="shared" si="49"/>
        <v>23.481946631386215</v>
      </c>
      <c r="GF31" s="18">
        <f t="shared" si="49"/>
        <v>23.247127165072353</v>
      </c>
      <c r="GG31" s="18">
        <f t="shared" si="49"/>
        <v>23.014655893421629</v>
      </c>
      <c r="GH31" s="18">
        <f t="shared" si="49"/>
        <v>22.784509334487414</v>
      </c>
      <c r="GI31" s="18">
        <f t="shared" si="49"/>
        <v>22.556664241142538</v>
      </c>
      <c r="GJ31" s="18">
        <f t="shared" si="49"/>
        <v>22.331097598731112</v>
      </c>
      <c r="GK31" s="18">
        <f t="shared" si="49"/>
        <v>22.107786622743802</v>
      </c>
      <c r="GL31" s="18">
        <f t="shared" si="49"/>
        <v>21.886708756516363</v>
      </c>
      <c r="GM31" s="18">
        <f t="shared" si="49"/>
        <v>21.667841668951198</v>
      </c>
      <c r="GN31" s="18">
        <f t="shared" si="49"/>
        <v>21.451163252261686</v>
      </c>
      <c r="GO31" s="18">
        <f t="shared" si="49"/>
        <v>21.236651619739071</v>
      </c>
      <c r="GP31" s="18">
        <f t="shared" si="49"/>
        <v>21.024285103541679</v>
      </c>
      <c r="GQ31" s="18">
        <f t="shared" si="49"/>
        <v>20.814042252506262</v>
      </c>
      <c r="GR31" s="18">
        <f t="shared" si="49"/>
        <v>20.6059018299812</v>
      </c>
      <c r="GS31" s="18">
        <f t="shared" si="49"/>
        <v>20.399842811681388</v>
      </c>
      <c r="GT31" s="18">
        <f t="shared" si="49"/>
        <v>20.195844383564573</v>
      </c>
      <c r="GU31" s="18">
        <f t="shared" si="49"/>
        <v>19.993885939728926</v>
      </c>
      <c r="GV31" s="18">
        <f t="shared" si="49"/>
        <v>19.793947080331638</v>
      </c>
      <c r="GW31" s="18">
        <f t="shared" si="49"/>
        <v>19.596007609528321</v>
      </c>
      <c r="GX31" s="18">
        <f t="shared" si="49"/>
        <v>19.400047533433039</v>
      </c>
      <c r="GY31" s="18">
        <f t="shared" si="49"/>
        <v>19.206047058098708</v>
      </c>
      <c r="GZ31" s="18">
        <f t="shared" si="49"/>
        <v>19.013986587517721</v>
      </c>
      <c r="HA31" s="18">
        <f t="shared" si="49"/>
        <v>18.823846721642543</v>
      </c>
      <c r="HB31" s="18">
        <f t="shared" si="49"/>
        <v>18.635608254426117</v>
      </c>
      <c r="HC31" s="18">
        <f t="shared" si="49"/>
        <v>18.449252171881856</v>
      </c>
      <c r="HD31" s="18">
        <f t="shared" si="49"/>
        <v>18.264759650163036</v>
      </c>
      <c r="HE31" s="18">
        <f t="shared" si="49"/>
        <v>18.082112053661405</v>
      </c>
      <c r="HF31" s="18">
        <f t="shared" si="49"/>
        <v>17.901290933124791</v>
      </c>
      <c r="HG31" s="18">
        <f t="shared" si="49"/>
        <v>17.722278023793542</v>
      </c>
      <c r="HH31" s="18">
        <f t="shared" si="49"/>
        <v>17.545055243555606</v>
      </c>
      <c r="HI31" s="18">
        <f t="shared" si="49"/>
        <v>17.369604691120049</v>
      </c>
      <c r="HJ31" s="18">
        <f t="shared" si="49"/>
        <v>17.195908644208849</v>
      </c>
      <c r="HK31" s="18">
        <f t="shared" si="49"/>
        <v>17.023949557766759</v>
      </c>
      <c r="HL31" s="18">
        <f t="shared" si="49"/>
        <v>16.853710062189091</v>
      </c>
      <c r="HM31" s="18">
        <f t="shared" si="49"/>
        <v>16.685172961567201</v>
      </c>
      <c r="HN31" s="18">
        <f t="shared" si="49"/>
        <v>16.518321231951528</v>
      </c>
      <c r="HO31" s="18">
        <f t="shared" si="49"/>
        <v>16.353138019632013</v>
      </c>
      <c r="HP31" s="18">
        <f t="shared" si="49"/>
        <v>16.189606639435691</v>
      </c>
      <c r="HQ31" s="18">
        <f t="shared" si="49"/>
        <v>16.027710573041336</v>
      </c>
      <c r="HR31" s="18">
        <f t="shared" si="49"/>
        <v>15.867433467310923</v>
      </c>
      <c r="HS31" s="18">
        <f t="shared" si="49"/>
        <v>15.708759132637812</v>
      </c>
      <c r="HT31" s="18">
        <f t="shared" si="49"/>
        <v>15.551671541311434</v>
      </c>
      <c r="HU31" s="18">
        <f t="shared" si="49"/>
        <v>15.39615482589832</v>
      </c>
      <c r="HV31" s="18">
        <f t="shared" si="49"/>
        <v>15.242193277639336</v>
      </c>
      <c r="HW31" s="18">
        <f t="shared" ref="HW31:KH31" si="50">+HV31*(1+$AO$35)</f>
        <v>15.089771344862942</v>
      </c>
      <c r="HX31" s="18">
        <f t="shared" si="50"/>
        <v>14.938873631414314</v>
      </c>
      <c r="HY31" s="18">
        <f t="shared" si="50"/>
        <v>14.78948489510017</v>
      </c>
      <c r="HZ31" s="18">
        <f t="shared" si="50"/>
        <v>14.641590046149169</v>
      </c>
      <c r="IA31" s="18">
        <f t="shared" si="50"/>
        <v>14.495174145687677</v>
      </c>
      <c r="IB31" s="18">
        <f t="shared" si="50"/>
        <v>14.3502224042308</v>
      </c>
      <c r="IC31" s="18">
        <f t="shared" si="50"/>
        <v>14.206720180188492</v>
      </c>
      <c r="ID31" s="18">
        <f t="shared" si="50"/>
        <v>14.064652978386608</v>
      </c>
      <c r="IE31" s="18">
        <f t="shared" si="50"/>
        <v>13.924006448602741</v>
      </c>
      <c r="IF31" s="18">
        <f t="shared" si="50"/>
        <v>13.784766384116713</v>
      </c>
      <c r="IG31" s="18">
        <f t="shared" si="50"/>
        <v>13.646918720275545</v>
      </c>
      <c r="IH31" s="18">
        <f t="shared" si="50"/>
        <v>13.510449533072789</v>
      </c>
      <c r="II31" s="18">
        <f t="shared" si="50"/>
        <v>13.375345037742061</v>
      </c>
      <c r="IJ31" s="18">
        <f t="shared" si="50"/>
        <v>13.24159158736464</v>
      </c>
      <c r="IK31" s="18">
        <f t="shared" si="50"/>
        <v>13.109175671490993</v>
      </c>
      <c r="IL31" s="18">
        <f t="shared" si="50"/>
        <v>12.978083914776082</v>
      </c>
      <c r="IM31" s="18">
        <f t="shared" si="50"/>
        <v>12.848303075628321</v>
      </c>
      <c r="IN31" s="18">
        <f t="shared" si="50"/>
        <v>12.719820044872037</v>
      </c>
      <c r="IO31" s="18">
        <f t="shared" si="50"/>
        <v>12.592621844423316</v>
      </c>
      <c r="IP31" s="18">
        <f t="shared" si="50"/>
        <v>12.466695625979083</v>
      </c>
      <c r="IQ31" s="18">
        <f t="shared" si="50"/>
        <v>12.342028669719292</v>
      </c>
      <c r="IR31" s="18">
        <f t="shared" si="50"/>
        <v>12.218608383022099</v>
      </c>
      <c r="IS31" s="18">
        <f t="shared" si="50"/>
        <v>12.096422299191879</v>
      </c>
      <c r="IT31" s="18">
        <f t="shared" si="50"/>
        <v>11.97545807619996</v>
      </c>
      <c r="IU31" s="18">
        <f t="shared" si="50"/>
        <v>11.855703495437961</v>
      </c>
      <c r="IV31" s="18">
        <f t="shared" si="50"/>
        <v>11.737146460483581</v>
      </c>
      <c r="IW31" s="18">
        <f t="shared" si="50"/>
        <v>11.619774995878744</v>
      </c>
      <c r="IX31" s="18">
        <f t="shared" si="50"/>
        <v>11.503577245919956</v>
      </c>
      <c r="IY31" s="18">
        <f t="shared" si="50"/>
        <v>11.388541473460757</v>
      </c>
      <c r="IZ31" s="18">
        <f t="shared" si="50"/>
        <v>11.27465605872615</v>
      </c>
      <c r="JA31" s="18">
        <f t="shared" si="50"/>
        <v>11.161909498138888</v>
      </c>
      <c r="JB31" s="18">
        <f t="shared" si="50"/>
        <v>11.050290403157499</v>
      </c>
      <c r="JC31" s="18">
        <f t="shared" si="50"/>
        <v>10.939787499125924</v>
      </c>
      <c r="JD31" s="18">
        <f t="shared" si="50"/>
        <v>10.830389624134664</v>
      </c>
      <c r="JE31" s="18">
        <f t="shared" si="50"/>
        <v>10.722085727893317</v>
      </c>
      <c r="JF31" s="18">
        <f t="shared" si="50"/>
        <v>10.614864870614383</v>
      </c>
      <c r="JG31" s="18">
        <f t="shared" si="50"/>
        <v>10.508716221908239</v>
      </c>
      <c r="JH31" s="18">
        <f t="shared" si="50"/>
        <v>10.403629059689157</v>
      </c>
      <c r="JI31" s="18">
        <f t="shared" si="50"/>
        <v>10.299592769092266</v>
      </c>
      <c r="JJ31" s="18">
        <f t="shared" si="50"/>
        <v>10.196596841401343</v>
      </c>
      <c r="JK31" s="18">
        <f t="shared" si="50"/>
        <v>10.094630872987329</v>
      </c>
      <c r="JL31" s="18">
        <f t="shared" si="50"/>
        <v>9.993684564257455</v>
      </c>
      <c r="JM31" s="18">
        <f t="shared" si="50"/>
        <v>9.8937477186148808</v>
      </c>
      <c r="JN31" s="18">
        <f t="shared" si="50"/>
        <v>9.7948102414287312</v>
      </c>
      <c r="JO31" s="18">
        <f t="shared" si="50"/>
        <v>9.6968621390144438</v>
      </c>
      <c r="JP31" s="18">
        <f t="shared" si="50"/>
        <v>9.5998935176242988</v>
      </c>
      <c r="JQ31" s="18">
        <f t="shared" si="50"/>
        <v>9.503894582448055</v>
      </c>
      <c r="JR31" s="18">
        <f t="shared" si="50"/>
        <v>9.4088556366235743</v>
      </c>
      <c r="JS31" s="18">
        <f t="shared" si="50"/>
        <v>9.3147670802573383</v>
      </c>
      <c r="JT31" s="18">
        <f t="shared" si="50"/>
        <v>9.2216194094547657</v>
      </c>
      <c r="JU31" s="18">
        <f t="shared" si="50"/>
        <v>9.1294032153602185</v>
      </c>
      <c r="JV31" s="18">
        <f t="shared" si="50"/>
        <v>9.0381091832066165</v>
      </c>
      <c r="JW31" s="18">
        <f t="shared" si="50"/>
        <v>8.9477280913745503</v>
      </c>
      <c r="JX31" s="18">
        <f t="shared" si="50"/>
        <v>8.8582508104608042</v>
      </c>
      <c r="JY31" s="18">
        <f t="shared" si="50"/>
        <v>8.7696683023561963</v>
      </c>
      <c r="JZ31" s="18">
        <f t="shared" si="50"/>
        <v>8.6819716193326339</v>
      </c>
      <c r="KA31" s="18">
        <f t="shared" si="50"/>
        <v>8.5951519031393069</v>
      </c>
      <c r="KB31" s="18">
        <f t="shared" si="50"/>
        <v>8.5092003841079134</v>
      </c>
      <c r="KC31" s="18">
        <f t="shared" si="50"/>
        <v>8.4241083802668335</v>
      </c>
      <c r="KD31" s="18">
        <f t="shared" si="50"/>
        <v>8.3398672964641651</v>
      </c>
      <c r="KE31" s="18">
        <f t="shared" si="50"/>
        <v>8.2564686234995239</v>
      </c>
      <c r="KF31" s="18">
        <f t="shared" si="50"/>
        <v>8.1739039372645284</v>
      </c>
      <c r="KG31" s="18">
        <f t="shared" si="50"/>
        <v>8.0921648978918839</v>
      </c>
      <c r="KH31" s="18">
        <f t="shared" si="50"/>
        <v>8.0112432489129652</v>
      </c>
      <c r="KI31" s="18">
        <f t="shared" ref="KI31:MT31" si="51">+KH31*(1+$AO$35)</f>
        <v>7.9311308164238357</v>
      </c>
      <c r="KJ31" s="18">
        <f t="shared" si="51"/>
        <v>7.851819508259597</v>
      </c>
      <c r="KK31" s="18">
        <f t="shared" si="51"/>
        <v>7.7733013131770008</v>
      </c>
      <c r="KL31" s="18">
        <f t="shared" si="51"/>
        <v>7.6955683000452311</v>
      </c>
      <c r="KM31" s="18">
        <f t="shared" si="51"/>
        <v>7.6186126170447785</v>
      </c>
      <c r="KN31" s="18">
        <f t="shared" si="51"/>
        <v>7.5424264908743304</v>
      </c>
      <c r="KO31" s="18">
        <f t="shared" si="51"/>
        <v>7.4670022259655866</v>
      </c>
      <c r="KP31" s="18">
        <f t="shared" si="51"/>
        <v>7.3923322037059309</v>
      </c>
      <c r="KQ31" s="18">
        <f t="shared" si="51"/>
        <v>7.3184088816688719</v>
      </c>
      <c r="KR31" s="18">
        <f t="shared" si="51"/>
        <v>7.2452247928521833</v>
      </c>
      <c r="KS31" s="18">
        <f t="shared" si="51"/>
        <v>7.172772544923661</v>
      </c>
      <c r="KT31" s="18">
        <f t="shared" si="51"/>
        <v>7.1010448194744242</v>
      </c>
      <c r="KU31" s="18">
        <f t="shared" si="51"/>
        <v>7.0300343712796796</v>
      </c>
      <c r="KV31" s="18">
        <f t="shared" si="51"/>
        <v>6.9597340275668831</v>
      </c>
      <c r="KW31" s="18">
        <f t="shared" si="51"/>
        <v>6.8901366872912142</v>
      </c>
      <c r="KX31" s="18">
        <f t="shared" si="51"/>
        <v>6.8212353204183023</v>
      </c>
      <c r="KY31" s="18">
        <f t="shared" si="51"/>
        <v>6.7530229672141191</v>
      </c>
      <c r="KZ31" s="18">
        <f t="shared" si="51"/>
        <v>6.6854927375419777</v>
      </c>
      <c r="LA31" s="18">
        <f t="shared" si="51"/>
        <v>6.6186378101665575</v>
      </c>
      <c r="LB31" s="18">
        <f t="shared" si="51"/>
        <v>6.5524514320648919</v>
      </c>
      <c r="LC31" s="18">
        <f t="shared" si="51"/>
        <v>6.4869269177442428</v>
      </c>
      <c r="LD31" s="18">
        <f t="shared" si="51"/>
        <v>6.4220576485667999</v>
      </c>
      <c r="LE31" s="18">
        <f t="shared" si="51"/>
        <v>6.3578370720811321</v>
      </c>
      <c r="LF31" s="18">
        <f t="shared" si="51"/>
        <v>6.2942587013603211</v>
      </c>
      <c r="LG31" s="18">
        <f t="shared" si="51"/>
        <v>6.2313161143467175</v>
      </c>
      <c r="LH31" s="18">
        <f t="shared" si="51"/>
        <v>6.1690029532032504</v>
      </c>
      <c r="LI31" s="18">
        <f t="shared" si="51"/>
        <v>6.107312923671218</v>
      </c>
      <c r="LJ31" s="18">
        <f t="shared" si="51"/>
        <v>6.0462397944345057</v>
      </c>
      <c r="LK31" s="18">
        <f t="shared" si="51"/>
        <v>5.9857773964901604</v>
      </c>
      <c r="LL31" s="18">
        <f t="shared" si="51"/>
        <v>5.9259196225252584</v>
      </c>
      <c r="LM31" s="18">
        <f t="shared" si="51"/>
        <v>5.8666604263000055</v>
      </c>
      <c r="LN31" s="18">
        <f t="shared" si="51"/>
        <v>5.8079938220370053</v>
      </c>
      <c r="LO31" s="18">
        <f t="shared" si="51"/>
        <v>5.7499138838166353</v>
      </c>
      <c r="LP31" s="18">
        <f t="shared" si="51"/>
        <v>5.6924147449784686</v>
      </c>
      <c r="LQ31" s="18">
        <f t="shared" si="51"/>
        <v>5.6354905975286842</v>
      </c>
      <c r="LR31" s="18">
        <f t="shared" si="51"/>
        <v>5.5791356915533976</v>
      </c>
      <c r="LS31" s="18">
        <f t="shared" si="51"/>
        <v>5.5233443346378639</v>
      </c>
      <c r="LT31" s="18">
        <f t="shared" si="51"/>
        <v>5.4681108912914853</v>
      </c>
      <c r="LU31" s="18">
        <f t="shared" si="51"/>
        <v>5.4134297823785706</v>
      </c>
      <c r="LV31" s="18">
        <f t="shared" si="51"/>
        <v>5.3592954845547851</v>
      </c>
      <c r="LW31" s="18">
        <f t="shared" si="51"/>
        <v>5.3057025297092375</v>
      </c>
      <c r="LX31" s="18">
        <f t="shared" si="51"/>
        <v>5.2526455044121452</v>
      </c>
      <c r="LY31" s="18">
        <f t="shared" si="51"/>
        <v>5.2001190493680234</v>
      </c>
      <c r="LZ31" s="18">
        <f t="shared" si="51"/>
        <v>5.1481178588743433</v>
      </c>
      <c r="MA31" s="18">
        <f t="shared" si="51"/>
        <v>5.0966366802855996</v>
      </c>
      <c r="MB31" s="18">
        <f t="shared" si="51"/>
        <v>5.0456703134827432</v>
      </c>
      <c r="MC31" s="18">
        <f t="shared" si="51"/>
        <v>4.9952136103479159</v>
      </c>
      <c r="MD31" s="18">
        <f t="shared" si="51"/>
        <v>4.945261474244437</v>
      </c>
      <c r="ME31" s="18">
        <f t="shared" si="51"/>
        <v>4.8958088595019928</v>
      </c>
      <c r="MF31" s="18">
        <f t="shared" si="51"/>
        <v>4.8468507709069728</v>
      </c>
      <c r="MG31" s="18">
        <f t="shared" si="51"/>
        <v>4.7983822631979027</v>
      </c>
      <c r="MH31" s="18">
        <f t="shared" si="51"/>
        <v>4.7503984405659239</v>
      </c>
      <c r="MI31" s="18">
        <f t="shared" si="51"/>
        <v>4.7028944561602648</v>
      </c>
      <c r="MJ31" s="18">
        <f t="shared" si="51"/>
        <v>4.6558655115986625</v>
      </c>
      <c r="MK31" s="18">
        <f t="shared" si="51"/>
        <v>4.609306856482676</v>
      </c>
      <c r="ML31" s="18">
        <f t="shared" si="51"/>
        <v>4.5632137879178494</v>
      </c>
      <c r="MM31" s="18">
        <f t="shared" si="51"/>
        <v>4.5175816500386707</v>
      </c>
      <c r="MN31" s="18">
        <f t="shared" si="51"/>
        <v>4.4724058335382839</v>
      </c>
      <c r="MO31" s="18">
        <f t="shared" si="51"/>
        <v>4.4276817752029007</v>
      </c>
      <c r="MP31" s="18">
        <f t="shared" si="51"/>
        <v>4.383404957450872</v>
      </c>
      <c r="MQ31" s="18">
        <f t="shared" si="51"/>
        <v>4.3395709078763636</v>
      </c>
      <c r="MR31" s="18">
        <f t="shared" si="51"/>
        <v>4.2961751987975996</v>
      </c>
      <c r="MS31" s="18">
        <f t="shared" si="51"/>
        <v>4.2532134468096237</v>
      </c>
      <c r="MT31" s="18">
        <f t="shared" si="51"/>
        <v>4.210681312341527</v>
      </c>
      <c r="MU31" s="18">
        <f t="shared" ref="MU31:PF31" si="52">+MT31*(1+$AO$35)</f>
        <v>4.1685744992181117</v>
      </c>
      <c r="MV31" s="18">
        <f t="shared" si="52"/>
        <v>4.1268887542259307</v>
      </c>
      <c r="MW31" s="18">
        <f t="shared" si="52"/>
        <v>4.0856198666836709</v>
      </c>
      <c r="MX31" s="18">
        <f t="shared" si="52"/>
        <v>4.0447636680168344</v>
      </c>
      <c r="MY31" s="18">
        <f t="shared" si="52"/>
        <v>4.0043160313366659</v>
      </c>
      <c r="MZ31" s="18">
        <f t="shared" si="52"/>
        <v>3.9642728710232991</v>
      </c>
      <c r="NA31" s="18">
        <f t="shared" si="52"/>
        <v>3.9246301423130658</v>
      </c>
      <c r="NB31" s="18">
        <f t="shared" si="52"/>
        <v>3.885383840889935</v>
      </c>
      <c r="NC31" s="18">
        <f t="shared" si="52"/>
        <v>3.8465300024810358</v>
      </c>
      <c r="ND31" s="18">
        <f t="shared" si="52"/>
        <v>3.8080647024562255</v>
      </c>
      <c r="NE31" s="18">
        <f t="shared" si="52"/>
        <v>3.7699840554316633</v>
      </c>
      <c r="NF31" s="18">
        <f t="shared" si="52"/>
        <v>3.7322842148773465</v>
      </c>
      <c r="NG31" s="18">
        <f t="shared" si="52"/>
        <v>3.6949613727285731</v>
      </c>
      <c r="NH31" s="18">
        <f t="shared" si="52"/>
        <v>3.6580117590012873</v>
      </c>
      <c r="NI31" s="18">
        <f t="shared" si="52"/>
        <v>3.6214316414112742</v>
      </c>
      <c r="NJ31" s="18">
        <f t="shared" si="52"/>
        <v>3.5852173249971613</v>
      </c>
      <c r="NK31" s="18">
        <f t="shared" si="52"/>
        <v>3.5493651517471898</v>
      </c>
      <c r="NL31" s="18">
        <f t="shared" si="52"/>
        <v>3.5138715002297181</v>
      </c>
      <c r="NM31" s="18">
        <f t="shared" si="52"/>
        <v>3.4787327852274208</v>
      </c>
      <c r="NN31" s="18">
        <f t="shared" si="52"/>
        <v>3.4439454573751465</v>
      </c>
      <c r="NO31" s="18">
        <f t="shared" si="52"/>
        <v>3.409506002801395</v>
      </c>
      <c r="NP31" s="18">
        <f t="shared" si="52"/>
        <v>3.3754109427733812</v>
      </c>
      <c r="NQ31" s="18">
        <f t="shared" si="52"/>
        <v>3.3416568333456471</v>
      </c>
      <c r="NR31" s="18">
        <f t="shared" si="52"/>
        <v>3.3082402650121905</v>
      </c>
      <c r="NS31" s="18">
        <f t="shared" si="52"/>
        <v>3.2751578623620685</v>
      </c>
      <c r="NT31" s="18">
        <f t="shared" si="52"/>
        <v>3.2424062837384477</v>
      </c>
      <c r="NU31" s="18">
        <f t="shared" si="52"/>
        <v>3.2099822209010633</v>
      </c>
      <c r="NV31" s="18">
        <f t="shared" si="52"/>
        <v>3.1778823986920526</v>
      </c>
      <c r="NW31" s="18">
        <f t="shared" si="52"/>
        <v>3.146103574705132</v>
      </c>
      <c r="NX31" s="18">
        <f t="shared" si="52"/>
        <v>3.1146425389580807</v>
      </c>
      <c r="NY31" s="18">
        <f t="shared" si="52"/>
        <v>3.0834961135684997</v>
      </c>
      <c r="NZ31" s="18">
        <f t="shared" si="52"/>
        <v>3.0526611524328149</v>
      </c>
      <c r="OA31" s="18">
        <f t="shared" si="52"/>
        <v>3.0221345409084868</v>
      </c>
      <c r="OB31" s="18">
        <f t="shared" si="52"/>
        <v>2.9919131954994018</v>
      </c>
      <c r="OC31" s="18">
        <f t="shared" si="52"/>
        <v>2.9619940635444078</v>
      </c>
      <c r="OD31" s="18">
        <f t="shared" si="52"/>
        <v>2.9323741229089637</v>
      </c>
      <c r="OE31" s="18">
        <f t="shared" si="52"/>
        <v>2.9030503816798738</v>
      </c>
      <c r="OF31" s="18">
        <f t="shared" si="52"/>
        <v>2.8740198778630752</v>
      </c>
      <c r="OG31" s="18">
        <f t="shared" si="52"/>
        <v>2.8452796790844443</v>
      </c>
      <c r="OH31" s="18">
        <f t="shared" si="52"/>
        <v>2.8168268822935998</v>
      </c>
      <c r="OI31" s="18">
        <f t="shared" si="52"/>
        <v>2.7886586134706639</v>
      </c>
      <c r="OJ31" s="18">
        <f t="shared" si="52"/>
        <v>2.7607720273359573</v>
      </c>
      <c r="OK31" s="18">
        <f t="shared" si="52"/>
        <v>2.7331643070625975</v>
      </c>
      <c r="OL31" s="18">
        <f t="shared" si="52"/>
        <v>2.7058326639919716</v>
      </c>
      <c r="OM31" s="18">
        <f t="shared" si="52"/>
        <v>2.6787743373520518</v>
      </c>
      <c r="ON31" s="18">
        <f t="shared" si="52"/>
        <v>2.6519865939785312</v>
      </c>
      <c r="OO31" s="18">
        <f t="shared" si="52"/>
        <v>2.625466728038746</v>
      </c>
      <c r="OP31" s="18">
        <f t="shared" si="52"/>
        <v>2.5992120607583584</v>
      </c>
      <c r="OQ31" s="18">
        <f t="shared" si="52"/>
        <v>2.5732199401507749</v>
      </c>
      <c r="OR31" s="18">
        <f t="shared" si="52"/>
        <v>2.5474877407492671</v>
      </c>
      <c r="OS31" s="18">
        <f t="shared" si="52"/>
        <v>2.5220128633417742</v>
      </c>
      <c r="OT31" s="18">
        <f t="shared" si="52"/>
        <v>2.4967927347083565</v>
      </c>
      <c r="OU31" s="18">
        <f t="shared" si="52"/>
        <v>2.4718248073612727</v>
      </c>
      <c r="OV31" s="18">
        <f t="shared" si="52"/>
        <v>2.44710655928766</v>
      </c>
      <c r="OW31" s="18">
        <f t="shared" si="52"/>
        <v>2.4226354936947834</v>
      </c>
      <c r="OX31" s="18">
        <f t="shared" si="52"/>
        <v>2.3984091387578355</v>
      </c>
      <c r="OY31" s="18">
        <f t="shared" si="52"/>
        <v>2.3744250473702571</v>
      </c>
      <c r="OZ31" s="18">
        <f t="shared" si="52"/>
        <v>2.3506807968965546</v>
      </c>
      <c r="PA31" s="18">
        <f t="shared" si="52"/>
        <v>2.3271739889275889</v>
      </c>
      <c r="PB31" s="18">
        <f t="shared" si="52"/>
        <v>2.303902249038313</v>
      </c>
      <c r="PC31" s="18">
        <f t="shared" si="52"/>
        <v>2.2808632265479298</v>
      </c>
      <c r="PD31" s="18">
        <f t="shared" si="52"/>
        <v>2.2580545942824504</v>
      </c>
      <c r="PE31" s="18">
        <f t="shared" si="52"/>
        <v>2.235474048339626</v>
      </c>
      <c r="PF31" s="18">
        <f t="shared" si="52"/>
        <v>2.2131193078562297</v>
      </c>
      <c r="PG31" s="18">
        <f t="shared" ref="PG31:QU31" si="53">+PF31*(1+$AO$35)</f>
        <v>2.1909881147776673</v>
      </c>
      <c r="PH31" s="18">
        <f t="shared" si="53"/>
        <v>2.1690782336298908</v>
      </c>
      <c r="PI31" s="18">
        <f t="shared" si="53"/>
        <v>2.147387451293592</v>
      </c>
      <c r="PJ31" s="18">
        <f t="shared" si="53"/>
        <v>2.1259135767806558</v>
      </c>
      <c r="PK31" s="18">
        <f t="shared" si="53"/>
        <v>2.1046544410128494</v>
      </c>
      <c r="PL31" s="18">
        <f t="shared" si="53"/>
        <v>2.0836078966027207</v>
      </c>
      <c r="PM31" s="18">
        <f t="shared" si="53"/>
        <v>2.0627718176366936</v>
      </c>
      <c r="PN31" s="18">
        <f t="shared" si="53"/>
        <v>2.0421440994603266</v>
      </c>
      <c r="PO31" s="18">
        <f t="shared" si="53"/>
        <v>2.0217226584657233</v>
      </c>
      <c r="PP31" s="18">
        <f t="shared" si="53"/>
        <v>2.0015054318810659</v>
      </c>
      <c r="PQ31" s="18">
        <f t="shared" si="53"/>
        <v>1.9814903775622552</v>
      </c>
      <c r="PR31" s="18">
        <f t="shared" si="53"/>
        <v>1.9616754737866327</v>
      </c>
      <c r="PS31" s="18">
        <f t="shared" si="53"/>
        <v>1.9420587190487664</v>
      </c>
      <c r="PT31" s="18">
        <f t="shared" si="53"/>
        <v>1.9226381318582786</v>
      </c>
      <c r="PU31" s="18">
        <f t="shared" si="53"/>
        <v>1.9034117505396957</v>
      </c>
      <c r="PV31" s="18">
        <f t="shared" si="53"/>
        <v>1.8843776330342987</v>
      </c>
      <c r="PW31" s="18">
        <f t="shared" si="53"/>
        <v>1.8655338567039557</v>
      </c>
      <c r="PX31" s="18">
        <f t="shared" si="53"/>
        <v>1.8468785181369161</v>
      </c>
      <c r="PY31" s="18">
        <f t="shared" si="53"/>
        <v>1.8284097329555469</v>
      </c>
      <c r="PZ31" s="18">
        <f t="shared" si="53"/>
        <v>1.8101256356259914</v>
      </c>
      <c r="QA31" s="18">
        <f t="shared" si="53"/>
        <v>1.7920243792697315</v>
      </c>
      <c r="QB31" s="18">
        <f t="shared" si="53"/>
        <v>1.7741041354770342</v>
      </c>
      <c r="QC31" s="18">
        <f t="shared" si="53"/>
        <v>1.7563630941222639</v>
      </c>
      <c r="QD31" s="18">
        <f t="shared" si="53"/>
        <v>1.7387994631810413</v>
      </c>
      <c r="QE31" s="18">
        <f t="shared" si="53"/>
        <v>1.7214114685492308</v>
      </c>
      <c r="QF31" s="18">
        <f t="shared" si="53"/>
        <v>1.7041973538637385</v>
      </c>
      <c r="QG31" s="18">
        <f t="shared" si="53"/>
        <v>1.6871553803251012</v>
      </c>
      <c r="QH31" s="18">
        <f t="shared" si="53"/>
        <v>1.67028382652185</v>
      </c>
      <c r="QI31" s="18">
        <f t="shared" si="53"/>
        <v>1.6535809882566315</v>
      </c>
      <c r="QJ31" s="18">
        <f t="shared" si="53"/>
        <v>1.6370451783740652</v>
      </c>
      <c r="QK31" s="18">
        <f t="shared" si="53"/>
        <v>1.6206747265903245</v>
      </c>
      <c r="QL31" s="18">
        <f t="shared" si="53"/>
        <v>1.6044679793244212</v>
      </c>
      <c r="QM31" s="18">
        <f t="shared" si="53"/>
        <v>1.5884232995311769</v>
      </c>
      <c r="QN31" s="18">
        <f t="shared" si="53"/>
        <v>1.5725390665358652</v>
      </c>
      <c r="QO31" s="18">
        <f t="shared" si="53"/>
        <v>1.5568136758705065</v>
      </c>
      <c r="QP31" s="18">
        <f t="shared" si="53"/>
        <v>1.5412455391118014</v>
      </c>
      <c r="QQ31" s="18">
        <f t="shared" si="53"/>
        <v>1.5258330837206833</v>
      </c>
      <c r="QR31" s="18">
        <f t="shared" si="53"/>
        <v>1.5105747528834763</v>
      </c>
      <c r="QS31" s="18">
        <f t="shared" si="53"/>
        <v>1.4954690053546416</v>
      </c>
      <c r="QT31" s="18">
        <f t="shared" si="53"/>
        <v>1.4805143153010951</v>
      </c>
      <c r="QU31" s="18">
        <f t="shared" si="53"/>
        <v>1.4657091721480842</v>
      </c>
    </row>
    <row r="32" spans="2:463" s="24" customFormat="1">
      <c r="B32" s="24" t="s">
        <v>28</v>
      </c>
      <c r="C32" s="24">
        <v>0.39</v>
      </c>
      <c r="D32" s="24">
        <f>+D30/D31</f>
        <v>0.26691485917771834</v>
      </c>
      <c r="E32" s="24">
        <v>3.25</v>
      </c>
      <c r="F32" s="24">
        <f t="shared" si="25"/>
        <v>2.2530851408222818</v>
      </c>
      <c r="G32" s="24">
        <v>1.26</v>
      </c>
      <c r="H32" s="24">
        <v>11.29</v>
      </c>
      <c r="I32" s="24">
        <v>0.76</v>
      </c>
      <c r="J32" s="24">
        <f t="shared" si="26"/>
        <v>2.8000000000000007</v>
      </c>
      <c r="K32" s="24">
        <v>2.62</v>
      </c>
      <c r="L32" s="24">
        <v>1.0900000000000001</v>
      </c>
      <c r="M32" s="24">
        <v>-0.14000000000000001</v>
      </c>
      <c r="N32" s="15">
        <f t="shared" si="27"/>
        <v>1.7600000000000002</v>
      </c>
      <c r="O32" s="24">
        <v>-0.39</v>
      </c>
      <c r="P32" s="24">
        <v>-2.91</v>
      </c>
      <c r="Q32" s="24">
        <f>+Q31/Q33</f>
        <v>-2.3598245600340588</v>
      </c>
      <c r="R32" s="24">
        <f>+R31/R33</f>
        <v>-0.44905768106976746</v>
      </c>
      <c r="Y32" s="24">
        <v>3.83</v>
      </c>
      <c r="Z32" s="24">
        <v>6.16</v>
      </c>
      <c r="AA32" s="24">
        <v>16.11</v>
      </c>
      <c r="AB32" s="24">
        <v>5.33</v>
      </c>
      <c r="AC32" s="18">
        <f t="shared" si="30"/>
        <v>-6.1088822411038262</v>
      </c>
      <c r="AD32" s="21">
        <f t="shared" ref="AD32:AL32" si="54">+AD31/AD33</f>
        <v>-0.81010092397707201</v>
      </c>
      <c r="AE32" s="21">
        <f t="shared" si="54"/>
        <v>0.70936612491935114</v>
      </c>
      <c r="AF32" s="21">
        <f t="shared" si="54"/>
        <v>0.72811948023935302</v>
      </c>
      <c r="AG32" s="21">
        <f t="shared" si="54"/>
        <v>2.2075446395697216</v>
      </c>
      <c r="AH32" s="21">
        <f t="shared" si="54"/>
        <v>2.2132967870433427</v>
      </c>
      <c r="AI32" s="21">
        <f t="shared" si="54"/>
        <v>2.2192457979535618</v>
      </c>
      <c r="AJ32" s="21">
        <f t="shared" si="54"/>
        <v>3.6468568207643695</v>
      </c>
      <c r="AK32" s="21">
        <f t="shared" si="54"/>
        <v>3.6403868363413894</v>
      </c>
      <c r="AL32" s="21">
        <f t="shared" si="54"/>
        <v>3.634223836763375</v>
      </c>
    </row>
    <row r="33" spans="2:145" s="24" customFormat="1">
      <c r="B33" s="24" t="s">
        <v>1</v>
      </c>
      <c r="C33" s="24">
        <f>+C31/C32</f>
        <v>39.846153846153214</v>
      </c>
      <c r="D33" s="24">
        <f>+D31/D32</f>
        <v>23.145957550031895</v>
      </c>
      <c r="E33" s="24">
        <f t="shared" ref="E33:K33" si="55">+E31/E32</f>
        <v>39.07138461538463</v>
      </c>
      <c r="F33" s="24">
        <f t="shared" si="55"/>
        <v>41.615826362327368</v>
      </c>
      <c r="G33" s="24">
        <f t="shared" si="55"/>
        <v>39.145238095238</v>
      </c>
      <c r="H33" s="24">
        <f t="shared" si="55"/>
        <v>40.032949512843203</v>
      </c>
      <c r="I33" s="24">
        <f t="shared" si="55"/>
        <v>39.355263157894889</v>
      </c>
      <c r="J33" s="24">
        <f t="shared" si="55"/>
        <v>34.994999999999905</v>
      </c>
      <c r="K33" s="24">
        <f t="shared" si="55"/>
        <v>36.092748091603099</v>
      </c>
      <c r="L33" s="24">
        <f t="shared" ref="L33:P33" si="56">+L31/L32</f>
        <v>34.593577981651187</v>
      </c>
      <c r="M33" s="24">
        <f t="shared" si="56"/>
        <v>30.928571428571896</v>
      </c>
      <c r="N33" s="24">
        <f>+N31/N32</f>
        <v>28.31704545454561</v>
      </c>
      <c r="O33" s="24">
        <f t="shared" si="56"/>
        <v>28.41435897435937</v>
      </c>
      <c r="P33" s="24">
        <f t="shared" si="56"/>
        <v>28.917525773195898</v>
      </c>
      <c r="Q33" s="24">
        <f>+P33</f>
        <v>28.917525773195898</v>
      </c>
      <c r="R33" s="24">
        <f>+Q33</f>
        <v>28.917525773195898</v>
      </c>
      <c r="Y33" s="24">
        <f t="shared" ref="Y33:Z33" si="57">+Y31/Y32</f>
        <v>40.964490861618685</v>
      </c>
      <c r="Z33" s="24">
        <f t="shared" si="57"/>
        <v>39.361038961038957</v>
      </c>
      <c r="AA33" s="24">
        <f t="shared" ref="AA33:AB33" si="58">+AA31/AA32</f>
        <v>39.055927995034111</v>
      </c>
      <c r="AB33" s="24">
        <f t="shared" si="58"/>
        <v>33.354221388367755</v>
      </c>
      <c r="AC33" s="24">
        <f>+AC31/AC32</f>
        <v>28.885402866942137</v>
      </c>
      <c r="AD33" s="24">
        <f>+AC33</f>
        <v>28.885402866942137</v>
      </c>
      <c r="AE33" s="24">
        <f t="shared" ref="AE33:AL33" si="59">+AD33</f>
        <v>28.885402866942137</v>
      </c>
      <c r="AF33" s="24">
        <f t="shared" si="59"/>
        <v>28.885402866942137</v>
      </c>
      <c r="AG33" s="24">
        <f t="shared" si="59"/>
        <v>28.885402866942137</v>
      </c>
      <c r="AH33" s="24">
        <f t="shared" si="59"/>
        <v>28.885402866942137</v>
      </c>
      <c r="AI33" s="24">
        <f t="shared" si="59"/>
        <v>28.885402866942137</v>
      </c>
      <c r="AJ33" s="24">
        <f t="shared" si="59"/>
        <v>28.885402866942137</v>
      </c>
      <c r="AK33" s="24">
        <f t="shared" si="59"/>
        <v>28.885402866942137</v>
      </c>
      <c r="AL33" s="24">
        <f t="shared" si="59"/>
        <v>28.885402866942137</v>
      </c>
    </row>
    <row r="34" spans="2:145" ht="15" thickBot="1"/>
    <row r="35" spans="2:145" s="25" customFormat="1">
      <c r="B35" s="25" t="s">
        <v>29</v>
      </c>
      <c r="G35" s="25">
        <f t="shared" ref="G35:N35" si="60">+G20/C20-1</f>
        <v>0.11062929658680853</v>
      </c>
      <c r="H35" s="25">
        <f t="shared" si="60"/>
        <v>0.31282227761746473</v>
      </c>
      <c r="I35" s="25">
        <f t="shared" si="60"/>
        <v>0.17974242886057068</v>
      </c>
      <c r="J35" s="25">
        <f t="shared" si="60"/>
        <v>8.1477577222395681E-2</v>
      </c>
      <c r="K35" s="25">
        <f t="shared" si="60"/>
        <v>0.1295230723156533</v>
      </c>
      <c r="L35" s="25">
        <f>+L20/H20-1</f>
        <v>-0.11362567867475737</v>
      </c>
      <c r="M35" s="25">
        <f>+M20/I20-1</f>
        <v>-3.0675835041820254E-2</v>
      </c>
      <c r="N35" s="25">
        <f t="shared" si="60"/>
        <v>-3.3914201787775822E-3</v>
      </c>
      <c r="O35" s="25">
        <f>+O20/K20-1</f>
        <v>-0.15430918235774693</v>
      </c>
      <c r="P35" s="25">
        <f>+P20/L20-1</f>
        <v>-7.6269372172139582E-2</v>
      </c>
      <c r="Q35" s="25">
        <f t="shared" ref="Q35" si="61">+Q20/M20-1</f>
        <v>2.5140449438203483E-3</v>
      </c>
      <c r="R35" s="25">
        <f t="shared" ref="R35" si="62">+R20/N20-1</f>
        <v>-2.3899371069182607E-3</v>
      </c>
      <c r="Z35" s="25">
        <f t="shared" ref="Z35:AK35" si="63">+Z20/Y20-1</f>
        <v>1.6241560640728014E-2</v>
      </c>
      <c r="AA35" s="25">
        <f t="shared" si="63"/>
        <v>0.16456441450411208</v>
      </c>
      <c r="AB35" s="25">
        <f t="shared" si="63"/>
        <v>-7.83699666375548E-3</v>
      </c>
      <c r="AC35" s="25">
        <f t="shared" si="63"/>
        <v>-5.8981553848359125E-2</v>
      </c>
      <c r="AD35" s="25">
        <f t="shared" si="63"/>
        <v>1.1009999999999964E-2</v>
      </c>
      <c r="AE35" s="25">
        <f t="shared" si="63"/>
        <v>-9.0100000000001845E-3</v>
      </c>
      <c r="AF35" s="25">
        <f t="shared" si="63"/>
        <v>-9.0100000000000735E-3</v>
      </c>
      <c r="AG35" s="25">
        <f t="shared" si="63"/>
        <v>-9.0100000000002956E-3</v>
      </c>
      <c r="AH35" s="25">
        <f t="shared" si="63"/>
        <v>-9.0100000000001845E-3</v>
      </c>
      <c r="AI35" s="25">
        <f t="shared" si="63"/>
        <v>-9.0100000000000735E-3</v>
      </c>
      <c r="AJ35" s="25">
        <f t="shared" si="63"/>
        <v>-9.0100000000001845E-3</v>
      </c>
      <c r="AK35" s="25">
        <f t="shared" si="63"/>
        <v>-9.0100000000000735E-3</v>
      </c>
      <c r="AL35" s="25">
        <f>+AL20/AK20-1</f>
        <v>-9.0100000000000735E-3</v>
      </c>
      <c r="AN35" s="32" t="s">
        <v>137</v>
      </c>
      <c r="AO35" s="33">
        <v>-0.01</v>
      </c>
      <c r="AQ35" s="32"/>
      <c r="AR35" s="34" t="s">
        <v>114</v>
      </c>
      <c r="EO35" s="25" t="s">
        <v>127</v>
      </c>
    </row>
    <row r="36" spans="2:145" s="5" customFormat="1">
      <c r="B36" s="5" t="s">
        <v>30</v>
      </c>
      <c r="G36" s="5">
        <f t="shared" ref="G36:O42" si="64">+G13/C13-1</f>
        <v>8.2842533283667308E-2</v>
      </c>
      <c r="H36" s="5">
        <f t="shared" si="64"/>
        <v>0.44956454090546494</v>
      </c>
      <c r="I36" s="5">
        <f t="shared" si="64"/>
        <v>0.24760609468676531</v>
      </c>
      <c r="J36" s="5">
        <f t="shared" si="64"/>
        <v>0.14255465913369125</v>
      </c>
      <c r="K36" s="5">
        <f t="shared" si="64"/>
        <v>0.15812124127976901</v>
      </c>
      <c r="L36" s="5">
        <f t="shared" si="64"/>
        <v>-6.972121972906542E-2</v>
      </c>
      <c r="M36" s="5">
        <f t="shared" si="64"/>
        <v>-6.5335833498328721E-2</v>
      </c>
      <c r="N36" s="5">
        <f t="shared" si="64"/>
        <v>-0.13171896769057234</v>
      </c>
      <c r="O36" s="5">
        <f t="shared" si="64"/>
        <v>-0.1891132893394899</v>
      </c>
      <c r="P36" s="5">
        <f>+P13/L13-1</f>
        <v>-0.28077774898674568</v>
      </c>
      <c r="Z36" s="5">
        <f t="shared" ref="Z36:AA36" si="65">+Z13/Y13-1</f>
        <v>0.10888464990151481</v>
      </c>
      <c r="AA36" s="5">
        <f t="shared" si="65"/>
        <v>0.21708128697545925</v>
      </c>
      <c r="AB36" s="5">
        <f>+AB13/AA13-1</f>
        <v>-3.0248161701206477E-2</v>
      </c>
      <c r="AN36" s="13" t="s">
        <v>43</v>
      </c>
      <c r="AO36" s="35">
        <v>0.08</v>
      </c>
      <c r="AQ36" s="13" t="s">
        <v>115</v>
      </c>
      <c r="AR36" s="36">
        <v>2519</v>
      </c>
    </row>
    <row r="37" spans="2:145" s="5" customFormat="1">
      <c r="B37" s="5" t="s">
        <v>31</v>
      </c>
      <c r="G37" s="5">
        <f t="shared" si="64"/>
        <v>0.15442193649397851</v>
      </c>
      <c r="H37" s="5">
        <f t="shared" si="64"/>
        <v>0.21776795364599</v>
      </c>
      <c r="I37" s="5">
        <f t="shared" si="64"/>
        <v>7.0087556381002836E-2</v>
      </c>
      <c r="J37" s="5">
        <f t="shared" si="64"/>
        <v>0.32620230801497896</v>
      </c>
      <c r="K37" s="5">
        <f t="shared" si="64"/>
        <v>0.52712933460906064</v>
      </c>
      <c r="L37" s="5">
        <f t="shared" si="64"/>
        <v>-0.13352686019352678</v>
      </c>
      <c r="M37" s="5">
        <f t="shared" si="64"/>
        <v>0.24118061272054669</v>
      </c>
      <c r="N37" s="5">
        <f t="shared" si="64"/>
        <v>-0.44465402561302525</v>
      </c>
      <c r="O37" s="5">
        <f t="shared" si="64"/>
        <v>-0.28778809832296204</v>
      </c>
      <c r="P37" s="5">
        <f t="shared" ref="P37:P42" si="66">+P14/L14-1</f>
        <v>0.27578730909342952</v>
      </c>
      <c r="Z37" s="5">
        <f t="shared" ref="Z37:AB42" si="67">+Z14/Y14-1</f>
        <v>3.0156279610984882E-2</v>
      </c>
      <c r="AA37" s="5">
        <f t="shared" si="67"/>
        <v>0.22911672138677397</v>
      </c>
      <c r="AB37" s="5">
        <f t="shared" si="67"/>
        <v>-9.0379133816982482E-2</v>
      </c>
      <c r="AN37" s="13" t="s">
        <v>44</v>
      </c>
      <c r="AO37" s="37">
        <f>NPV(AO36,AB31:QU31)</f>
        <v>777.9172771865567</v>
      </c>
      <c r="AQ37" s="13" t="s">
        <v>116</v>
      </c>
      <c r="AR37" s="37">
        <v>35.718499572847797</v>
      </c>
    </row>
    <row r="38" spans="2:145" s="5" customFormat="1">
      <c r="B38" s="5" t="s">
        <v>32</v>
      </c>
      <c r="G38" s="5">
        <f t="shared" si="64"/>
        <v>0.18937256739569075</v>
      </c>
      <c r="H38" s="5">
        <f t="shared" si="64"/>
        <v>0.5021256296948633</v>
      </c>
      <c r="I38" s="5">
        <f t="shared" si="64"/>
        <v>0.22861307647232598</v>
      </c>
      <c r="J38" s="5">
        <f t="shared" si="64"/>
        <v>-0.27351099165800374</v>
      </c>
      <c r="K38" s="5">
        <f t="shared" si="64"/>
        <v>0.22206856072331682</v>
      </c>
      <c r="L38" s="5">
        <f t="shared" si="64"/>
        <v>-0.36051243038010017</v>
      </c>
      <c r="M38" s="5">
        <f t="shared" si="64"/>
        <v>-0.23446196294836408</v>
      </c>
      <c r="N38" s="5">
        <f t="shared" si="64"/>
        <v>-1.4993717716040966E-2</v>
      </c>
      <c r="O38" s="5">
        <f t="shared" si="64"/>
        <v>-0.45294146673640789</v>
      </c>
      <c r="P38" s="5">
        <f t="shared" si="66"/>
        <v>-0.15531871933816821</v>
      </c>
      <c r="Z38" s="5">
        <f t="shared" si="67"/>
        <v>5.7006049774852574E-3</v>
      </c>
      <c r="AA38" s="5">
        <f t="shared" si="67"/>
        <v>0.16011339073386655</v>
      </c>
      <c r="AB38" s="5">
        <f t="shared" si="67"/>
        <v>-0.11767116219848783</v>
      </c>
      <c r="AN38" s="13" t="s">
        <v>63</v>
      </c>
      <c r="AO38" s="37">
        <f>+Main!G5-Main!G6</f>
        <v>-203.45599999999999</v>
      </c>
      <c r="AQ38" s="13" t="s">
        <v>117</v>
      </c>
      <c r="AR38" s="37">
        <v>10.475210743632299</v>
      </c>
    </row>
    <row r="39" spans="2:145" s="5" customFormat="1">
      <c r="B39" s="5" t="s">
        <v>33</v>
      </c>
      <c r="G39" s="5">
        <f t="shared" si="64"/>
        <v>0.30981918564527278</v>
      </c>
      <c r="H39" s="5">
        <f t="shared" si="64"/>
        <v>0.14366733517808639</v>
      </c>
      <c r="I39" s="5">
        <f t="shared" si="64"/>
        <v>9.0937032352985447E-2</v>
      </c>
      <c r="J39" s="5">
        <f t="shared" si="64"/>
        <v>-0.30836879288746444</v>
      </c>
      <c r="K39" s="5">
        <f t="shared" si="64"/>
        <v>-0.14005167740820523</v>
      </c>
      <c r="L39" s="5">
        <f t="shared" si="64"/>
        <v>-0.29278449374253612</v>
      </c>
      <c r="M39" s="5">
        <f t="shared" si="64"/>
        <v>-0.24554880724199246</v>
      </c>
      <c r="N39" s="5">
        <f t="shared" si="64"/>
        <v>1.9762266170960441E-2</v>
      </c>
      <c r="O39" s="5">
        <f t="shared" si="64"/>
        <v>-0.23873244614366584</v>
      </c>
      <c r="P39" s="5">
        <f t="shared" si="66"/>
        <v>-5.5053012849887839E-2</v>
      </c>
      <c r="Z39" s="5">
        <f t="shared" si="67"/>
        <v>1.0580980879523638E-2</v>
      </c>
      <c r="AA39" s="5">
        <f t="shared" si="67"/>
        <v>5.3841182856847469E-2</v>
      </c>
      <c r="AB39" s="5">
        <f t="shared" si="67"/>
        <v>-0.1835296022213011</v>
      </c>
      <c r="AN39" s="13" t="s">
        <v>64</v>
      </c>
      <c r="AO39" s="37">
        <f>+AO37+AO38</f>
        <v>574.46127718655669</v>
      </c>
      <c r="AQ39" s="13" t="s">
        <v>118</v>
      </c>
      <c r="AR39" s="37">
        <v>9.7000360488891602</v>
      </c>
      <c r="AU39" s="15"/>
      <c r="AV39" s="20"/>
    </row>
    <row r="40" spans="2:145" s="5" customFormat="1">
      <c r="B40" s="5" t="s">
        <v>34</v>
      </c>
      <c r="G40" s="5">
        <f t="shared" si="64"/>
        <v>0.11078472513638249</v>
      </c>
      <c r="H40" s="5">
        <f t="shared" si="64"/>
        <v>9.3723582234255698E-2</v>
      </c>
      <c r="I40" s="5">
        <f t="shared" si="64"/>
        <v>5.6617244184695714E-3</v>
      </c>
      <c r="J40" s="5">
        <f t="shared" si="64"/>
        <v>1.9614670380687649E-2</v>
      </c>
      <c r="K40" s="5">
        <f t="shared" si="64"/>
        <v>-0.14075233417885469</v>
      </c>
      <c r="L40" s="5">
        <f t="shared" si="64"/>
        <v>-3.6992395046780979E-2</v>
      </c>
      <c r="M40" s="5">
        <f t="shared" si="64"/>
        <v>6.747014473611701E-3</v>
      </c>
      <c r="N40" s="5">
        <f t="shared" si="64"/>
        <v>-7.980823956919636E-2</v>
      </c>
      <c r="O40" s="5">
        <f t="shared" si="64"/>
        <v>8.5022069193918526E-3</v>
      </c>
      <c r="P40" s="5">
        <f t="shared" si="66"/>
        <v>-3.1734271778724454E-2</v>
      </c>
      <c r="Z40" s="5">
        <f t="shared" si="67"/>
        <v>-3.2742519681016935E-2</v>
      </c>
      <c r="AA40" s="5">
        <f t="shared" si="67"/>
        <v>5.4926975735161143E-2</v>
      </c>
      <c r="AB40" s="5">
        <f t="shared" si="67"/>
        <v>-6.5755053507729033E-2</v>
      </c>
      <c r="AN40" s="13" t="s">
        <v>1</v>
      </c>
      <c r="AO40" s="37">
        <f>+Main!G3</f>
        <v>28.941890000000001</v>
      </c>
      <c r="AQ40" s="13">
        <v>0.25</v>
      </c>
      <c r="AR40" s="37">
        <v>28.1929416656494</v>
      </c>
      <c r="AU40" s="20"/>
      <c r="AV40" s="20"/>
      <c r="AX40" s="20"/>
    </row>
    <row r="41" spans="2:145" s="5" customFormat="1">
      <c r="B41" s="5" t="s">
        <v>42</v>
      </c>
      <c r="G41" s="5">
        <f t="shared" si="64"/>
        <v>-1</v>
      </c>
      <c r="H41" s="5">
        <f t="shared" si="64"/>
        <v>0.51654721096914891</v>
      </c>
      <c r="I41" s="5">
        <f t="shared" si="64"/>
        <v>0.56269866001869717</v>
      </c>
      <c r="J41" s="5">
        <f t="shared" si="64"/>
        <v>0.78749619601119347</v>
      </c>
      <c r="L41" s="5">
        <f t="shared" si="64"/>
        <v>0.25544528007232969</v>
      </c>
      <c r="M41" s="5">
        <f t="shared" si="64"/>
        <v>0.26473168883482567</v>
      </c>
      <c r="N41" s="5">
        <f t="shared" si="64"/>
        <v>0.46687207255090857</v>
      </c>
      <c r="P41" s="5">
        <f t="shared" si="66"/>
        <v>-5.5157739678382889E-2</v>
      </c>
      <c r="Z41" s="5">
        <f t="shared" si="67"/>
        <v>-6.1159224643321797E-2</v>
      </c>
      <c r="AA41" s="5">
        <f t="shared" si="67"/>
        <v>0.27106483024928463</v>
      </c>
      <c r="AB41" s="5">
        <f t="shared" si="67"/>
        <v>0.37369825521724254</v>
      </c>
      <c r="AN41" s="13" t="s">
        <v>45</v>
      </c>
      <c r="AO41" s="38">
        <f>+AO39/AO40</f>
        <v>19.848782411465066</v>
      </c>
      <c r="AQ41" s="13">
        <v>0.5</v>
      </c>
      <c r="AR41" s="37">
        <v>36.221927642822202</v>
      </c>
      <c r="AT41" s="27"/>
      <c r="AU41" s="18"/>
      <c r="AV41" s="18"/>
    </row>
    <row r="42" spans="2:145" s="5" customFormat="1">
      <c r="B42" s="5" t="s">
        <v>35</v>
      </c>
      <c r="G42" s="5">
        <f t="shared" si="64"/>
        <v>0.69588581746270561</v>
      </c>
      <c r="H42" s="5">
        <f t="shared" si="64"/>
        <v>0.35069787888778969</v>
      </c>
      <c r="I42" s="5">
        <f t="shared" si="64"/>
        <v>0.19714904863903415</v>
      </c>
      <c r="J42" s="5">
        <f t="shared" si="64"/>
        <v>-0.21124115012281441</v>
      </c>
      <c r="K42" s="5">
        <f t="shared" si="64"/>
        <v>0.11708240383965385</v>
      </c>
      <c r="L42" s="5">
        <f t="shared" si="64"/>
        <v>0.31725883735647775</v>
      </c>
      <c r="M42" s="5">
        <f t="shared" si="64"/>
        <v>0.48479680241074785</v>
      </c>
      <c r="N42" s="5">
        <f t="shared" si="64"/>
        <v>1.4607745779543202</v>
      </c>
      <c r="O42" s="5">
        <f t="shared" si="64"/>
        <v>-2.2057488653555168E-2</v>
      </c>
      <c r="P42" s="5">
        <f t="shared" si="66"/>
        <v>-0.12548901181864347</v>
      </c>
      <c r="Z42" s="5">
        <f t="shared" si="67"/>
        <v>-0.10939754070206786</v>
      </c>
      <c r="AA42" s="5">
        <f t="shared" si="67"/>
        <v>0.17972430207765178</v>
      </c>
      <c r="AB42" s="5">
        <f t="shared" si="67"/>
        <v>0.57628891737712129</v>
      </c>
      <c r="AN42" s="13" t="s">
        <v>47</v>
      </c>
      <c r="AO42" s="38">
        <f>+Main!G2</f>
        <v>17.600000000000001</v>
      </c>
      <c r="AQ42" s="13">
        <v>0.75</v>
      </c>
      <c r="AR42" s="37">
        <v>41.647380828857401</v>
      </c>
    </row>
    <row r="43" spans="2:145" s="5" customFormat="1" ht="15" thickBot="1">
      <c r="AN43" s="39" t="s">
        <v>46</v>
      </c>
      <c r="AO43" s="40">
        <f>+AO41/AO42-1</f>
        <v>0.12777172792415148</v>
      </c>
      <c r="AQ43" s="14" t="s">
        <v>119</v>
      </c>
      <c r="AR43" s="41">
        <v>69.544792175292898</v>
      </c>
    </row>
    <row r="44" spans="2:145" s="5" customFormat="1"/>
    <row r="45" spans="2:145" s="5" customFormat="1">
      <c r="B45" s="5" t="s">
        <v>62</v>
      </c>
      <c r="G45" s="5">
        <f t="shared" ref="G45:P45" si="68">+G23/C23-1</f>
        <v>-4.2856677630508377E-3</v>
      </c>
      <c r="H45" s="5">
        <f t="shared" si="68"/>
        <v>0.1076290146057588</v>
      </c>
      <c r="I45" s="5">
        <f t="shared" si="68"/>
        <v>0.10440013372596257</v>
      </c>
      <c r="J45" s="5">
        <f t="shared" si="68"/>
        <v>0.10519377409439024</v>
      </c>
      <c r="K45" s="5">
        <f t="shared" si="68"/>
        <v>8.4571256631148062E-2</v>
      </c>
      <c r="L45" s="5">
        <f t="shared" si="68"/>
        <v>-3.0440476190476184E-2</v>
      </c>
      <c r="M45" s="5">
        <f t="shared" si="68"/>
        <v>1.0514050179657231E-2</v>
      </c>
      <c r="N45" s="5">
        <f t="shared" si="68"/>
        <v>3.9589563921270443E-2</v>
      </c>
      <c r="O45" s="5">
        <f t="shared" si="68"/>
        <v>-3.3450739619394598E-2</v>
      </c>
      <c r="P45" s="5">
        <f t="shared" si="68"/>
        <v>4.4583328217280727E-2</v>
      </c>
      <c r="Q45" s="26">
        <f>+Q23/M23-1</f>
        <v>2.5140449438203483E-3</v>
      </c>
      <c r="R45" s="26">
        <f>+R23/N23-1</f>
        <v>-2.3899371069181496E-3</v>
      </c>
      <c r="Z45" s="5">
        <f t="shared" ref="Z45:AK45" si="69">+Z23/Y23-1</f>
        <v>2.5299479986684803E-2</v>
      </c>
      <c r="AA45" s="5">
        <f t="shared" si="69"/>
        <v>7.7956179880652066E-2</v>
      </c>
      <c r="AB45" s="5">
        <f t="shared" si="69"/>
        <v>2.4993958449394782E-2</v>
      </c>
      <c r="AC45" s="5">
        <f t="shared" si="69"/>
        <v>2.5208888132848273E-3</v>
      </c>
      <c r="AD45" s="5">
        <f t="shared" si="69"/>
        <v>1.1009999999999964E-2</v>
      </c>
      <c r="AE45" s="5">
        <f t="shared" si="69"/>
        <v>-9.0100000000000735E-3</v>
      </c>
      <c r="AF45" s="5">
        <f t="shared" si="69"/>
        <v>-9.0100000000001845E-3</v>
      </c>
      <c r="AG45" s="5">
        <f t="shared" si="69"/>
        <v>-9.0100000000002956E-3</v>
      </c>
      <c r="AH45" s="5">
        <f t="shared" si="69"/>
        <v>-9.0100000000001845E-3</v>
      </c>
      <c r="AI45" s="5">
        <f t="shared" si="69"/>
        <v>-9.0100000000001845E-3</v>
      </c>
      <c r="AJ45" s="5">
        <f t="shared" si="69"/>
        <v>-9.0100000000000735E-3</v>
      </c>
      <c r="AK45" s="5">
        <f t="shared" si="69"/>
        <v>-9.0100000000001845E-3</v>
      </c>
      <c r="AL45" s="5">
        <f>+AL23/AK23-1</f>
        <v>-9.0099999999999625E-3</v>
      </c>
    </row>
    <row r="46" spans="2:145" s="5" customFormat="1">
      <c r="B46" s="5" t="s">
        <v>58</v>
      </c>
      <c r="C46" s="5">
        <f t="shared" ref="C46:R46" si="70">C22/C20</f>
        <v>0.40056227986504039</v>
      </c>
      <c r="D46" s="5">
        <f t="shared" si="70"/>
        <v>0.3978157382462989</v>
      </c>
      <c r="E46" s="5">
        <f t="shared" si="70"/>
        <v>0.39673866512327188</v>
      </c>
      <c r="F46" s="5">
        <f t="shared" si="70"/>
        <v>0.39454020020137143</v>
      </c>
      <c r="G46" s="5">
        <f t="shared" si="70"/>
        <v>0.39659270860765627</v>
      </c>
      <c r="H46" s="27">
        <f t="shared" si="70"/>
        <v>0.41574336895153069</v>
      </c>
      <c r="I46" s="5">
        <f t="shared" si="70"/>
        <v>0.40487907542137641</v>
      </c>
      <c r="J46" s="5">
        <f t="shared" si="70"/>
        <v>0.39425000647327391</v>
      </c>
      <c r="K46" s="5">
        <f t="shared" si="70"/>
        <v>0.40229226748821328</v>
      </c>
      <c r="L46" s="5">
        <f t="shared" si="70"/>
        <v>0.39646446279403907</v>
      </c>
      <c r="M46" s="5">
        <f t="shared" si="70"/>
        <v>0.38870861958468345</v>
      </c>
      <c r="N46" s="5">
        <f t="shared" si="70"/>
        <v>0.37302203610695278</v>
      </c>
      <c r="O46" s="5">
        <f t="shared" si="70"/>
        <v>0.36705398590427213</v>
      </c>
      <c r="P46" s="5">
        <f t="shared" si="70"/>
        <v>0.32576226340251713</v>
      </c>
      <c r="Q46" s="5">
        <f t="shared" si="70"/>
        <v>0.32576226340251713</v>
      </c>
      <c r="R46" s="5">
        <f t="shared" si="70"/>
        <v>0.32576226340251718</v>
      </c>
      <c r="Y46" s="5">
        <f t="shared" ref="Y46:AL46" si="71">Y22/Y20</f>
        <v>0.40508829051727668</v>
      </c>
      <c r="Z46" s="5">
        <f t="shared" si="71"/>
        <v>0.39725915712036791</v>
      </c>
      <c r="AA46" s="5">
        <f t="shared" si="71"/>
        <v>0.40285708478500237</v>
      </c>
      <c r="AB46" s="5">
        <f t="shared" si="71"/>
        <v>0.38971902429729249</v>
      </c>
      <c r="AC46" s="5">
        <f t="shared" si="71"/>
        <v>0.3355697934981472</v>
      </c>
      <c r="AD46" s="5">
        <f t="shared" si="71"/>
        <v>0.3455697934981472</v>
      </c>
      <c r="AE46" s="5">
        <f t="shared" si="71"/>
        <v>0.35556979349814721</v>
      </c>
      <c r="AF46" s="5">
        <f t="shared" si="71"/>
        <v>0.35556979349814721</v>
      </c>
      <c r="AG46" s="5">
        <f t="shared" si="71"/>
        <v>0.36556979349814728</v>
      </c>
      <c r="AH46" s="5">
        <f t="shared" si="71"/>
        <v>0.36556979349814722</v>
      </c>
      <c r="AI46" s="5">
        <f t="shared" si="71"/>
        <v>0.36556979349814722</v>
      </c>
      <c r="AJ46" s="5">
        <f t="shared" si="71"/>
        <v>0.37556979349814723</v>
      </c>
      <c r="AK46" s="5">
        <f t="shared" si="71"/>
        <v>0.37556979349814723</v>
      </c>
      <c r="AL46" s="5">
        <f t="shared" si="71"/>
        <v>0.37556979349814729</v>
      </c>
    </row>
    <row r="47" spans="2:145" s="28" customFormat="1">
      <c r="B47" s="28" t="s">
        <v>129</v>
      </c>
      <c r="AC47" s="28">
        <f>(1-AC46)</f>
        <v>0.6644302065018528</v>
      </c>
      <c r="AD47" s="28">
        <f>+AC47-1%</f>
        <v>0.6544302065018528</v>
      </c>
      <c r="AE47" s="28">
        <f t="shared" ref="AE47:AG47" si="72">+AD47-1%</f>
        <v>0.64443020650185279</v>
      </c>
      <c r="AF47" s="28">
        <f>+AE47</f>
        <v>0.64443020650185279</v>
      </c>
      <c r="AG47" s="28">
        <f t="shared" si="72"/>
        <v>0.63443020650185278</v>
      </c>
      <c r="AH47" s="28">
        <f>+AG47</f>
        <v>0.63443020650185278</v>
      </c>
      <c r="AI47" s="28">
        <f>+AH47</f>
        <v>0.63443020650185278</v>
      </c>
      <c r="AJ47" s="28">
        <f>+AI47-1%</f>
        <v>0.62443020650185277</v>
      </c>
      <c r="AK47" s="28">
        <f>+AJ47</f>
        <v>0.62443020650185277</v>
      </c>
      <c r="AL47" s="28">
        <f>+AK47</f>
        <v>0.62443020650185277</v>
      </c>
    </row>
    <row r="48" spans="2:145" s="5" customFormat="1">
      <c r="B48" s="5" t="s">
        <v>59</v>
      </c>
      <c r="C48" s="5">
        <f t="shared" ref="C48:R48" si="73">+C26/C20</f>
        <v>1.9790923879993268E-2</v>
      </c>
      <c r="D48" s="5">
        <f t="shared" si="73"/>
        <v>1.0524475133622115E-2</v>
      </c>
      <c r="E48" s="5">
        <f t="shared" si="73"/>
        <v>0.14593814320010143</v>
      </c>
      <c r="F48" s="5">
        <f t="shared" si="73"/>
        <v>7.8125330588643807E-2</v>
      </c>
      <c r="G48" s="5">
        <f t="shared" si="73"/>
        <v>5.172153821459758E-2</v>
      </c>
      <c r="H48" s="5">
        <f t="shared" si="73"/>
        <v>0.37017644479341577</v>
      </c>
      <c r="I48" s="5">
        <f t="shared" si="73"/>
        <v>3.0843478418636796E-2</v>
      </c>
      <c r="J48" s="5">
        <f t="shared" si="73"/>
        <v>7.5360417511788236E-2</v>
      </c>
      <c r="K48" s="5">
        <f t="shared" si="73"/>
        <v>7.5391005639930384E-2</v>
      </c>
      <c r="L48" s="5">
        <f t="shared" si="73"/>
        <v>3.6950021065285783E-2</v>
      </c>
      <c r="M48" s="5">
        <f t="shared" si="73"/>
        <v>-3.0898674509005812E-3</v>
      </c>
      <c r="N48" s="5">
        <f t="shared" si="73"/>
        <v>3.8959111927626917E-2</v>
      </c>
      <c r="O48" s="5">
        <f t="shared" si="73"/>
        <v>-9.849754974560648E-3</v>
      </c>
      <c r="P48" s="5">
        <f t="shared" si="73"/>
        <v>-8.1036471723439224E-2</v>
      </c>
      <c r="Q48" s="5">
        <f t="shared" si="73"/>
        <v>-6.6036223633066993E-2</v>
      </c>
      <c r="R48" s="5">
        <f t="shared" si="73"/>
        <v>-8.3006607768087506E-3</v>
      </c>
      <c r="Y48" s="5">
        <f t="shared" ref="Y48:AL48" si="74">+Y26/Y20</f>
        <v>4.1715276803347696E-2</v>
      </c>
      <c r="Z48" s="5">
        <f t="shared" si="74"/>
        <v>6.2899620151864108E-2</v>
      </c>
      <c r="AA48" s="5">
        <f t="shared" si="74"/>
        <v>0.13817104374671116</v>
      </c>
      <c r="AB48" s="5">
        <f t="shared" si="74"/>
        <v>3.8980405661038463E-2</v>
      </c>
      <c r="AC48" s="5">
        <f t="shared" si="74"/>
        <v>-3.8943705318407261E-2</v>
      </c>
      <c r="AD48" s="5">
        <f t="shared" si="74"/>
        <v>-3.3970011276050044E-3</v>
      </c>
      <c r="AE48" s="5">
        <f t="shared" si="74"/>
        <v>6.6029988723949927E-3</v>
      </c>
      <c r="AF48" s="5">
        <f t="shared" si="74"/>
        <v>6.6029988723949953E-3</v>
      </c>
      <c r="AG48" s="5">
        <f t="shared" si="74"/>
        <v>1.6602998872395067E-2</v>
      </c>
      <c r="AH48" s="5">
        <f t="shared" si="74"/>
        <v>1.660299887239499E-2</v>
      </c>
      <c r="AI48" s="5">
        <f t="shared" si="74"/>
        <v>1.6602998872395049E-2</v>
      </c>
      <c r="AJ48" s="5">
        <f t="shared" si="74"/>
        <v>2.6602998872394999E-2</v>
      </c>
      <c r="AK48" s="5">
        <f t="shared" si="74"/>
        <v>2.6602998872395037E-2</v>
      </c>
      <c r="AL48" s="5">
        <f t="shared" si="74"/>
        <v>2.6602998872395058E-2</v>
      </c>
    </row>
    <row r="49" spans="2:38" s="5" customFormat="1">
      <c r="Y49" s="5">
        <f t="shared" ref="Y49:AL49" si="75">+Y31/Y20</f>
        <v>2.995243508864362E-2</v>
      </c>
      <c r="Z49" s="5">
        <f t="shared" si="75"/>
        <v>4.554871336306493E-2</v>
      </c>
      <c r="AA49" s="5">
        <f t="shared" si="75"/>
        <v>0.10149574476390924</v>
      </c>
      <c r="AB49" s="5">
        <f t="shared" si="75"/>
        <v>2.8904157852490255E-2</v>
      </c>
      <c r="AC49" s="5">
        <f t="shared" si="75"/>
        <v>-3.0487678082142016E-2</v>
      </c>
      <c r="AD49" s="5">
        <f t="shared" si="75"/>
        <v>-3.9989527515614477E-3</v>
      </c>
      <c r="AE49" s="5">
        <f t="shared" si="75"/>
        <v>3.5335262227672339E-3</v>
      </c>
      <c r="AF49" s="5">
        <f t="shared" si="75"/>
        <v>3.6599171271549141E-3</v>
      </c>
      <c r="AG49" s="5">
        <f t="shared" si="75"/>
        <v>1.1197184221910865E-2</v>
      </c>
      <c r="AH49" s="5">
        <f t="shared" si="75"/>
        <v>1.1328429613964342E-2</v>
      </c>
      <c r="AI49" s="5">
        <f t="shared" si="75"/>
        <v>1.1462152735489884E-2</v>
      </c>
      <c r="AJ49" s="5">
        <f t="shared" si="75"/>
        <v>1.900685343112548E-2</v>
      </c>
      <c r="AK49" s="5">
        <f t="shared" si="75"/>
        <v>1.9145635045243168E-2</v>
      </c>
      <c r="AL49" s="5">
        <f t="shared" si="75"/>
        <v>1.9286998261580462E-2</v>
      </c>
    </row>
    <row r="50" spans="2:38" s="5" customFormat="1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2" spans="2:38" s="5" customFormat="1">
      <c r="B52" s="18" t="s">
        <v>53</v>
      </c>
      <c r="C52" s="18"/>
      <c r="D52" s="18"/>
      <c r="E52" s="18"/>
      <c r="F52" s="18"/>
      <c r="G52" s="18"/>
      <c r="H52" s="18"/>
      <c r="I52" s="18"/>
      <c r="J52" s="18">
        <f t="shared" ref="J52:P52" si="76">+J58-J76</f>
        <v>523.79200000000003</v>
      </c>
      <c r="K52" s="18">
        <f t="shared" si="76"/>
        <v>581.26599999999996</v>
      </c>
      <c r="L52" s="18">
        <f t="shared" si="76"/>
        <v>293.322</v>
      </c>
      <c r="M52" s="18">
        <f t="shared" si="76"/>
        <v>70.596000000000004</v>
      </c>
      <c r="N52" s="18">
        <f t="shared" si="76"/>
        <v>50.222000000000001</v>
      </c>
      <c r="O52" s="18">
        <f t="shared" si="76"/>
        <v>-209.09300000000002</v>
      </c>
      <c r="P52" s="18">
        <f t="shared" si="76"/>
        <v>-203.45599999999999</v>
      </c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spans="2:38" s="5" customFormat="1"/>
    <row r="54" spans="2:38" s="5" customFormat="1"/>
    <row r="57" spans="2:38" s="18" customFormat="1"/>
    <row r="58" spans="2:38">
      <c r="B58" s="15" t="s">
        <v>56</v>
      </c>
      <c r="J58" s="15">
        <v>559.55600000000004</v>
      </c>
      <c r="K58" s="15">
        <v>613.32899999999995</v>
      </c>
      <c r="L58" s="15">
        <v>293.322</v>
      </c>
      <c r="M58" s="15">
        <v>70.596000000000004</v>
      </c>
      <c r="N58" s="15">
        <v>53.722000000000001</v>
      </c>
      <c r="O58" s="15">
        <v>61.707000000000001</v>
      </c>
      <c r="P58" s="15">
        <v>49.143999999999998</v>
      </c>
    </row>
    <row r="59" spans="2:38" s="29" customFormat="1">
      <c r="B59" s="29" t="s">
        <v>65</v>
      </c>
      <c r="J59" s="29">
        <v>940.29399999999998</v>
      </c>
      <c r="K59" s="29">
        <v>901.48199999999997</v>
      </c>
      <c r="L59" s="29">
        <v>943.77599999999995</v>
      </c>
      <c r="M59" s="29">
        <v>1277.2249999999999</v>
      </c>
      <c r="N59" s="29">
        <v>1237.797</v>
      </c>
      <c r="O59" s="29">
        <v>1338.7370000000001</v>
      </c>
      <c r="P59" s="29">
        <v>1159.008</v>
      </c>
    </row>
    <row r="60" spans="2:38">
      <c r="B60" s="15" t="s">
        <v>67</v>
      </c>
      <c r="J60" s="15">
        <v>85.938999999999993</v>
      </c>
      <c r="K60" s="15">
        <v>114.001</v>
      </c>
      <c r="L60" s="15">
        <v>142.066</v>
      </c>
      <c r="M60" s="15">
        <v>148.959</v>
      </c>
      <c r="N60" s="15">
        <v>119.449</v>
      </c>
      <c r="O60" s="15">
        <v>125.36199999999999</v>
      </c>
      <c r="P60" s="15">
        <v>110.926</v>
      </c>
      <c r="Q60" s="5"/>
    </row>
    <row r="61" spans="2:38" s="18" customFormat="1">
      <c r="B61" s="18" t="s">
        <v>66</v>
      </c>
      <c r="J61" s="18">
        <f t="shared" ref="J61:P61" si="77">+SUM(J58:J60)</f>
        <v>1585.789</v>
      </c>
      <c r="K61" s="18">
        <f t="shared" si="77"/>
        <v>1628.8119999999999</v>
      </c>
      <c r="L61" s="18">
        <f t="shared" si="77"/>
        <v>1379.164</v>
      </c>
      <c r="M61" s="18">
        <f t="shared" si="77"/>
        <v>1496.78</v>
      </c>
      <c r="N61" s="18">
        <f t="shared" si="77"/>
        <v>1410.9680000000001</v>
      </c>
      <c r="O61" s="18">
        <f t="shared" si="77"/>
        <v>1525.8060000000003</v>
      </c>
      <c r="P61" s="18">
        <f t="shared" si="77"/>
        <v>1319.078</v>
      </c>
    </row>
    <row r="62" spans="2:38">
      <c r="B62" s="15" t="s">
        <v>72</v>
      </c>
      <c r="J62" s="15">
        <v>1649.009</v>
      </c>
      <c r="K62" s="15">
        <v>1631.817</v>
      </c>
      <c r="L62" s="15">
        <v>1652.6310000000001</v>
      </c>
      <c r="M62" s="15">
        <v>1745.2909999999999</v>
      </c>
      <c r="N62" s="15">
        <v>1731.9949999999999</v>
      </c>
      <c r="O62" s="15">
        <v>1729.0530000000001</v>
      </c>
      <c r="P62" s="15">
        <v>1700.6</v>
      </c>
    </row>
    <row r="63" spans="2:38">
      <c r="B63" s="15" t="s">
        <v>71</v>
      </c>
      <c r="J63" s="15">
        <v>717.21600000000001</v>
      </c>
      <c r="K63" s="15">
        <v>723.15800000000002</v>
      </c>
      <c r="L63" s="15">
        <v>737.25900000000001</v>
      </c>
      <c r="M63" s="15">
        <v>738.673</v>
      </c>
      <c r="N63" s="15">
        <v>735.82600000000002</v>
      </c>
      <c r="O63" s="15">
        <v>749.41600000000005</v>
      </c>
      <c r="P63" s="15">
        <v>753.69600000000003</v>
      </c>
    </row>
    <row r="64" spans="2:38">
      <c r="B64" s="15" t="s">
        <v>69</v>
      </c>
      <c r="J64" s="15">
        <v>16.329000000000001</v>
      </c>
      <c r="K64" s="15">
        <v>17.741</v>
      </c>
      <c r="L64" s="15">
        <v>18.315999999999999</v>
      </c>
      <c r="M64" s="15">
        <v>16.055</v>
      </c>
      <c r="N64" s="15">
        <v>10.973000000000001</v>
      </c>
      <c r="O64" s="15">
        <v>10.199</v>
      </c>
      <c r="P64" s="15">
        <v>20.991</v>
      </c>
    </row>
    <row r="65" spans="2:39">
      <c r="B65" s="15" t="s">
        <v>70</v>
      </c>
      <c r="J65" s="15">
        <v>68.914000000000001</v>
      </c>
      <c r="K65" s="15">
        <v>36.008000000000003</v>
      </c>
      <c r="L65" s="15">
        <v>35.354999999999997</v>
      </c>
      <c r="M65" s="15">
        <v>35.524000000000001</v>
      </c>
      <c r="N65" s="15">
        <v>37.491</v>
      </c>
      <c r="O65" s="15">
        <v>37.283000000000001</v>
      </c>
      <c r="P65" s="15">
        <v>36.994999999999997</v>
      </c>
    </row>
    <row r="66" spans="2:39" s="18" customFormat="1">
      <c r="B66" s="18" t="s">
        <v>68</v>
      </c>
      <c r="J66" s="18">
        <f t="shared" ref="J66:P66" si="78">+SUM(J61:J65)</f>
        <v>4037.2570000000001</v>
      </c>
      <c r="K66" s="18">
        <f t="shared" si="78"/>
        <v>4037.5359999999996</v>
      </c>
      <c r="L66" s="18">
        <f t="shared" si="78"/>
        <v>3822.7249999999999</v>
      </c>
      <c r="M66" s="18">
        <f t="shared" si="78"/>
        <v>4032.3229999999994</v>
      </c>
      <c r="N66" s="18">
        <f t="shared" si="78"/>
        <v>3927.2529999999997</v>
      </c>
      <c r="O66" s="18">
        <f t="shared" si="78"/>
        <v>4051.7570000000005</v>
      </c>
      <c r="P66" s="18">
        <f t="shared" si="78"/>
        <v>3831.3599999999997</v>
      </c>
    </row>
    <row r="68" spans="2:39">
      <c r="B68" s="15" t="s">
        <v>78</v>
      </c>
      <c r="J68" s="15">
        <v>398.43299999999999</v>
      </c>
      <c r="K68" s="15">
        <v>380.94200000000001</v>
      </c>
      <c r="L68" s="15">
        <v>390.59699999999998</v>
      </c>
      <c r="M68" s="15">
        <v>605.33600000000001</v>
      </c>
      <c r="N68" s="15">
        <v>587.49599999999998</v>
      </c>
      <c r="O68" s="15">
        <v>488.524</v>
      </c>
      <c r="P68" s="15">
        <v>403.697</v>
      </c>
    </row>
    <row r="69" spans="2:39">
      <c r="B69" s="15" t="s">
        <v>77</v>
      </c>
      <c r="J69" s="15">
        <v>226.07499999999999</v>
      </c>
      <c r="K69" s="15">
        <v>219.36699999999999</v>
      </c>
      <c r="L69" s="15">
        <v>218.93</v>
      </c>
      <c r="M69" s="15">
        <v>235.47300000000001</v>
      </c>
      <c r="N69" s="15">
        <v>242.27500000000001</v>
      </c>
      <c r="O69" s="15">
        <v>233.68299999999999</v>
      </c>
      <c r="P69" s="15">
        <v>233.88300000000001</v>
      </c>
    </row>
    <row r="70" spans="2:39">
      <c r="B70" s="15" t="s">
        <v>76</v>
      </c>
      <c r="J70" s="15">
        <v>109.694</v>
      </c>
      <c r="K70" s="15">
        <v>112.532</v>
      </c>
      <c r="L70" s="15">
        <v>102.477</v>
      </c>
      <c r="M70" s="15">
        <v>104.806</v>
      </c>
      <c r="N70" s="15">
        <v>90.727999999999994</v>
      </c>
      <c r="O70" s="15">
        <v>95.92</v>
      </c>
      <c r="P70" s="15">
        <v>95.322999999999993</v>
      </c>
    </row>
    <row r="71" spans="2:39">
      <c r="B71" s="15" t="s">
        <v>75</v>
      </c>
      <c r="J71" s="15">
        <v>138.33099999999999</v>
      </c>
      <c r="K71" s="15">
        <v>158.136</v>
      </c>
      <c r="L71" s="15">
        <v>137.874</v>
      </c>
      <c r="M71" s="15">
        <v>123.304</v>
      </c>
      <c r="N71" s="15">
        <v>120.684</v>
      </c>
      <c r="O71" s="15">
        <v>121.977</v>
      </c>
      <c r="P71" s="15">
        <v>121.583</v>
      </c>
    </row>
    <row r="72" spans="2:39">
      <c r="B72" s="15" t="s">
        <v>74</v>
      </c>
      <c r="J72" s="15">
        <v>34.659999999999997</v>
      </c>
      <c r="K72" s="15">
        <v>34.802999999999997</v>
      </c>
      <c r="L72" s="15">
        <v>36.033000000000001</v>
      </c>
      <c r="M72" s="15">
        <v>35.616</v>
      </c>
      <c r="N72" s="15">
        <v>36.747999999999998</v>
      </c>
      <c r="O72" s="15">
        <v>36.226999999999997</v>
      </c>
      <c r="P72" s="15">
        <v>40.21</v>
      </c>
    </row>
    <row r="73" spans="2:39">
      <c r="B73" s="15" t="s">
        <v>73</v>
      </c>
      <c r="J73" s="15">
        <v>49.83</v>
      </c>
      <c r="K73" s="15">
        <v>73.799000000000007</v>
      </c>
      <c r="L73" s="15">
        <v>72.305999999999997</v>
      </c>
      <c r="M73" s="15">
        <v>74.647999999999996</v>
      </c>
      <c r="N73" s="15">
        <v>45.762</v>
      </c>
      <c r="O73" s="15">
        <v>24.745000000000001</v>
      </c>
      <c r="P73" s="15">
        <v>23.475999999999999</v>
      </c>
    </row>
    <row r="74" spans="2:39">
      <c r="B74" s="15" t="s">
        <v>26</v>
      </c>
      <c r="J74" s="15">
        <v>43.600999999999999</v>
      </c>
      <c r="K74" s="15">
        <v>70.34</v>
      </c>
      <c r="L74" s="15">
        <v>1.3959999999999999</v>
      </c>
      <c r="M74" s="15">
        <v>0.50800000000000001</v>
      </c>
      <c r="N74" s="15">
        <v>0.89400000000000002</v>
      </c>
      <c r="O74" s="15">
        <v>1.325</v>
      </c>
      <c r="P74" s="15">
        <v>1.6319999999999999</v>
      </c>
    </row>
    <row r="75" spans="2:39" s="18" customFormat="1">
      <c r="B75" s="18" t="s">
        <v>79</v>
      </c>
      <c r="J75" s="18">
        <f t="shared" ref="J75:P75" si="79">+SUM(J68:J74)</f>
        <v>1000.624</v>
      </c>
      <c r="K75" s="18">
        <f t="shared" si="79"/>
        <v>1049.9189999999999</v>
      </c>
      <c r="L75" s="18">
        <f t="shared" si="79"/>
        <v>959.61300000000006</v>
      </c>
      <c r="M75" s="18">
        <f t="shared" si="79"/>
        <v>1179.691</v>
      </c>
      <c r="N75" s="18">
        <f t="shared" si="79"/>
        <v>1124.587</v>
      </c>
      <c r="O75" s="18">
        <f t="shared" si="79"/>
        <v>1002.401</v>
      </c>
      <c r="P75" s="18">
        <f t="shared" si="79"/>
        <v>919.80399999999997</v>
      </c>
    </row>
    <row r="76" spans="2:39">
      <c r="B76" s="15" t="s">
        <v>80</v>
      </c>
      <c r="J76" s="15">
        <v>35.764000000000003</v>
      </c>
      <c r="K76" s="15">
        <v>32.063000000000002</v>
      </c>
      <c r="L76" s="15">
        <v>0</v>
      </c>
      <c r="M76" s="15">
        <v>0</v>
      </c>
      <c r="N76" s="15">
        <v>3.5</v>
      </c>
      <c r="O76" s="15">
        <v>270.8</v>
      </c>
      <c r="P76" s="15">
        <v>252.6</v>
      </c>
      <c r="Q76" s="15">
        <f>P76-(O76-P76)</f>
        <v>234.39999999999998</v>
      </c>
      <c r="R76" s="15">
        <f>Q76-(P76-Q76)</f>
        <v>216.19999999999996</v>
      </c>
      <c r="AC76" s="15">
        <f>+R76</f>
        <v>216.19999999999996</v>
      </c>
      <c r="AD76" s="15">
        <f>+AC76-(Q76-AC76)</f>
        <v>197.99999999999994</v>
      </c>
      <c r="AE76" s="15">
        <f>+AD76-(R76-AD76)</f>
        <v>179.79999999999993</v>
      </c>
      <c r="AF76" s="15">
        <f>+AE76-(AD76-AE76)</f>
        <v>161.59999999999991</v>
      </c>
      <c r="AG76" s="15">
        <f t="shared" ref="AG76:AM76" si="80">+AF76-(AE76-AF76)</f>
        <v>143.39999999999989</v>
      </c>
      <c r="AH76" s="15">
        <f t="shared" si="80"/>
        <v>125.19999999999987</v>
      </c>
      <c r="AI76" s="15">
        <f t="shared" si="80"/>
        <v>106.99999999999986</v>
      </c>
      <c r="AJ76" s="15">
        <f t="shared" si="80"/>
        <v>88.799999999999841</v>
      </c>
      <c r="AK76" s="15">
        <f t="shared" si="80"/>
        <v>70.599999999999824</v>
      </c>
      <c r="AL76" s="15">
        <f t="shared" si="80"/>
        <v>52.399999999999807</v>
      </c>
      <c r="AM76" s="15">
        <f t="shared" si="80"/>
        <v>34.19999999999979</v>
      </c>
    </row>
    <row r="77" spans="2:39">
      <c r="B77" s="15" t="s">
        <v>81</v>
      </c>
      <c r="J77" s="15">
        <v>1465.433</v>
      </c>
      <c r="K77" s="15">
        <v>1466.09</v>
      </c>
      <c r="L77" s="15">
        <v>1492.1479999999999</v>
      </c>
      <c r="M77" s="15">
        <v>1579.2090000000001</v>
      </c>
      <c r="N77" s="15">
        <v>1569.713</v>
      </c>
      <c r="O77" s="15">
        <v>1577.932</v>
      </c>
      <c r="P77" s="15">
        <v>1572.575</v>
      </c>
    </row>
    <row r="78" spans="2:39">
      <c r="B78" s="15" t="s">
        <v>69</v>
      </c>
      <c r="J78" s="15">
        <v>7.7619999999999996</v>
      </c>
      <c r="K78" s="15">
        <v>3.8050000000000002</v>
      </c>
      <c r="L78" s="15">
        <v>1.2869999999999999</v>
      </c>
      <c r="M78" s="15">
        <v>8.5039999999999996</v>
      </c>
      <c r="N78" s="15">
        <v>21.413</v>
      </c>
      <c r="O78" s="15">
        <v>22.853999999999999</v>
      </c>
      <c r="P78" s="15">
        <v>0</v>
      </c>
    </row>
    <row r="79" spans="2:39">
      <c r="B79" s="15" t="s">
        <v>74</v>
      </c>
      <c r="J79" s="15">
        <v>57.451999999999998</v>
      </c>
      <c r="K79" s="15">
        <v>59.378999999999998</v>
      </c>
      <c r="L79" s="15">
        <v>58.954999999999998</v>
      </c>
      <c r="M79" s="15">
        <v>58.33</v>
      </c>
      <c r="N79" s="15">
        <v>62.591000000000001</v>
      </c>
      <c r="O79" s="15">
        <v>59.847000000000001</v>
      </c>
      <c r="P79" s="15">
        <v>59.621000000000002</v>
      </c>
    </row>
    <row r="80" spans="2:39">
      <c r="B80" s="15" t="s">
        <v>82</v>
      </c>
      <c r="J80" s="15">
        <v>11.304</v>
      </c>
      <c r="K80" s="15">
        <v>10.601000000000001</v>
      </c>
      <c r="L80" s="15">
        <v>10.391999999999999</v>
      </c>
      <c r="M80" s="15">
        <v>10.414999999999999</v>
      </c>
      <c r="N80" s="15">
        <v>10.557</v>
      </c>
      <c r="O80" s="15">
        <v>10.622999999999999</v>
      </c>
      <c r="P80" s="15">
        <v>8.266</v>
      </c>
    </row>
    <row r="81" spans="2:39">
      <c r="B81" s="15" t="s">
        <v>83</v>
      </c>
      <c r="J81" s="15">
        <v>181.18700000000001</v>
      </c>
      <c r="K81" s="15">
        <v>147.17699999999999</v>
      </c>
      <c r="L81" s="15">
        <v>146.96100000000001</v>
      </c>
      <c r="M81" s="15">
        <v>146.334</v>
      </c>
      <c r="N81" s="15">
        <v>127.529</v>
      </c>
      <c r="O81" s="15">
        <v>126.97199999999999</v>
      </c>
      <c r="P81" s="15">
        <v>127.767</v>
      </c>
    </row>
    <row r="82" spans="2:39" s="18" customFormat="1">
      <c r="B82" s="18" t="s">
        <v>86</v>
      </c>
      <c r="J82" s="18">
        <f t="shared" ref="J82:P82" si="81">+SUM(J75:J81)</f>
        <v>2759.5259999999998</v>
      </c>
      <c r="K82" s="18">
        <f t="shared" si="81"/>
        <v>2769.0340000000001</v>
      </c>
      <c r="L82" s="18">
        <f t="shared" si="81"/>
        <v>2669.3559999999998</v>
      </c>
      <c r="M82" s="18">
        <f t="shared" si="81"/>
        <v>2982.4829999999997</v>
      </c>
      <c r="N82" s="18">
        <f t="shared" si="81"/>
        <v>2919.89</v>
      </c>
      <c r="O82" s="18">
        <f t="shared" si="81"/>
        <v>3071.4290000000001</v>
      </c>
      <c r="P82" s="18">
        <f t="shared" si="81"/>
        <v>2940.6330000000003</v>
      </c>
    </row>
    <row r="83" spans="2:39">
      <c r="B83" s="15" t="s">
        <v>84</v>
      </c>
      <c r="J83" s="15">
        <v>1277.731</v>
      </c>
      <c r="K83" s="15">
        <v>1268.502</v>
      </c>
      <c r="L83" s="15">
        <v>1153.3689999999999</v>
      </c>
      <c r="M83" s="15">
        <v>1049.8399999999999</v>
      </c>
      <c r="N83" s="15">
        <v>1007.3630000000001</v>
      </c>
      <c r="O83" s="15">
        <v>980.32799999999997</v>
      </c>
      <c r="P83" s="15">
        <v>890.72699999999998</v>
      </c>
    </row>
    <row r="84" spans="2:39" s="18" customFormat="1">
      <c r="B84" s="18" t="s">
        <v>85</v>
      </c>
      <c r="J84" s="18">
        <f t="shared" ref="J84:P84" si="82">+SUM(J82:J83)</f>
        <v>4037.2569999999996</v>
      </c>
      <c r="K84" s="18">
        <f t="shared" si="82"/>
        <v>4037.5360000000001</v>
      </c>
      <c r="L84" s="18">
        <f t="shared" si="82"/>
        <v>3822.7249999999995</v>
      </c>
      <c r="M84" s="18">
        <f t="shared" si="82"/>
        <v>4032.3229999999994</v>
      </c>
      <c r="N84" s="18">
        <f t="shared" si="82"/>
        <v>3927.2529999999997</v>
      </c>
      <c r="O84" s="18">
        <f t="shared" si="82"/>
        <v>4051.7570000000001</v>
      </c>
      <c r="P84" s="18">
        <f t="shared" si="82"/>
        <v>3831.36</v>
      </c>
    </row>
    <row r="85" spans="2:39" s="18" customFormat="1">
      <c r="J85" s="18" t="str">
        <f t="shared" ref="J85:O85" si="83">IF(J66=J84,"B","NB")</f>
        <v>B</v>
      </c>
      <c r="K85" s="18" t="str">
        <f t="shared" si="83"/>
        <v>B</v>
      </c>
      <c r="L85" s="18" t="str">
        <f t="shared" si="83"/>
        <v>B</v>
      </c>
      <c r="M85" s="18" t="str">
        <f t="shared" si="83"/>
        <v>B</v>
      </c>
      <c r="N85" s="18" t="str">
        <f t="shared" si="83"/>
        <v>B</v>
      </c>
      <c r="O85" s="18" t="str">
        <f t="shared" si="83"/>
        <v>B</v>
      </c>
      <c r="P85" s="18" t="str">
        <f>IF(P66=P84,"B","NB")</f>
        <v>B</v>
      </c>
    </row>
    <row r="86" spans="2:39" s="5" customFormat="1">
      <c r="O86" s="5">
        <f>+O27/O76</f>
        <v>-1.0155096011816838E-2</v>
      </c>
      <c r="P86" s="5">
        <f>+P27/P76</f>
        <v>-1.5455265241488519E-2</v>
      </c>
      <c r="Q86" s="23">
        <f t="shared" ref="Q86:R86" si="84">+Q27/Q76</f>
        <v>-1.2805180626652679E-2</v>
      </c>
      <c r="R86" s="23">
        <f t="shared" si="84"/>
        <v>-1.41302229340706E-2</v>
      </c>
      <c r="AC86" s="23">
        <f>+AC27/AC76</f>
        <v>-5.8790418766112178E-2</v>
      </c>
      <c r="AD86" s="23">
        <f>+AC86</f>
        <v>-5.8790418766112178E-2</v>
      </c>
      <c r="AE86" s="23">
        <f>+AD86</f>
        <v>-5.8790418766112178E-2</v>
      </c>
      <c r="AF86" s="23">
        <f t="shared" ref="AF86:AM86" si="85">+AE86</f>
        <v>-5.8790418766112178E-2</v>
      </c>
      <c r="AG86" s="23">
        <f t="shared" si="85"/>
        <v>-5.8790418766112178E-2</v>
      </c>
      <c r="AH86" s="23">
        <f t="shared" si="85"/>
        <v>-5.8790418766112178E-2</v>
      </c>
      <c r="AI86" s="23">
        <f t="shared" si="85"/>
        <v>-5.8790418766112178E-2</v>
      </c>
      <c r="AJ86" s="23">
        <f t="shared" si="85"/>
        <v>-5.8790418766112178E-2</v>
      </c>
      <c r="AK86" s="23">
        <f t="shared" si="85"/>
        <v>-5.8790418766112178E-2</v>
      </c>
      <c r="AL86" s="23">
        <f t="shared" si="85"/>
        <v>-5.8790418766112178E-2</v>
      </c>
      <c r="AM86" s="23">
        <f t="shared" si="85"/>
        <v>-5.8790418766112178E-2</v>
      </c>
    </row>
    <row r="87" spans="2:39">
      <c r="B87" s="15" t="s">
        <v>107</v>
      </c>
      <c r="N87" s="15">
        <f t="shared" ref="N87:O87" si="86">+N76-J76</f>
        <v>-32.264000000000003</v>
      </c>
      <c r="O87" s="15">
        <f t="shared" si="86"/>
        <v>238.73700000000002</v>
      </c>
      <c r="P87" s="15">
        <f>+P76-L76</f>
        <v>252.6</v>
      </c>
    </row>
    <row r="88" spans="2:39">
      <c r="B88" s="15" t="s">
        <v>87</v>
      </c>
      <c r="J88" s="15">
        <v>3351.002</v>
      </c>
      <c r="K88" s="15">
        <v>3434.3589999999999</v>
      </c>
      <c r="L88" s="15">
        <v>3461.4549999999999</v>
      </c>
      <c r="M88" s="15">
        <v>3446.9160000000002</v>
      </c>
      <c r="N88" s="15">
        <v>3487.268</v>
      </c>
      <c r="O88" s="15">
        <v>3467.2049999999999</v>
      </c>
      <c r="P88" s="15">
        <v>3373.9870000000001</v>
      </c>
    </row>
    <row r="89" spans="2:39">
      <c r="B89" s="15" t="s">
        <v>101</v>
      </c>
      <c r="K89" s="15">
        <f t="shared" ref="K89:O89" si="87">+K88-J88</f>
        <v>83.356999999999971</v>
      </c>
      <c r="L89" s="15">
        <f t="shared" si="87"/>
        <v>27.096000000000004</v>
      </c>
      <c r="M89" s="15">
        <f t="shared" si="87"/>
        <v>-14.53899999999976</v>
      </c>
      <c r="N89" s="15">
        <f t="shared" si="87"/>
        <v>40.351999999999862</v>
      </c>
      <c r="O89" s="15">
        <f t="shared" si="87"/>
        <v>-20.063000000000102</v>
      </c>
      <c r="P89" s="15">
        <f>+P88-O88</f>
        <v>-93.217999999999847</v>
      </c>
    </row>
    <row r="90" spans="2:39">
      <c r="B90" s="15" t="s">
        <v>102</v>
      </c>
      <c r="L90" s="15">
        <f t="shared" ref="L90:O90" si="88">+L31-K31</f>
        <v>-56.856000000000336</v>
      </c>
      <c r="M90" s="15">
        <f t="shared" si="88"/>
        <v>-42.036999999999864</v>
      </c>
      <c r="N90" s="15">
        <f t="shared" si="88"/>
        <v>54.168000000000347</v>
      </c>
      <c r="O90" s="15">
        <f t="shared" si="88"/>
        <v>-60.919600000000429</v>
      </c>
      <c r="P90" s="15">
        <f>+P31-O31</f>
        <v>-73.068399999999912</v>
      </c>
    </row>
    <row r="91" spans="2:39" s="5" customFormat="1">
      <c r="B91" s="5" t="s">
        <v>88</v>
      </c>
      <c r="J91" s="5">
        <f t="shared" ref="J91" si="89">+SUM(G31:J31)/J82</f>
        <v>0.22800691133187348</v>
      </c>
      <c r="K91" s="5">
        <f t="shared" ref="K91" si="90">+SUM(H31:K31)/K82</f>
        <v>0.24356183419921887</v>
      </c>
      <c r="L91" s="5">
        <f t="shared" ref="L91" si="91">+SUM(I31:L31)/L82</f>
        <v>9.7463957598761586E-2</v>
      </c>
      <c r="M91" s="5">
        <f t="shared" ref="M91:O91" si="92">+SUM(J31:M31)/M82</f>
        <v>7.5750976619145732E-2</v>
      </c>
      <c r="N91" s="5">
        <f t="shared" si="92"/>
        <v>6.0885170331759123E-2</v>
      </c>
      <c r="O91" s="5">
        <f t="shared" si="92"/>
        <v>2.3485289746238591E-2</v>
      </c>
      <c r="P91" s="5">
        <f>+SUM(M31:P31)/P82</f>
        <v>-1.6909148472454741E-2</v>
      </c>
    </row>
    <row r="92" spans="2:39">
      <c r="B92" s="15" t="s">
        <v>111</v>
      </c>
      <c r="J92" s="15">
        <f t="shared" ref="J92:O92" si="93">J61-J75</f>
        <v>585.16499999999996</v>
      </c>
      <c r="K92" s="15">
        <f t="shared" si="93"/>
        <v>578.89300000000003</v>
      </c>
      <c r="L92" s="15">
        <f t="shared" si="93"/>
        <v>419.55099999999993</v>
      </c>
      <c r="M92" s="15">
        <f t="shared" si="93"/>
        <v>317.08899999999994</v>
      </c>
      <c r="N92" s="15">
        <f t="shared" si="93"/>
        <v>286.38100000000009</v>
      </c>
      <c r="O92" s="15">
        <f t="shared" si="93"/>
        <v>523.40500000000031</v>
      </c>
      <c r="P92" s="15">
        <f>P61-P75</f>
        <v>399.274</v>
      </c>
    </row>
    <row r="94" spans="2:39">
      <c r="B94" s="15" t="s">
        <v>89</v>
      </c>
      <c r="L94" s="15">
        <v>-62.134999999999998</v>
      </c>
      <c r="M94" s="15">
        <v>-66.451999999999998</v>
      </c>
      <c r="N94" s="15">
        <v>118.056</v>
      </c>
      <c r="O94" s="15">
        <v>-196.233</v>
      </c>
      <c r="P94" s="15">
        <v>60.823999999999998</v>
      </c>
    </row>
    <row r="95" spans="2:39">
      <c r="B95" s="15" t="s">
        <v>91</v>
      </c>
      <c r="L95" s="15">
        <v>-44.915999999999997</v>
      </c>
      <c r="M95" s="15">
        <v>-45.459000000000003</v>
      </c>
      <c r="N95" s="15">
        <v>-37.140999999999998</v>
      </c>
      <c r="O95" s="15">
        <v>-41.241</v>
      </c>
      <c r="P95" s="15">
        <v>-45.631</v>
      </c>
    </row>
    <row r="96" spans="2:39">
      <c r="B96" s="15" t="s">
        <v>92</v>
      </c>
      <c r="L96" s="15">
        <v>-212.95599999999999</v>
      </c>
      <c r="M96" s="15">
        <v>-110.815</v>
      </c>
      <c r="N96" s="15">
        <v>-97.789000000000001</v>
      </c>
      <c r="O96" s="15">
        <v>245.459</v>
      </c>
      <c r="P96" s="15">
        <v>-27.756</v>
      </c>
    </row>
    <row r="97" spans="2:16" s="18" customFormat="1">
      <c r="B97" s="18" t="s">
        <v>95</v>
      </c>
      <c r="L97" s="18">
        <f>+SUM(L94:L96)</f>
        <v>-320.00699999999995</v>
      </c>
      <c r="M97" s="18">
        <f>+SUM(M94:M96)</f>
        <v>-222.726</v>
      </c>
      <c r="N97" s="18">
        <f>+SUM(N94:N96)</f>
        <v>-16.874000000000009</v>
      </c>
      <c r="O97" s="18">
        <f>+SUM(O94:O96)</f>
        <v>7.9850000000000136</v>
      </c>
      <c r="P97" s="18">
        <f>+SUM(P94:P96)</f>
        <v>-12.563000000000002</v>
      </c>
    </row>
    <row r="98" spans="2:16">
      <c r="B98" s="15" t="s">
        <v>93</v>
      </c>
      <c r="L98" s="15">
        <v>613.32899999999995</v>
      </c>
      <c r="M98" s="15">
        <v>293.322</v>
      </c>
      <c r="N98" s="15">
        <f>+M58</f>
        <v>70.596000000000004</v>
      </c>
      <c r="O98" s="15">
        <f>+N58</f>
        <v>53.722000000000001</v>
      </c>
      <c r="P98" s="15">
        <f>+O58</f>
        <v>61.707000000000001</v>
      </c>
    </row>
    <row r="99" spans="2:16" s="18" customFormat="1">
      <c r="B99" s="18" t="s">
        <v>94</v>
      </c>
      <c r="L99" s="18">
        <f>+SUM(L97:L98)</f>
        <v>293.322</v>
      </c>
      <c r="M99" s="18">
        <f>+SUM(M97:M98)</f>
        <v>70.596000000000004</v>
      </c>
      <c r="N99" s="18">
        <f>+SUM(N97:N98)</f>
        <v>53.721999999999994</v>
      </c>
      <c r="O99" s="18">
        <f>+SUM(O97:O98)</f>
        <v>61.707000000000015</v>
      </c>
      <c r="P99" s="18">
        <f>+SUM(P97:P98)</f>
        <v>49.143999999999998</v>
      </c>
    </row>
    <row r="101" spans="2:16">
      <c r="B101" s="15" t="s">
        <v>90</v>
      </c>
      <c r="K101" s="15">
        <v>-32.159999999999997</v>
      </c>
      <c r="L101" s="15">
        <f>-77.075-K101</f>
        <v>-44.915000000000006</v>
      </c>
      <c r="M101" s="15">
        <f>+-122.696-SUM(K101:L101)</f>
        <v>-45.620999999999995</v>
      </c>
      <c r="N101" s="15">
        <f>+-160.804-SUM(K101:M101)</f>
        <v>-38.108000000000004</v>
      </c>
      <c r="O101" s="15">
        <v>-43.741</v>
      </c>
      <c r="P101" s="15">
        <f>-89.372-O101</f>
        <v>-45.631</v>
      </c>
    </row>
    <row r="103" spans="2:16" s="18" customFormat="1">
      <c r="B103" s="18" t="s">
        <v>96</v>
      </c>
      <c r="K103" s="18">
        <f t="shared" ref="K103:P103" si="94">+K94+K101</f>
        <v>-32.159999999999997</v>
      </c>
      <c r="L103" s="18">
        <f t="shared" si="94"/>
        <v>-107.05000000000001</v>
      </c>
      <c r="M103" s="18">
        <f t="shared" si="94"/>
        <v>-112.07299999999999</v>
      </c>
      <c r="N103" s="18">
        <f t="shared" si="94"/>
        <v>79.947999999999993</v>
      </c>
      <c r="O103" s="18">
        <f t="shared" si="94"/>
        <v>-239.97399999999999</v>
      </c>
      <c r="P103" s="18">
        <f t="shared" si="94"/>
        <v>15.192999999999998</v>
      </c>
    </row>
    <row r="104" spans="2:16">
      <c r="B104" s="15" t="s">
        <v>27</v>
      </c>
      <c r="K104" s="15">
        <f t="shared" ref="K104:P104" si="95">+K31</f>
        <v>94.56300000000013</v>
      </c>
      <c r="L104" s="15">
        <f t="shared" si="95"/>
        <v>37.706999999999795</v>
      </c>
      <c r="M104" s="15">
        <f t="shared" si="95"/>
        <v>-4.3300000000000658</v>
      </c>
      <c r="N104" s="15">
        <f t="shared" si="95"/>
        <v>49.838000000000278</v>
      </c>
      <c r="O104" s="15">
        <f t="shared" si="95"/>
        <v>-11.081600000000154</v>
      </c>
      <c r="P104" s="15">
        <f t="shared" si="95"/>
        <v>-84.150000000000063</v>
      </c>
    </row>
    <row r="106" spans="2:16">
      <c r="B106" s="15" t="s">
        <v>103</v>
      </c>
      <c r="M106" s="15">
        <f t="shared" ref="M106:O106" si="96">SUM(L103:M103)</f>
        <v>-219.12299999999999</v>
      </c>
      <c r="N106" s="15">
        <f t="shared" si="96"/>
        <v>-32.125</v>
      </c>
      <c r="O106" s="15">
        <f t="shared" si="96"/>
        <v>-160.02600000000001</v>
      </c>
      <c r="P106" s="15">
        <f>SUM(O103:P103)</f>
        <v>-224.78100000000001</v>
      </c>
    </row>
    <row r="107" spans="2:16">
      <c r="B107" s="15" t="s">
        <v>104</v>
      </c>
      <c r="M107" s="15">
        <f t="shared" ref="M107:O107" si="97">SUM(L104:M104)</f>
        <v>33.376999999999725</v>
      </c>
      <c r="N107" s="15">
        <f t="shared" si="97"/>
        <v>45.508000000000209</v>
      </c>
      <c r="O107" s="15">
        <f t="shared" si="97"/>
        <v>38.756400000000127</v>
      </c>
      <c r="P107" s="15">
        <f>SUM(O104:P104)</f>
        <v>-95.231600000000213</v>
      </c>
    </row>
    <row r="109" spans="2:16">
      <c r="B109" s="15" t="s">
        <v>105</v>
      </c>
      <c r="N109" s="15">
        <f t="shared" ref="N109:O109" si="98">SUM(K103:N103)</f>
        <v>-171.33500000000004</v>
      </c>
      <c r="O109" s="15">
        <f t="shared" si="98"/>
        <v>-379.149</v>
      </c>
      <c r="P109" s="15">
        <f>SUM(M103:P103)</f>
        <v>-256.90600000000001</v>
      </c>
    </row>
    <row r="110" spans="2:16">
      <c r="B110" s="15" t="s">
        <v>106</v>
      </c>
      <c r="N110" s="15">
        <f t="shared" ref="N110:O110" si="99">SUM(K104:N104)</f>
        <v>177.77800000000013</v>
      </c>
      <c r="O110" s="15">
        <f t="shared" si="99"/>
        <v>72.133399999999853</v>
      </c>
      <c r="P110" s="15">
        <f>SUM(M104:P104)</f>
        <v>-49.723600000000005</v>
      </c>
    </row>
  </sheetData>
  <conditionalFormatting sqref="A85:AA85 AC85:XFD85">
    <cfRule type="cellIs" dxfId="0" priority="1" operator="equal">
      <formula>"B"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E937-F0FC-DF44-89BF-342C982F1779}">
  <dimension ref="AB8"/>
  <sheetViews>
    <sheetView showGridLines="0" zoomScale="110" zoomScaleNormal="110" workbookViewId="0">
      <selection activeCell="D32" sqref="D32"/>
    </sheetView>
  </sheetViews>
  <sheetFormatPr baseColWidth="10" defaultRowHeight="13"/>
  <sheetData>
    <row r="8" spans="28:28">
      <c r="AB8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9239-737C-D54C-BB24-695338720FE3}">
  <dimension ref="C2:E6"/>
  <sheetViews>
    <sheetView topLeftCell="B1" zoomScale="210" zoomScaleNormal="210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J25" sqref="J25"/>
    </sheetView>
  </sheetViews>
  <sheetFormatPr baseColWidth="10" defaultRowHeight="13"/>
  <cols>
    <col min="3" max="3" width="15.33203125" bestFit="1" customWidth="1"/>
  </cols>
  <sheetData>
    <row r="2" spans="3:5">
      <c r="D2" s="4">
        <v>44461</v>
      </c>
      <c r="E2" s="4">
        <v>46287</v>
      </c>
    </row>
    <row r="3" spans="3:5">
      <c r="C3" t="s">
        <v>108</v>
      </c>
      <c r="D3">
        <v>600</v>
      </c>
    </row>
    <row r="4" spans="3:5">
      <c r="C4" t="s">
        <v>109</v>
      </c>
      <c r="D4">
        <v>270.8</v>
      </c>
    </row>
    <row r="5" spans="3:5">
      <c r="C5" t="s">
        <v>110</v>
      </c>
      <c r="D5">
        <v>5</v>
      </c>
    </row>
    <row r="6" spans="3:5">
      <c r="D6">
        <f>+D3-SUM(D4:D5)</f>
        <v>324.2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720-B635-4742-A9E0-78DC4695176C}">
  <dimension ref="B2:K2522"/>
  <sheetViews>
    <sheetView showGridLines="0" zoomScale="130" zoomScaleNormal="130" workbookViewId="0">
      <selection activeCell="D5" sqref="D5"/>
    </sheetView>
  </sheetViews>
  <sheetFormatPr baseColWidth="10" defaultRowHeight="13"/>
  <cols>
    <col min="1" max="1" width="10.83203125" style="6"/>
    <col min="2" max="2" width="8.1640625" style="4" bestFit="1" customWidth="1"/>
    <col min="3" max="3" width="4.1640625" style="6" bestFit="1" customWidth="1"/>
    <col min="4" max="4" width="10.83203125" style="7"/>
    <col min="5" max="5" width="10.83203125" style="6"/>
    <col min="6" max="6" width="15" style="6" bestFit="1" customWidth="1"/>
    <col min="7" max="7" width="14" style="6" bestFit="1" customWidth="1"/>
    <col min="8" max="16384" width="10.83203125" style="6"/>
  </cols>
  <sheetData>
    <row r="2" spans="2:11" s="10" customFormat="1">
      <c r="B2" s="11" t="s">
        <v>120</v>
      </c>
      <c r="C2" s="10" t="s">
        <v>114</v>
      </c>
      <c r="D2" s="12" t="s">
        <v>121</v>
      </c>
      <c r="F2" s="10" t="s">
        <v>123</v>
      </c>
      <c r="G2" s="10" t="s">
        <v>124</v>
      </c>
    </row>
    <row r="3" spans="2:11">
      <c r="B3" s="4">
        <v>41218</v>
      </c>
      <c r="C3" s="6">
        <v>24.225252151489201</v>
      </c>
      <c r="F3" s="9">
        <f>AVERAGE(D4:D2521)</f>
        <v>3.9114654609956882E-4</v>
      </c>
      <c r="G3" s="8">
        <f>STDEV(D4:D2521)</f>
        <v>3.2334536625341109E-2</v>
      </c>
    </row>
    <row r="4" spans="2:11">
      <c r="B4" s="4">
        <v>41219</v>
      </c>
      <c r="C4" s="6">
        <v>24.7092781066894</v>
      </c>
      <c r="D4" s="7">
        <f>+C4/C3-1</f>
        <v>1.9980223618454529E-2</v>
      </c>
    </row>
    <row r="5" spans="2:11">
      <c r="B5" s="4">
        <v>41220</v>
      </c>
      <c r="C5" s="6">
        <v>24.256990432739201</v>
      </c>
      <c r="D5" s="7">
        <f t="shared" ref="D5:D68" si="0">+C5/C4-1</f>
        <v>-1.8304366157413265E-2</v>
      </c>
    </row>
    <row r="6" spans="2:11">
      <c r="B6" s="4">
        <v>41221</v>
      </c>
      <c r="C6" s="6">
        <v>23.526979446411101</v>
      </c>
      <c r="D6" s="7">
        <f t="shared" si="0"/>
        <v>-3.0094870522058614E-2</v>
      </c>
    </row>
    <row r="7" spans="2:11">
      <c r="B7" s="4">
        <v>41222</v>
      </c>
      <c r="C7" s="6">
        <v>22.955669403076101</v>
      </c>
      <c r="D7" s="7">
        <f t="shared" si="0"/>
        <v>-2.4283187080445634E-2</v>
      </c>
    </row>
    <row r="8" spans="2:11">
      <c r="B8" s="4">
        <v>41225</v>
      </c>
      <c r="C8" s="6">
        <v>22.939800262451101</v>
      </c>
      <c r="D8" s="7">
        <f t="shared" si="0"/>
        <v>-6.9129504987874846E-4</v>
      </c>
      <c r="G8" s="49" t="s">
        <v>126</v>
      </c>
      <c r="H8" s="49"/>
      <c r="I8" s="49"/>
      <c r="J8" s="49"/>
      <c r="K8" s="49"/>
    </row>
    <row r="9" spans="2:11">
      <c r="B9" s="4">
        <v>41226</v>
      </c>
      <c r="C9" s="6">
        <v>21.8051033020019</v>
      </c>
      <c r="D9" s="7">
        <f t="shared" si="0"/>
        <v>-4.9464116839174288E-2</v>
      </c>
    </row>
    <row r="10" spans="2:11">
      <c r="B10" s="4">
        <v>41227</v>
      </c>
      <c r="C10" s="6">
        <v>21.3131408691406</v>
      </c>
      <c r="D10" s="7">
        <f t="shared" si="0"/>
        <v>-2.2561802438979206E-2</v>
      </c>
    </row>
    <row r="11" spans="2:11">
      <c r="B11" s="4">
        <v>41228</v>
      </c>
      <c r="C11" s="6">
        <v>21.733690261840799</v>
      </c>
      <c r="D11" s="7">
        <f t="shared" si="0"/>
        <v>1.9731929483425725E-2</v>
      </c>
    </row>
    <row r="12" spans="2:11">
      <c r="B12" s="4">
        <v>41229</v>
      </c>
      <c r="C12" s="6">
        <v>21.574987411498999</v>
      </c>
      <c r="D12" s="7">
        <f t="shared" si="0"/>
        <v>-7.302158465948394E-3</v>
      </c>
    </row>
    <row r="13" spans="2:11">
      <c r="B13" s="4">
        <v>41232</v>
      </c>
      <c r="C13" s="6">
        <v>22.138368606567301</v>
      </c>
      <c r="D13" s="7">
        <f t="shared" si="0"/>
        <v>2.6112700986700599E-2</v>
      </c>
    </row>
    <row r="14" spans="2:11">
      <c r="B14" s="4">
        <v>41233</v>
      </c>
      <c r="C14" s="6">
        <v>21.860643386840799</v>
      </c>
      <c r="D14" s="7">
        <f t="shared" si="0"/>
        <v>-1.2544972245340458E-2</v>
      </c>
    </row>
    <row r="15" spans="2:11">
      <c r="B15" s="4">
        <v>41234</v>
      </c>
      <c r="C15" s="6">
        <v>21.908258438110298</v>
      </c>
      <c r="D15" s="7">
        <f t="shared" si="0"/>
        <v>2.1781175616342185E-3</v>
      </c>
    </row>
    <row r="16" spans="2:11">
      <c r="B16" s="4">
        <v>41236</v>
      </c>
      <c r="C16" s="6">
        <v>22.598598480224599</v>
      </c>
      <c r="D16" s="7">
        <f t="shared" si="0"/>
        <v>3.1510493819692398E-2</v>
      </c>
    </row>
    <row r="17" spans="2:4">
      <c r="B17" s="4">
        <v>41239</v>
      </c>
      <c r="C17" s="6">
        <v>21.995540618896399</v>
      </c>
      <c r="D17" s="7">
        <f t="shared" si="0"/>
        <v>-2.6685631051674208E-2</v>
      </c>
    </row>
    <row r="18" spans="2:4">
      <c r="B18" s="4">
        <v>41240</v>
      </c>
      <c r="C18" s="6">
        <v>21.701946258544901</v>
      </c>
      <c r="D18" s="7">
        <f t="shared" si="0"/>
        <v>-1.3347903806432027E-2</v>
      </c>
    </row>
    <row r="19" spans="2:4">
      <c r="B19" s="4">
        <v>41241</v>
      </c>
      <c r="C19" s="6">
        <v>22.0510940551757</v>
      </c>
      <c r="D19" s="7">
        <f t="shared" si="0"/>
        <v>1.6088317262942464E-2</v>
      </c>
    </row>
    <row r="20" spans="2:4">
      <c r="B20" s="4">
        <v>41242</v>
      </c>
      <c r="C20" s="6">
        <v>22.312940597534102</v>
      </c>
      <c r="D20" s="7">
        <f t="shared" si="0"/>
        <v>1.1874537458468781E-2</v>
      </c>
    </row>
    <row r="21" spans="2:4">
      <c r="B21" s="4">
        <v>41243</v>
      </c>
      <c r="C21" s="6">
        <v>22.344676971435501</v>
      </c>
      <c r="D21" s="7">
        <f t="shared" si="0"/>
        <v>1.422330407893746E-3</v>
      </c>
    </row>
    <row r="22" spans="2:4">
      <c r="B22" s="4">
        <v>41246</v>
      </c>
      <c r="C22" s="6">
        <v>22.2494583129882</v>
      </c>
      <c r="D22" s="7">
        <f t="shared" si="0"/>
        <v>-4.2613575738429388E-3</v>
      </c>
    </row>
    <row r="23" spans="2:4">
      <c r="B23" s="4">
        <v>41247</v>
      </c>
      <c r="C23" s="6">
        <v>24.812429428100501</v>
      </c>
      <c r="D23" s="7">
        <f t="shared" si="0"/>
        <v>0.11519251745630843</v>
      </c>
    </row>
    <row r="24" spans="2:4">
      <c r="B24" s="4">
        <v>41248</v>
      </c>
      <c r="C24" s="6">
        <v>23.8523139953613</v>
      </c>
      <c r="D24" s="7">
        <f t="shared" si="0"/>
        <v>-3.8694938579930227E-2</v>
      </c>
    </row>
    <row r="25" spans="2:4">
      <c r="B25" s="4">
        <v>41249</v>
      </c>
      <c r="C25" s="6">
        <v>23.7174167633056</v>
      </c>
      <c r="D25" s="7">
        <f t="shared" si="0"/>
        <v>-5.6555197152751147E-3</v>
      </c>
    </row>
    <row r="26" spans="2:4">
      <c r="B26" s="4">
        <v>41250</v>
      </c>
      <c r="C26" s="6">
        <v>22.360548019409102</v>
      </c>
      <c r="D26" s="7">
        <f t="shared" si="0"/>
        <v>-5.7209803134875004E-2</v>
      </c>
    </row>
    <row r="27" spans="2:4">
      <c r="B27" s="4">
        <v>41253</v>
      </c>
      <c r="C27" s="6">
        <v>22.6938171386718</v>
      </c>
      <c r="D27" s="7">
        <f t="shared" si="0"/>
        <v>1.4904335930113088E-2</v>
      </c>
    </row>
    <row r="28" spans="2:4">
      <c r="B28" s="4">
        <v>41254</v>
      </c>
      <c r="C28" s="6">
        <v>22.424030303955</v>
      </c>
      <c r="D28" s="7">
        <f t="shared" si="0"/>
        <v>-1.1888120586688977E-2</v>
      </c>
    </row>
    <row r="29" spans="2:4">
      <c r="B29" s="4">
        <v>41255</v>
      </c>
      <c r="C29" s="6">
        <v>21.940000534057599</v>
      </c>
      <c r="D29" s="7">
        <f t="shared" si="0"/>
        <v>-2.1585315544816686E-2</v>
      </c>
    </row>
    <row r="30" spans="2:4">
      <c r="B30" s="4">
        <v>41256</v>
      </c>
      <c r="C30" s="6">
        <v>22.027278900146399</v>
      </c>
      <c r="D30" s="7">
        <f t="shared" si="0"/>
        <v>3.9780475826933781E-3</v>
      </c>
    </row>
    <row r="31" spans="2:4">
      <c r="B31" s="4">
        <v>41257</v>
      </c>
      <c r="C31" s="6">
        <v>21.598798751831001</v>
      </c>
      <c r="D31" s="7">
        <f t="shared" si="0"/>
        <v>-1.945225055976163E-2</v>
      </c>
    </row>
    <row r="32" spans="2:4">
      <c r="B32" s="4">
        <v>41260</v>
      </c>
      <c r="C32" s="6">
        <v>21.979677200317301</v>
      </c>
      <c r="D32" s="7">
        <f t="shared" si="0"/>
        <v>1.7634242203123041E-2</v>
      </c>
    </row>
    <row r="33" spans="2:4">
      <c r="B33" s="4">
        <v>41261</v>
      </c>
      <c r="C33" s="6">
        <v>22.9239292144775</v>
      </c>
      <c r="D33" s="7">
        <f t="shared" si="0"/>
        <v>4.2960231196960796E-2</v>
      </c>
    </row>
    <row r="34" spans="2:4">
      <c r="B34" s="4">
        <v>41262</v>
      </c>
      <c r="C34" s="6">
        <v>22.6144695281982</v>
      </c>
      <c r="D34" s="7">
        <f t="shared" si="0"/>
        <v>-1.3499417285055215E-2</v>
      </c>
    </row>
    <row r="35" spans="2:4">
      <c r="B35" s="4">
        <v>41263</v>
      </c>
      <c r="C35" s="6">
        <v>22.185979843139599</v>
      </c>
      <c r="D35" s="7">
        <f t="shared" si="0"/>
        <v>-1.894758948576325E-2</v>
      </c>
    </row>
    <row r="36" spans="2:4">
      <c r="B36" s="4">
        <v>41264</v>
      </c>
      <c r="C36" s="6">
        <v>22.677944183349599</v>
      </c>
      <c r="D36" s="7">
        <f t="shared" si="0"/>
        <v>2.2174559955805861E-2</v>
      </c>
    </row>
    <row r="37" spans="2:4">
      <c r="B37" s="4">
        <v>41267</v>
      </c>
      <c r="C37" s="6">
        <v>22.6541347503662</v>
      </c>
      <c r="D37" s="7">
        <f t="shared" si="0"/>
        <v>-1.0498937994952717E-3</v>
      </c>
    </row>
    <row r="38" spans="2:4">
      <c r="B38" s="4">
        <v>41269</v>
      </c>
      <c r="C38" s="6">
        <v>22.281200408935501</v>
      </c>
      <c r="D38" s="7">
        <f t="shared" si="0"/>
        <v>-1.6462087188064967E-2</v>
      </c>
    </row>
    <row r="39" spans="2:4">
      <c r="B39" s="4">
        <v>41270</v>
      </c>
      <c r="C39" s="6">
        <v>22.114568710327099</v>
      </c>
      <c r="D39" s="7">
        <f t="shared" si="0"/>
        <v>-7.4785781533376339E-3</v>
      </c>
    </row>
    <row r="40" spans="2:4">
      <c r="B40" s="4">
        <v>41271</v>
      </c>
      <c r="C40" s="6">
        <v>22.019350051879801</v>
      </c>
      <c r="D40" s="7">
        <f t="shared" si="0"/>
        <v>-4.3056981890328139E-3</v>
      </c>
    </row>
    <row r="41" spans="2:4">
      <c r="B41" s="4">
        <v>41274</v>
      </c>
      <c r="C41" s="6">
        <v>22.582725524902301</v>
      </c>
      <c r="D41" s="7">
        <f t="shared" si="0"/>
        <v>2.5585472400190268E-2</v>
      </c>
    </row>
    <row r="42" spans="2:4">
      <c r="B42" s="4">
        <v>41276</v>
      </c>
      <c r="C42" s="6">
        <v>22.447837829589801</v>
      </c>
      <c r="D42" s="7">
        <f t="shared" si="0"/>
        <v>-5.9730476360684293E-3</v>
      </c>
    </row>
    <row r="43" spans="2:4">
      <c r="B43" s="4">
        <v>41277</v>
      </c>
      <c r="C43" s="6">
        <v>23.074691772460898</v>
      </c>
      <c r="D43" s="7">
        <f t="shared" si="0"/>
        <v>2.7924914088821806E-2</v>
      </c>
    </row>
    <row r="44" spans="2:4">
      <c r="B44" s="4">
        <v>41278</v>
      </c>
      <c r="C44" s="6">
        <v>23.288932800292901</v>
      </c>
      <c r="D44" s="7">
        <f t="shared" si="0"/>
        <v>9.284675606704873E-3</v>
      </c>
    </row>
    <row r="45" spans="2:4">
      <c r="B45" s="4">
        <v>41281</v>
      </c>
      <c r="C45" s="6">
        <v>23.114362716674801</v>
      </c>
      <c r="D45" s="7">
        <f t="shared" si="0"/>
        <v>-7.4958386936435639E-3</v>
      </c>
    </row>
    <row r="46" spans="2:4">
      <c r="B46" s="4">
        <v>41282</v>
      </c>
      <c r="C46" s="6">
        <v>22.646205902099599</v>
      </c>
      <c r="D46" s="7">
        <f t="shared" si="0"/>
        <v>-2.0253935629273134E-2</v>
      </c>
    </row>
    <row r="47" spans="2:4">
      <c r="B47" s="4">
        <v>41283</v>
      </c>
      <c r="C47" s="6">
        <v>22.090764999389599</v>
      </c>
      <c r="D47" s="7">
        <f t="shared" si="0"/>
        <v>-2.4526885656307784E-2</v>
      </c>
    </row>
    <row r="48" spans="2:4">
      <c r="B48" s="4">
        <v>41284</v>
      </c>
      <c r="C48" s="6">
        <v>22.138368606567301</v>
      </c>
      <c r="D48" s="7">
        <f t="shared" si="0"/>
        <v>2.1549098539148659E-3</v>
      </c>
    </row>
    <row r="49" spans="2:4">
      <c r="B49" s="4">
        <v>41285</v>
      </c>
      <c r="C49" s="6">
        <v>22.352615356445298</v>
      </c>
      <c r="D49" s="7">
        <f t="shared" si="0"/>
        <v>9.6776214040650288E-3</v>
      </c>
    </row>
    <row r="50" spans="2:4">
      <c r="B50" s="4">
        <v>41288</v>
      </c>
      <c r="C50" s="6">
        <v>22.812839508056602</v>
      </c>
      <c r="D50" s="7">
        <f t="shared" si="0"/>
        <v>2.0589275316214906E-2</v>
      </c>
    </row>
    <row r="51" spans="2:4">
      <c r="B51" s="4">
        <v>41289</v>
      </c>
      <c r="C51" s="6">
        <v>23.6301364898681</v>
      </c>
      <c r="D51" s="7">
        <f t="shared" si="0"/>
        <v>3.5826183826124014E-2</v>
      </c>
    </row>
    <row r="52" spans="2:4">
      <c r="B52" s="4">
        <v>41290</v>
      </c>
      <c r="C52" s="6">
        <v>23.614261627197202</v>
      </c>
      <c r="D52" s="7">
        <f t="shared" si="0"/>
        <v>-6.7180579670811369E-4</v>
      </c>
    </row>
    <row r="53" spans="2:4">
      <c r="B53" s="4">
        <v>41291</v>
      </c>
      <c r="C53" s="6">
        <v>24.7727546691894</v>
      </c>
      <c r="D53" s="7">
        <f t="shared" si="0"/>
        <v>4.9059041535219006E-2</v>
      </c>
    </row>
    <row r="54" spans="2:4">
      <c r="B54" s="4">
        <v>41292</v>
      </c>
      <c r="C54" s="6">
        <v>24.439491271972599</v>
      </c>
      <c r="D54" s="7">
        <f t="shared" si="0"/>
        <v>-1.3452819505425873E-2</v>
      </c>
    </row>
    <row r="55" spans="2:4">
      <c r="B55" s="4">
        <v>41296</v>
      </c>
      <c r="C55" s="6">
        <v>24.748958587646399</v>
      </c>
      <c r="D55" s="7">
        <f t="shared" si="0"/>
        <v>1.2662592368634984E-2</v>
      </c>
    </row>
    <row r="56" spans="2:4">
      <c r="B56" s="4">
        <v>41297</v>
      </c>
      <c r="C56" s="6">
        <v>24.5109043121337</v>
      </c>
      <c r="D56" s="7">
        <f t="shared" si="0"/>
        <v>-9.6187592972709623E-3</v>
      </c>
    </row>
    <row r="57" spans="2:4">
      <c r="B57" s="4">
        <v>41298</v>
      </c>
      <c r="C57" s="6">
        <v>24.7172126770019</v>
      </c>
      <c r="D57" s="7">
        <f t="shared" si="0"/>
        <v>8.4170033973847147E-3</v>
      </c>
    </row>
    <row r="58" spans="2:4">
      <c r="B58" s="4">
        <v>41299</v>
      </c>
      <c r="C58" s="6">
        <v>25.248853683471602</v>
      </c>
      <c r="D58" s="7">
        <f t="shared" si="0"/>
        <v>2.1508938463937977E-2</v>
      </c>
    </row>
    <row r="59" spans="2:4">
      <c r="B59" s="4">
        <v>41302</v>
      </c>
      <c r="C59" s="6">
        <v>25.5503749847412</v>
      </c>
      <c r="D59" s="7">
        <f t="shared" si="0"/>
        <v>1.1941979824097171E-2</v>
      </c>
    </row>
    <row r="60" spans="2:4">
      <c r="B60" s="4">
        <v>41303</v>
      </c>
      <c r="C60" s="6">
        <v>25.407545089721602</v>
      </c>
      <c r="D60" s="7">
        <f t="shared" si="0"/>
        <v>-5.5901291117996799E-3</v>
      </c>
    </row>
    <row r="61" spans="2:4">
      <c r="B61" s="4">
        <v>41304</v>
      </c>
      <c r="C61" s="6">
        <v>25.240909576416001</v>
      </c>
      <c r="D61" s="7">
        <f t="shared" si="0"/>
        <v>-6.5585050707245296E-3</v>
      </c>
    </row>
    <row r="62" spans="2:4">
      <c r="B62" s="4">
        <v>41305</v>
      </c>
      <c r="C62" s="6">
        <v>25.5107097625732</v>
      </c>
      <c r="D62" s="7">
        <f t="shared" si="0"/>
        <v>1.0689004108207278E-2</v>
      </c>
    </row>
    <row r="63" spans="2:4">
      <c r="B63" s="4">
        <v>41306</v>
      </c>
      <c r="C63" s="6">
        <v>25.661464691162099</v>
      </c>
      <c r="D63" s="7">
        <f t="shared" si="0"/>
        <v>5.9094760589559758E-3</v>
      </c>
    </row>
    <row r="64" spans="2:4">
      <c r="B64" s="4">
        <v>41309</v>
      </c>
      <c r="C64" s="6">
        <v>25.7884216308593</v>
      </c>
      <c r="D64" s="7">
        <f t="shared" si="0"/>
        <v>4.9473769804311285E-3</v>
      </c>
    </row>
    <row r="65" spans="2:4">
      <c r="B65" s="4">
        <v>41310</v>
      </c>
      <c r="C65" s="6">
        <v>25.859838485717699</v>
      </c>
      <c r="D65" s="7">
        <f t="shared" si="0"/>
        <v>2.7693379564159848E-3</v>
      </c>
    </row>
    <row r="66" spans="2:4">
      <c r="B66" s="4">
        <v>41311</v>
      </c>
      <c r="C66" s="6">
        <v>26.1931056976318</v>
      </c>
      <c r="D66" s="7">
        <f t="shared" si="0"/>
        <v>1.2887443674412857E-2</v>
      </c>
    </row>
    <row r="67" spans="2:4">
      <c r="B67" s="4">
        <v>41312</v>
      </c>
      <c r="C67" s="6">
        <v>26.097881317138601</v>
      </c>
      <c r="D67" s="7">
        <f t="shared" si="0"/>
        <v>-3.6354749830910249E-3</v>
      </c>
    </row>
    <row r="68" spans="2:4">
      <c r="B68" s="4">
        <v>41313</v>
      </c>
      <c r="C68" s="6">
        <v>26.058208465576101</v>
      </c>
      <c r="D68" s="7">
        <f t="shared" si="0"/>
        <v>-1.5201560264758163E-3</v>
      </c>
    </row>
    <row r="69" spans="2:4">
      <c r="B69" s="4">
        <v>41316</v>
      </c>
      <c r="C69" s="6">
        <v>26.3756084442138</v>
      </c>
      <c r="D69" s="7">
        <f t="shared" ref="D69:D132" si="1">+C69/C68-1</f>
        <v>1.2180422113707401E-2</v>
      </c>
    </row>
    <row r="70" spans="2:4">
      <c r="B70" s="4">
        <v>41317</v>
      </c>
      <c r="C70" s="6">
        <v>26.383539199829102</v>
      </c>
      <c r="D70" s="7">
        <f t="shared" si="1"/>
        <v>3.0068521953063865E-4</v>
      </c>
    </row>
    <row r="71" spans="2:4">
      <c r="B71" s="4">
        <v>41318</v>
      </c>
      <c r="C71" s="6">
        <v>26.581914901733398</v>
      </c>
      <c r="D71" s="7">
        <f t="shared" si="1"/>
        <v>7.5189192928892812E-3</v>
      </c>
    </row>
    <row r="72" spans="2:4">
      <c r="B72" s="4">
        <v>41319</v>
      </c>
      <c r="C72" s="6">
        <v>27.581716537475501</v>
      </c>
      <c r="D72" s="7">
        <f t="shared" si="1"/>
        <v>3.7612099784312569E-2</v>
      </c>
    </row>
    <row r="73" spans="2:4">
      <c r="B73" s="4">
        <v>41320</v>
      </c>
      <c r="C73" s="6">
        <v>26.859636306762599</v>
      </c>
      <c r="D73" s="7">
        <f t="shared" si="1"/>
        <v>-2.6179669772612102E-2</v>
      </c>
    </row>
    <row r="74" spans="2:4">
      <c r="B74" s="4">
        <v>41324</v>
      </c>
      <c r="C74" s="6">
        <v>27.2484436035156</v>
      </c>
      <c r="D74" s="7">
        <f t="shared" si="1"/>
        <v>1.4475523507185617E-2</v>
      </c>
    </row>
    <row r="75" spans="2:4">
      <c r="B75" s="4">
        <v>41325</v>
      </c>
      <c r="C75" s="6">
        <v>26.685066223144499</v>
      </c>
      <c r="D75" s="7">
        <f t="shared" si="1"/>
        <v>-2.0675580175097186E-2</v>
      </c>
    </row>
    <row r="76" spans="2:4">
      <c r="B76" s="4">
        <v>41326</v>
      </c>
      <c r="C76" s="6">
        <v>26.677129745483398</v>
      </c>
      <c r="D76" s="7">
        <f t="shared" si="1"/>
        <v>-2.9741270247318763E-4</v>
      </c>
    </row>
    <row r="77" spans="2:4">
      <c r="B77" s="4">
        <v>41327</v>
      </c>
      <c r="C77" s="6">
        <v>26.518436431884702</v>
      </c>
      <c r="D77" s="7">
        <f t="shared" si="1"/>
        <v>-5.9486652092158865E-3</v>
      </c>
    </row>
    <row r="78" spans="2:4">
      <c r="B78" s="4">
        <v>41330</v>
      </c>
      <c r="C78" s="6">
        <v>25.899511337280199</v>
      </c>
      <c r="D78" s="7">
        <f t="shared" si="1"/>
        <v>-2.3339426372074201E-2</v>
      </c>
    </row>
    <row r="79" spans="2:4">
      <c r="B79" s="4">
        <v>41331</v>
      </c>
      <c r="C79" s="6">
        <v>25.875707626342699</v>
      </c>
      <c r="D79" s="7">
        <f t="shared" si="1"/>
        <v>-9.1907953889602823E-4</v>
      </c>
    </row>
    <row r="80" spans="2:4">
      <c r="B80" s="4">
        <v>41332</v>
      </c>
      <c r="C80" s="6">
        <v>26.304191589355401</v>
      </c>
      <c r="D80" s="7">
        <f t="shared" si="1"/>
        <v>1.6559313824387356E-2</v>
      </c>
    </row>
    <row r="81" spans="2:4">
      <c r="B81" s="4">
        <v>41333</v>
      </c>
      <c r="C81" s="6">
        <v>26.423212051391602</v>
      </c>
      <c r="D81" s="7">
        <f t="shared" si="1"/>
        <v>4.5247717129752729E-3</v>
      </c>
    </row>
    <row r="82" spans="2:4">
      <c r="B82" s="4">
        <v>41334</v>
      </c>
      <c r="C82" s="6">
        <v>26.264522552490199</v>
      </c>
      <c r="D82" s="7">
        <f t="shared" si="1"/>
        <v>-6.0056854023939898E-3</v>
      </c>
    </row>
    <row r="83" spans="2:4">
      <c r="B83" s="4">
        <v>41337</v>
      </c>
      <c r="C83" s="6">
        <v>26.018541336059499</v>
      </c>
      <c r="D83" s="7">
        <f t="shared" si="1"/>
        <v>-9.3655316192823301E-3</v>
      </c>
    </row>
    <row r="84" spans="2:4">
      <c r="B84" s="4">
        <v>41338</v>
      </c>
      <c r="C84" s="6">
        <v>26.8913669586181</v>
      </c>
      <c r="D84" s="7">
        <f t="shared" si="1"/>
        <v>3.3546293440706476E-2</v>
      </c>
    </row>
    <row r="85" spans="2:4">
      <c r="B85" s="4">
        <v>41339</v>
      </c>
      <c r="C85" s="6">
        <v>28.541835784912099</v>
      </c>
      <c r="D85" s="7">
        <f t="shared" si="1"/>
        <v>6.137541571738736E-2</v>
      </c>
    </row>
    <row r="86" spans="2:4">
      <c r="B86" s="4">
        <v>41340</v>
      </c>
      <c r="C86" s="6">
        <v>28.168897628784102</v>
      </c>
      <c r="D86" s="7">
        <f t="shared" si="1"/>
        <v>-1.3066368923793648E-2</v>
      </c>
    </row>
    <row r="87" spans="2:4">
      <c r="B87" s="4">
        <v>41341</v>
      </c>
      <c r="C87" s="6">
        <v>28.462480545043899</v>
      </c>
      <c r="D87" s="7">
        <f t="shared" si="1"/>
        <v>1.042223661460584E-2</v>
      </c>
    </row>
    <row r="88" spans="2:4">
      <c r="B88" s="4">
        <v>41344</v>
      </c>
      <c r="C88" s="6">
        <v>28.462480545043899</v>
      </c>
      <c r="D88" s="7">
        <f t="shared" si="1"/>
        <v>0</v>
      </c>
    </row>
    <row r="89" spans="2:4">
      <c r="B89" s="4">
        <v>41345</v>
      </c>
      <c r="C89" s="6">
        <v>28.375198364257798</v>
      </c>
      <c r="D89" s="7">
        <f t="shared" si="1"/>
        <v>-3.0665697126422975E-3</v>
      </c>
    </row>
    <row r="90" spans="2:4">
      <c r="B90" s="4">
        <v>41346</v>
      </c>
      <c r="C90" s="6">
        <v>28.518032073974599</v>
      </c>
      <c r="D90" s="7">
        <f t="shared" si="1"/>
        <v>5.0337519365757366E-3</v>
      </c>
    </row>
    <row r="91" spans="2:4">
      <c r="B91" s="4">
        <v>41347</v>
      </c>
      <c r="C91" s="6">
        <v>28.494224548339801</v>
      </c>
      <c r="D91" s="7">
        <f t="shared" si="1"/>
        <v>-8.3482358014896896E-4</v>
      </c>
    </row>
    <row r="92" spans="2:4">
      <c r="B92" s="4">
        <v>41348</v>
      </c>
      <c r="C92" s="6">
        <v>28.303783416748001</v>
      </c>
      <c r="D92" s="7">
        <f t="shared" si="1"/>
        <v>-6.6834993620802363E-3</v>
      </c>
    </row>
    <row r="93" spans="2:4">
      <c r="B93" s="4">
        <v>41351</v>
      </c>
      <c r="C93" s="6">
        <v>27.9308471679687</v>
      </c>
      <c r="D93" s="7">
        <f t="shared" si="1"/>
        <v>-1.3176197799712686E-2</v>
      </c>
    </row>
    <row r="94" spans="2:4">
      <c r="B94" s="4">
        <v>41352</v>
      </c>
      <c r="C94" s="6">
        <v>27.740402221679599</v>
      </c>
      <c r="D94" s="7">
        <f t="shared" si="1"/>
        <v>-6.8184450383411699E-3</v>
      </c>
    </row>
    <row r="95" spans="2:4">
      <c r="B95" s="4">
        <v>41353</v>
      </c>
      <c r="C95" s="6">
        <v>28.327592849731399</v>
      </c>
      <c r="D95" s="7">
        <f t="shared" si="1"/>
        <v>2.1167343694566298E-2</v>
      </c>
    </row>
    <row r="96" spans="2:4">
      <c r="B96" s="4">
        <v>41354</v>
      </c>
      <c r="C96" s="6">
        <v>28.168897628784102</v>
      </c>
      <c r="D96" s="7">
        <f t="shared" si="1"/>
        <v>-5.6021428219871217E-3</v>
      </c>
    </row>
    <row r="97" spans="2:4">
      <c r="B97" s="4">
        <v>41355</v>
      </c>
      <c r="C97" s="6">
        <v>28.2561740875244</v>
      </c>
      <c r="D97" s="7">
        <f t="shared" si="1"/>
        <v>3.0983270943167884E-3</v>
      </c>
    </row>
    <row r="98" spans="2:4">
      <c r="B98" s="4">
        <v>41358</v>
      </c>
      <c r="C98" s="6">
        <v>28.35933303833</v>
      </c>
      <c r="D98" s="7">
        <f t="shared" si="1"/>
        <v>3.6508463773639033E-3</v>
      </c>
    </row>
    <row r="99" spans="2:4">
      <c r="B99" s="4">
        <v>41359</v>
      </c>
      <c r="C99" s="6">
        <v>28.0736789703369</v>
      </c>
      <c r="D99" s="7">
        <f t="shared" si="1"/>
        <v>-1.0072665235357103E-2</v>
      </c>
    </row>
    <row r="100" spans="2:4">
      <c r="B100" s="4">
        <v>41360</v>
      </c>
      <c r="C100" s="6">
        <v>28.3117275238037</v>
      </c>
      <c r="D100" s="7">
        <f t="shared" si="1"/>
        <v>8.4794213725363221E-3</v>
      </c>
    </row>
    <row r="101" spans="2:4">
      <c r="B101" s="4">
        <v>41361</v>
      </c>
      <c r="C101" s="6">
        <v>27.986394882202099</v>
      </c>
      <c r="D101" s="7">
        <f t="shared" si="1"/>
        <v>-1.1491091150410027E-2</v>
      </c>
    </row>
    <row r="102" spans="2:4">
      <c r="B102" s="4">
        <v>41365</v>
      </c>
      <c r="C102" s="6">
        <v>27.216711044311499</v>
      </c>
      <c r="D102" s="7">
        <f t="shared" si="1"/>
        <v>-2.7502071671977935E-2</v>
      </c>
    </row>
    <row r="103" spans="2:4">
      <c r="B103" s="4">
        <v>41366</v>
      </c>
      <c r="C103" s="6">
        <v>27.2325725555419</v>
      </c>
      <c r="D103" s="7">
        <f t="shared" si="1"/>
        <v>5.8278574529357918E-4</v>
      </c>
    </row>
    <row r="104" spans="2:4">
      <c r="B104" s="4">
        <v>41367</v>
      </c>
      <c r="C104" s="6">
        <v>27.034196853637599</v>
      </c>
      <c r="D104" s="7">
        <f t="shared" si="1"/>
        <v>-7.2845009959930929E-3</v>
      </c>
    </row>
    <row r="105" spans="2:4">
      <c r="B105" s="4">
        <v>41368</v>
      </c>
      <c r="C105" s="6">
        <v>28.049877166748001</v>
      </c>
      <c r="D105" s="7">
        <f t="shared" si="1"/>
        <v>3.7570204826474551E-2</v>
      </c>
    </row>
    <row r="106" spans="2:4">
      <c r="B106" s="4">
        <v>41369</v>
      </c>
      <c r="C106" s="6">
        <v>28.0736789703369</v>
      </c>
      <c r="D106" s="7">
        <f t="shared" si="1"/>
        <v>8.4855286343699099E-4</v>
      </c>
    </row>
    <row r="107" spans="2:4">
      <c r="B107" s="4">
        <v>41372</v>
      </c>
      <c r="C107" s="6">
        <v>28.264116287231399</v>
      </c>
      <c r="D107" s="7">
        <f t="shared" si="1"/>
        <v>6.7834827453758795E-3</v>
      </c>
    </row>
    <row r="108" spans="2:4">
      <c r="B108" s="4">
        <v>41373</v>
      </c>
      <c r="C108" s="6">
        <v>28.018133163452099</v>
      </c>
      <c r="D108" s="7">
        <f t="shared" si="1"/>
        <v>-8.7030183883876067E-3</v>
      </c>
    </row>
    <row r="109" spans="2:4">
      <c r="B109" s="4">
        <v>41374</v>
      </c>
      <c r="C109" s="6">
        <v>28.0340061187744</v>
      </c>
      <c r="D109" s="7">
        <f t="shared" si="1"/>
        <v>5.6652437297310954E-4</v>
      </c>
    </row>
    <row r="110" spans="2:4">
      <c r="B110" s="4">
        <v>41375</v>
      </c>
      <c r="C110" s="6">
        <v>28.5100917816162</v>
      </c>
      <c r="D110" s="7">
        <f t="shared" si="1"/>
        <v>1.6982434148894887E-2</v>
      </c>
    </row>
    <row r="111" spans="2:4">
      <c r="B111" s="4">
        <v>41376</v>
      </c>
      <c r="C111" s="6">
        <v>28.6211833953857</v>
      </c>
      <c r="D111" s="7">
        <f t="shared" si="1"/>
        <v>3.8965715936816192E-3</v>
      </c>
    </row>
    <row r="112" spans="2:4">
      <c r="B112" s="4">
        <v>41379</v>
      </c>
      <c r="C112" s="6">
        <v>27.6293220520019</v>
      </c>
      <c r="D112" s="7">
        <f t="shared" si="1"/>
        <v>-3.4654798499481609E-2</v>
      </c>
    </row>
    <row r="113" spans="2:4">
      <c r="B113" s="4">
        <v>41380</v>
      </c>
      <c r="C113" s="6">
        <v>27.978456497192301</v>
      </c>
      <c r="D113" s="7">
        <f t="shared" si="1"/>
        <v>1.2636373941180556E-2</v>
      </c>
    </row>
    <row r="114" spans="2:4">
      <c r="B114" s="4">
        <v>41381</v>
      </c>
      <c r="C114" s="6">
        <v>28.660860061645501</v>
      </c>
      <c r="D114" s="7">
        <f t="shared" si="1"/>
        <v>2.4390322050885205E-2</v>
      </c>
    </row>
    <row r="115" spans="2:4">
      <c r="B115" s="4">
        <v>41382</v>
      </c>
      <c r="C115" s="6">
        <v>28.462480545043899</v>
      </c>
      <c r="D115" s="7">
        <f t="shared" si="1"/>
        <v>-6.921617710526351E-3</v>
      </c>
    </row>
    <row r="116" spans="2:4">
      <c r="B116" s="4">
        <v>41383</v>
      </c>
      <c r="C116" s="6">
        <v>28.970319747924801</v>
      </c>
      <c r="D116" s="7">
        <f t="shared" si="1"/>
        <v>1.7842408432294343E-2</v>
      </c>
    </row>
    <row r="117" spans="2:4">
      <c r="B117" s="4">
        <v>41386</v>
      </c>
      <c r="C117" s="6">
        <v>29.057600021362301</v>
      </c>
      <c r="D117" s="7">
        <f t="shared" si="1"/>
        <v>3.0127480192465583E-3</v>
      </c>
    </row>
    <row r="118" spans="2:4">
      <c r="B118" s="4">
        <v>41387</v>
      </c>
      <c r="C118" s="6">
        <v>29.184566497802699</v>
      </c>
      <c r="D118" s="7">
        <f t="shared" si="1"/>
        <v>4.3694756740768614E-3</v>
      </c>
    </row>
    <row r="119" spans="2:4">
      <c r="B119" s="4">
        <v>41388</v>
      </c>
      <c r="C119" s="6">
        <v>29.176618576049801</v>
      </c>
      <c r="D119" s="7">
        <f t="shared" si="1"/>
        <v>-2.7233304128382319E-4</v>
      </c>
    </row>
    <row r="120" spans="2:4">
      <c r="B120" s="4">
        <v>41389</v>
      </c>
      <c r="C120" s="6">
        <v>29.5813083648681</v>
      </c>
      <c r="D120" s="7">
        <f t="shared" si="1"/>
        <v>1.3870345796359596E-2</v>
      </c>
    </row>
    <row r="121" spans="2:4">
      <c r="B121" s="4">
        <v>41390</v>
      </c>
      <c r="C121" s="6">
        <v>29.279787063598601</v>
      </c>
      <c r="D121" s="7">
        <f t="shared" si="1"/>
        <v>-1.0192967043594292E-2</v>
      </c>
    </row>
    <row r="122" spans="2:4">
      <c r="B122" s="4">
        <v>41393</v>
      </c>
      <c r="C122" s="6">
        <v>28.986188888549801</v>
      </c>
      <c r="D122" s="7">
        <f t="shared" si="1"/>
        <v>-1.0027332999761107E-2</v>
      </c>
    </row>
    <row r="123" spans="2:4">
      <c r="B123" s="4">
        <v>41394</v>
      </c>
      <c r="C123" s="6">
        <v>28.898904800415</v>
      </c>
      <c r="D123" s="7">
        <f t="shared" si="1"/>
        <v>-3.0112302265883351E-3</v>
      </c>
    </row>
    <row r="124" spans="2:4">
      <c r="B124" s="4">
        <v>41395</v>
      </c>
      <c r="C124" s="6">
        <v>28.700534820556602</v>
      </c>
      <c r="D124" s="7">
        <f t="shared" si="1"/>
        <v>-6.8642732736207135E-3</v>
      </c>
    </row>
    <row r="125" spans="2:4">
      <c r="B125" s="4">
        <v>41396</v>
      </c>
      <c r="C125" s="6">
        <v>28.803688049316399</v>
      </c>
      <c r="D125" s="7">
        <f t="shared" si="1"/>
        <v>3.5941221794206779E-3</v>
      </c>
    </row>
    <row r="126" spans="2:4">
      <c r="B126" s="4">
        <v>41397</v>
      </c>
      <c r="C126" s="6">
        <v>29.3591289520263</v>
      </c>
      <c r="D126" s="7">
        <f t="shared" si="1"/>
        <v>1.928367304071954E-2</v>
      </c>
    </row>
    <row r="127" spans="2:4">
      <c r="B127" s="4">
        <v>41400</v>
      </c>
      <c r="C127" s="6">
        <v>29.620983123779201</v>
      </c>
      <c r="D127" s="7">
        <f t="shared" si="1"/>
        <v>8.9190034275463681E-3</v>
      </c>
    </row>
    <row r="128" spans="2:4">
      <c r="B128" s="4">
        <v>41401</v>
      </c>
      <c r="C128" s="6">
        <v>29.874910354614201</v>
      </c>
      <c r="D128" s="7">
        <f t="shared" si="1"/>
        <v>8.5725456772955955E-3</v>
      </c>
    </row>
    <row r="129" spans="2:4">
      <c r="B129" s="4">
        <v>41402</v>
      </c>
      <c r="C129" s="6">
        <v>29.660655975341701</v>
      </c>
      <c r="D129" s="7">
        <f t="shared" si="1"/>
        <v>-7.171716223724478E-3</v>
      </c>
    </row>
    <row r="130" spans="2:4">
      <c r="B130" s="4">
        <v>41403</v>
      </c>
      <c r="C130" s="6">
        <v>29.2321758270263</v>
      </c>
      <c r="D130" s="7">
        <f t="shared" si="1"/>
        <v>-1.44460779516008E-2</v>
      </c>
    </row>
    <row r="131" spans="2:4">
      <c r="B131" s="4">
        <v>41404</v>
      </c>
      <c r="C131" s="6">
        <v>29.9066352844238</v>
      </c>
      <c r="D131" s="7">
        <f t="shared" si="1"/>
        <v>2.3072502758208602E-2</v>
      </c>
    </row>
    <row r="132" spans="2:4">
      <c r="B132" s="4">
        <v>41407</v>
      </c>
      <c r="C132" s="6">
        <v>29.882827758788999</v>
      </c>
      <c r="D132" s="7">
        <f t="shared" si="1"/>
        <v>-7.9606165683243635E-4</v>
      </c>
    </row>
    <row r="133" spans="2:4">
      <c r="B133" s="4">
        <v>41408</v>
      </c>
      <c r="C133" s="6">
        <v>29.874910354614201</v>
      </c>
      <c r="D133" s="7">
        <f t="shared" ref="D133:D196" si="2">+C133/C132-1</f>
        <v>-2.6494829199918968E-4</v>
      </c>
    </row>
    <row r="134" spans="2:4">
      <c r="B134" s="4">
        <v>41409</v>
      </c>
      <c r="C134" s="6">
        <v>29.6844673156738</v>
      </c>
      <c r="D134" s="7">
        <f t="shared" si="2"/>
        <v>-6.3746815197049944E-3</v>
      </c>
    </row>
    <row r="135" spans="2:4">
      <c r="B135" s="4">
        <v>41410</v>
      </c>
      <c r="C135" s="6">
        <v>29.605115890502901</v>
      </c>
      <c r="D135" s="7">
        <f t="shared" si="2"/>
        <v>-2.6731631842017434E-3</v>
      </c>
    </row>
    <row r="136" spans="2:4">
      <c r="B136" s="4">
        <v>41411</v>
      </c>
      <c r="C136" s="6">
        <v>29.628917694091701</v>
      </c>
      <c r="D136" s="7">
        <f t="shared" si="2"/>
        <v>8.0397603160320408E-4</v>
      </c>
    </row>
    <row r="137" spans="2:4">
      <c r="B137" s="4">
        <v>41414</v>
      </c>
      <c r="C137" s="6">
        <v>30.343063354492099</v>
      </c>
      <c r="D137" s="7">
        <f t="shared" si="2"/>
        <v>2.4102995181049192E-2</v>
      </c>
    </row>
    <row r="138" spans="2:4">
      <c r="B138" s="4">
        <v>41415</v>
      </c>
      <c r="C138" s="6">
        <v>30.771535873413001</v>
      </c>
      <c r="D138" s="7">
        <f t="shared" si="2"/>
        <v>1.4120938084436041E-2</v>
      </c>
    </row>
    <row r="139" spans="2:4">
      <c r="B139" s="4">
        <v>41416</v>
      </c>
      <c r="C139" s="6">
        <v>30.541427612304599</v>
      </c>
      <c r="D139" s="7">
        <f t="shared" si="2"/>
        <v>-7.4779582681545609E-3</v>
      </c>
    </row>
    <row r="140" spans="2:4">
      <c r="B140" s="4">
        <v>41417</v>
      </c>
      <c r="C140" s="6">
        <v>30.485881805419901</v>
      </c>
      <c r="D140" s="7">
        <f t="shared" si="2"/>
        <v>-1.8187036830694669E-3</v>
      </c>
    </row>
    <row r="141" spans="2:4">
      <c r="B141" s="4">
        <v>41418</v>
      </c>
      <c r="C141" s="6">
        <v>30.3747959136962</v>
      </c>
      <c r="D141" s="7">
        <f t="shared" si="2"/>
        <v>-3.6438470906867693E-3</v>
      </c>
    </row>
    <row r="142" spans="2:4">
      <c r="B142" s="4">
        <v>41422</v>
      </c>
      <c r="C142" s="6">
        <v>30.1922912597656</v>
      </c>
      <c r="D142" s="7">
        <f t="shared" si="2"/>
        <v>-6.0084240384412624E-3</v>
      </c>
    </row>
    <row r="143" spans="2:4">
      <c r="B143" s="4">
        <v>41423</v>
      </c>
      <c r="C143" s="6">
        <v>30.454143524169901</v>
      </c>
      <c r="D143" s="7">
        <f t="shared" si="2"/>
        <v>8.6728185731714813E-3</v>
      </c>
    </row>
    <row r="144" spans="2:4">
      <c r="B144" s="4">
        <v>41424</v>
      </c>
      <c r="C144" s="6">
        <v>27.716608047485298</v>
      </c>
      <c r="D144" s="7">
        <f t="shared" si="2"/>
        <v>-8.9890410955473454E-2</v>
      </c>
    </row>
    <row r="145" spans="2:4">
      <c r="B145" s="4">
        <v>41425</v>
      </c>
      <c r="C145" s="6">
        <v>27.018335342407202</v>
      </c>
      <c r="D145" s="7">
        <f t="shared" si="2"/>
        <v>-2.5193295798742188E-2</v>
      </c>
    </row>
    <row r="146" spans="2:4">
      <c r="B146" s="4">
        <v>41428</v>
      </c>
      <c r="C146" s="6">
        <v>26.3994121551513</v>
      </c>
      <c r="D146" s="7">
        <f t="shared" si="2"/>
        <v>-2.2907524812768809E-2</v>
      </c>
    </row>
    <row r="147" spans="2:4">
      <c r="B147" s="4">
        <v>41429</v>
      </c>
      <c r="C147" s="6">
        <v>26.3438701629638</v>
      </c>
      <c r="D147" s="7">
        <f t="shared" si="2"/>
        <v>-2.1039101878889133E-3</v>
      </c>
    </row>
    <row r="148" spans="2:4">
      <c r="B148" s="4">
        <v>41430</v>
      </c>
      <c r="C148" s="6">
        <v>26.304191589355401</v>
      </c>
      <c r="D148" s="7">
        <f t="shared" si="2"/>
        <v>-1.506178604849806E-3</v>
      </c>
    </row>
    <row r="149" spans="2:4">
      <c r="B149" s="4">
        <v>41431</v>
      </c>
      <c r="C149" s="6">
        <v>26.542236328125</v>
      </c>
      <c r="D149" s="7">
        <f t="shared" si="2"/>
        <v>9.0496884483584061E-3</v>
      </c>
    </row>
    <row r="150" spans="2:4">
      <c r="B150" s="4">
        <v>41432</v>
      </c>
      <c r="C150" s="6">
        <v>26.907251358032202</v>
      </c>
      <c r="D150" s="7">
        <f t="shared" si="2"/>
        <v>1.3752233436352235E-2</v>
      </c>
    </row>
    <row r="151" spans="2:4">
      <c r="B151" s="4">
        <v>41435</v>
      </c>
      <c r="C151" s="6">
        <v>26.8517036437988</v>
      </c>
      <c r="D151" s="7">
        <f t="shared" si="2"/>
        <v>-2.064414290938732E-3</v>
      </c>
    </row>
    <row r="152" spans="2:4">
      <c r="B152" s="4">
        <v>41436</v>
      </c>
      <c r="C152" s="6">
        <v>26.677129745483398</v>
      </c>
      <c r="D152" s="7">
        <f t="shared" si="2"/>
        <v>-6.5014086491944623E-3</v>
      </c>
    </row>
    <row r="153" spans="2:4">
      <c r="B153" s="4">
        <v>41437</v>
      </c>
      <c r="C153" s="6">
        <v>25.899511337280199</v>
      </c>
      <c r="D153" s="7">
        <f t="shared" si="2"/>
        <v>-2.9149253147627507E-2</v>
      </c>
    </row>
    <row r="154" spans="2:4">
      <c r="B154" s="4">
        <v>41438</v>
      </c>
      <c r="C154" s="6">
        <v>26.2883281707763</v>
      </c>
      <c r="D154" s="7">
        <f t="shared" si="2"/>
        <v>1.5012516198961379E-2</v>
      </c>
    </row>
    <row r="155" spans="2:4">
      <c r="B155" s="4">
        <v>41439</v>
      </c>
      <c r="C155" s="6">
        <v>26.074081420898398</v>
      </c>
      <c r="D155" s="7">
        <f t="shared" si="2"/>
        <v>-8.14988113683357E-3</v>
      </c>
    </row>
    <row r="156" spans="2:4">
      <c r="B156" s="4">
        <v>41442</v>
      </c>
      <c r="C156" s="6">
        <v>26.8437690734863</v>
      </c>
      <c r="D156" s="7">
        <f t="shared" si="2"/>
        <v>2.9519262449299477E-2</v>
      </c>
    </row>
    <row r="157" spans="2:4">
      <c r="B157" s="4">
        <v>41443</v>
      </c>
      <c r="C157" s="6">
        <v>26.693004608154201</v>
      </c>
      <c r="D157" s="7">
        <f t="shared" si="2"/>
        <v>-5.6163672440845414E-3</v>
      </c>
    </row>
    <row r="158" spans="2:4">
      <c r="B158" s="4">
        <v>41444</v>
      </c>
      <c r="C158" s="6">
        <v>26.2565822601318</v>
      </c>
      <c r="D158" s="7">
        <f t="shared" si="2"/>
        <v>-1.6349689906736131E-2</v>
      </c>
    </row>
    <row r="159" spans="2:4">
      <c r="B159" s="4">
        <v>41445</v>
      </c>
      <c r="C159" s="6">
        <v>25.5265712738037</v>
      </c>
      <c r="D159" s="7">
        <f t="shared" si="2"/>
        <v>-2.7802970664485671E-2</v>
      </c>
    </row>
    <row r="160" spans="2:4">
      <c r="B160" s="4">
        <v>41446</v>
      </c>
      <c r="C160" s="6">
        <v>25.383745193481399</v>
      </c>
      <c r="D160" s="7">
        <f t="shared" si="2"/>
        <v>-5.5951925070670816E-3</v>
      </c>
    </row>
    <row r="161" spans="2:4">
      <c r="B161" s="4">
        <v>41449</v>
      </c>
      <c r="C161" s="6">
        <v>24.979070663452099</v>
      </c>
      <c r="D161" s="7">
        <f t="shared" si="2"/>
        <v>-1.5942270415368887E-2</v>
      </c>
    </row>
    <row r="162" spans="2:4">
      <c r="B162" s="4">
        <v>41450</v>
      </c>
      <c r="C162" s="6">
        <v>25.1933078765869</v>
      </c>
      <c r="D162" s="7">
        <f t="shared" si="2"/>
        <v>8.5766686848065543E-3</v>
      </c>
    </row>
    <row r="163" spans="2:4">
      <c r="B163" s="4">
        <v>41451</v>
      </c>
      <c r="C163" s="6">
        <v>24.979070663452099</v>
      </c>
      <c r="D163" s="7">
        <f t="shared" si="2"/>
        <v>-8.50373496740775E-3</v>
      </c>
    </row>
    <row r="164" spans="2:4">
      <c r="B164" s="4">
        <v>41452</v>
      </c>
      <c r="C164" s="6">
        <v>24.8917846679687</v>
      </c>
      <c r="D164" s="7">
        <f t="shared" si="2"/>
        <v>-3.494365209155248E-3</v>
      </c>
    </row>
    <row r="165" spans="2:4">
      <c r="B165" s="4">
        <v>41453</v>
      </c>
      <c r="C165" s="6">
        <v>25.018733978271399</v>
      </c>
      <c r="D165" s="7">
        <f t="shared" si="2"/>
        <v>5.100048549996572E-3</v>
      </c>
    </row>
    <row r="166" spans="2:4">
      <c r="B166" s="4">
        <v>41456</v>
      </c>
      <c r="C166" s="6">
        <v>25.217115402221602</v>
      </c>
      <c r="D166" s="7">
        <f t="shared" si="2"/>
        <v>7.9293150533714662E-3</v>
      </c>
    </row>
    <row r="167" spans="2:4">
      <c r="B167" s="4">
        <v>41457</v>
      </c>
      <c r="C167" s="6">
        <v>25.5186367034912</v>
      </c>
      <c r="D167" s="7">
        <f t="shared" si="2"/>
        <v>1.1957010009282731E-2</v>
      </c>
    </row>
    <row r="168" spans="2:4">
      <c r="B168" s="4">
        <v>41458</v>
      </c>
      <c r="C168" s="6">
        <v>25.7884216308593</v>
      </c>
      <c r="D168" s="7">
        <f t="shared" si="2"/>
        <v>1.0572074460826864E-2</v>
      </c>
    </row>
    <row r="169" spans="2:4">
      <c r="B169" s="4">
        <v>41460</v>
      </c>
      <c r="C169" s="6">
        <v>26.1613674163818</v>
      </c>
      <c r="D169" s="7">
        <f t="shared" si="2"/>
        <v>1.4461753063484073E-2</v>
      </c>
    </row>
    <row r="170" spans="2:4">
      <c r="B170" s="4">
        <v>41463</v>
      </c>
      <c r="C170" s="6">
        <v>26.58984375</v>
      </c>
      <c r="D170" s="7">
        <f t="shared" si="2"/>
        <v>1.6378208631017355E-2</v>
      </c>
    </row>
    <row r="171" spans="2:4">
      <c r="B171" s="4">
        <v>41464</v>
      </c>
      <c r="C171" s="6">
        <v>27.1611633300781</v>
      </c>
      <c r="D171" s="7">
        <f t="shared" si="2"/>
        <v>2.1486383502276052E-2</v>
      </c>
    </row>
    <row r="172" spans="2:4">
      <c r="B172" s="4">
        <v>41465</v>
      </c>
      <c r="C172" s="6">
        <v>27.280183792114201</v>
      </c>
      <c r="D172" s="7">
        <f t="shared" si="2"/>
        <v>4.3820089953325869E-3</v>
      </c>
    </row>
    <row r="173" spans="2:4">
      <c r="B173" s="4">
        <v>41466</v>
      </c>
      <c r="C173" s="6">
        <v>27.613460540771399</v>
      </c>
      <c r="D173" s="7">
        <f t="shared" si="2"/>
        <v>1.2216807305878152E-2</v>
      </c>
    </row>
    <row r="174" spans="2:4">
      <c r="B174" s="4">
        <v>41467</v>
      </c>
      <c r="C174" s="6">
        <v>27.819761276245099</v>
      </c>
      <c r="D174" s="7">
        <f t="shared" si="2"/>
        <v>7.4710207063362066E-3</v>
      </c>
    </row>
    <row r="175" spans="2:4">
      <c r="B175" s="4">
        <v>41470</v>
      </c>
      <c r="C175" s="6">
        <v>28.5735683441162</v>
      </c>
      <c r="D175" s="7">
        <f t="shared" si="2"/>
        <v>2.7096101234871606E-2</v>
      </c>
    </row>
    <row r="176" spans="2:4">
      <c r="B176" s="4">
        <v>41471</v>
      </c>
      <c r="C176" s="6">
        <v>28.5735683441162</v>
      </c>
      <c r="D176" s="7">
        <f t="shared" si="2"/>
        <v>0</v>
      </c>
    </row>
    <row r="177" spans="2:4">
      <c r="B177" s="4">
        <v>41472</v>
      </c>
      <c r="C177" s="6">
        <v>28.660860061645501</v>
      </c>
      <c r="D177" s="7">
        <f t="shared" si="2"/>
        <v>3.0549813197298104E-3</v>
      </c>
    </row>
    <row r="178" spans="2:4">
      <c r="B178" s="4">
        <v>41473</v>
      </c>
      <c r="C178" s="6">
        <v>28.581506729125898</v>
      </c>
      <c r="D178" s="7">
        <f t="shared" si="2"/>
        <v>-2.7687003233303198E-3</v>
      </c>
    </row>
    <row r="179" spans="2:4">
      <c r="B179" s="4">
        <v>41474</v>
      </c>
      <c r="C179" s="6">
        <v>28.6211833953857</v>
      </c>
      <c r="D179" s="7">
        <f t="shared" si="2"/>
        <v>1.3881936538835404E-3</v>
      </c>
    </row>
    <row r="180" spans="2:4">
      <c r="B180" s="4">
        <v>41477</v>
      </c>
      <c r="C180" s="6">
        <v>28.748144149780199</v>
      </c>
      <c r="D180" s="7">
        <f t="shared" si="2"/>
        <v>4.4359016411239516E-3</v>
      </c>
    </row>
    <row r="181" spans="2:4">
      <c r="B181" s="4">
        <v>41478</v>
      </c>
      <c r="C181" s="6">
        <v>28.5497741699218</v>
      </c>
      <c r="D181" s="7">
        <f t="shared" si="2"/>
        <v>-6.9002708079128894E-3</v>
      </c>
    </row>
    <row r="182" spans="2:4">
      <c r="B182" s="4">
        <v>41479</v>
      </c>
      <c r="C182" s="6">
        <v>28.6370544433593</v>
      </c>
      <c r="D182" s="7">
        <f t="shared" si="2"/>
        <v>3.0571265789363089E-3</v>
      </c>
    </row>
    <row r="183" spans="2:4">
      <c r="B183" s="4">
        <v>41480</v>
      </c>
      <c r="C183" s="6">
        <v>28.533899307250898</v>
      </c>
      <c r="D183" s="7">
        <f t="shared" si="2"/>
        <v>-3.6021559519129331E-3</v>
      </c>
    </row>
    <row r="184" spans="2:4">
      <c r="B184" s="4">
        <v>41481</v>
      </c>
      <c r="C184" s="6">
        <v>28.375198364257798</v>
      </c>
      <c r="D184" s="7">
        <f t="shared" si="2"/>
        <v>-5.5618386146323306E-3</v>
      </c>
    </row>
    <row r="185" spans="2:4">
      <c r="B185" s="4">
        <v>41484</v>
      </c>
      <c r="C185" s="6">
        <v>28.5656414031982</v>
      </c>
      <c r="D185" s="7">
        <f t="shared" si="2"/>
        <v>6.7116020299011758E-3</v>
      </c>
    </row>
    <row r="186" spans="2:4">
      <c r="B186" s="4">
        <v>41485</v>
      </c>
      <c r="C186" s="6">
        <v>28.803688049316399</v>
      </c>
      <c r="D186" s="7">
        <f t="shared" si="2"/>
        <v>8.3333205356119766E-3</v>
      </c>
    </row>
    <row r="187" spans="2:4">
      <c r="B187" s="4">
        <v>41486</v>
      </c>
      <c r="C187" s="6">
        <v>28.668794631958001</v>
      </c>
      <c r="D187" s="7">
        <f t="shared" si="2"/>
        <v>-4.6831994961006318E-3</v>
      </c>
    </row>
    <row r="188" spans="2:4">
      <c r="B188" s="4">
        <v>41487</v>
      </c>
      <c r="C188" s="6">
        <v>29.3194580078125</v>
      </c>
      <c r="D188" s="7">
        <f t="shared" si="2"/>
        <v>2.2695874877459499E-2</v>
      </c>
    </row>
    <row r="189" spans="2:4">
      <c r="B189" s="4">
        <v>41488</v>
      </c>
      <c r="C189" s="6">
        <v>29.00998878479</v>
      </c>
      <c r="D189" s="7">
        <f t="shared" si="2"/>
        <v>-1.0555079938382117E-2</v>
      </c>
    </row>
    <row r="190" spans="2:4">
      <c r="B190" s="4">
        <v>41491</v>
      </c>
      <c r="C190" s="6">
        <v>29.1052150726318</v>
      </c>
      <c r="D190" s="7">
        <f t="shared" si="2"/>
        <v>3.2825344590181604E-3</v>
      </c>
    </row>
    <row r="191" spans="2:4">
      <c r="B191" s="4">
        <v>41492</v>
      </c>
      <c r="C191" s="6">
        <v>28.756086349487301</v>
      </c>
      <c r="D191" s="7">
        <f t="shared" si="2"/>
        <v>-1.1995400902321207E-2</v>
      </c>
    </row>
    <row r="192" spans="2:4">
      <c r="B192" s="4">
        <v>41493</v>
      </c>
      <c r="C192" s="6">
        <v>28.5656414031982</v>
      </c>
      <c r="D192" s="7">
        <f t="shared" si="2"/>
        <v>-6.622770010304202E-3</v>
      </c>
    </row>
    <row r="193" spans="2:4">
      <c r="B193" s="4">
        <v>41494</v>
      </c>
      <c r="C193" s="6">
        <v>28.462480545043899</v>
      </c>
      <c r="D193" s="7">
        <f t="shared" si="2"/>
        <v>-3.6113615198835047E-3</v>
      </c>
    </row>
    <row r="194" spans="2:4">
      <c r="B194" s="4">
        <v>41495</v>
      </c>
      <c r="C194" s="6">
        <v>28.3117275238037</v>
      </c>
      <c r="D194" s="7">
        <f t="shared" si="2"/>
        <v>-5.2965524561930932E-3</v>
      </c>
    </row>
    <row r="195" spans="2:4">
      <c r="B195" s="4">
        <v>41498</v>
      </c>
      <c r="C195" s="6">
        <v>28.406938552856399</v>
      </c>
      <c r="D195" s="7">
        <f t="shared" si="2"/>
        <v>3.3629537078812E-3</v>
      </c>
    </row>
    <row r="196" spans="2:4">
      <c r="B196" s="4">
        <v>41499</v>
      </c>
      <c r="C196" s="6">
        <v>28.5656414031982</v>
      </c>
      <c r="D196" s="7">
        <f t="shared" si="2"/>
        <v>5.586763601663769E-3</v>
      </c>
    </row>
    <row r="197" spans="2:4">
      <c r="B197" s="4">
        <v>41500</v>
      </c>
      <c r="C197" s="6">
        <v>28.557704925537099</v>
      </c>
      <c r="D197" s="7">
        <f t="shared" ref="D197:D260" si="3">+C197/C196-1</f>
        <v>-2.7783299345807144E-4</v>
      </c>
    </row>
    <row r="198" spans="2:4">
      <c r="B198" s="4">
        <v>41501</v>
      </c>
      <c r="C198" s="6">
        <v>27.462692260742099</v>
      </c>
      <c r="D198" s="7">
        <f t="shared" si="3"/>
        <v>-3.8343860882735337E-2</v>
      </c>
    </row>
    <row r="199" spans="2:4">
      <c r="B199" s="4">
        <v>41502</v>
      </c>
      <c r="C199" s="6">
        <v>26.796155929565401</v>
      </c>
      <c r="D199" s="7">
        <f t="shared" si="3"/>
        <v>-2.4270611375182272E-2</v>
      </c>
    </row>
    <row r="200" spans="2:4">
      <c r="B200" s="4">
        <v>41505</v>
      </c>
      <c r="C200" s="6">
        <v>26.423212051391602</v>
      </c>
      <c r="D200" s="7">
        <f t="shared" si="3"/>
        <v>-1.3917812657684769E-2</v>
      </c>
    </row>
    <row r="201" spans="2:4">
      <c r="B201" s="4">
        <v>41506</v>
      </c>
      <c r="C201" s="6">
        <v>26.351802825927699</v>
      </c>
      <c r="D201" s="7">
        <f t="shared" si="3"/>
        <v>-2.7025187295555142E-3</v>
      </c>
    </row>
    <row r="202" spans="2:4">
      <c r="B202" s="4">
        <v>41507</v>
      </c>
      <c r="C202" s="6">
        <v>25.764625549316399</v>
      </c>
      <c r="D202" s="7">
        <f t="shared" si="3"/>
        <v>-2.2282243096991117E-2</v>
      </c>
    </row>
    <row r="203" spans="2:4">
      <c r="B203" s="4">
        <v>41508</v>
      </c>
      <c r="C203" s="6">
        <v>25.780492782592699</v>
      </c>
      <c r="D203" s="7">
        <f t="shared" si="3"/>
        <v>6.1585344005599119E-4</v>
      </c>
    </row>
    <row r="204" spans="2:4">
      <c r="B204" s="4">
        <v>41509</v>
      </c>
      <c r="C204" s="6">
        <v>25.5900554656982</v>
      </c>
      <c r="D204" s="7">
        <f t="shared" si="3"/>
        <v>-7.386876523286845E-3</v>
      </c>
    </row>
    <row r="205" spans="2:4">
      <c r="B205" s="4">
        <v>41512</v>
      </c>
      <c r="C205" s="6">
        <v>26.994531631469702</v>
      </c>
      <c r="D205" s="7">
        <f t="shared" si="3"/>
        <v>5.4883670246596905E-2</v>
      </c>
    </row>
    <row r="206" spans="2:4">
      <c r="B206" s="4">
        <v>41513</v>
      </c>
      <c r="C206" s="6">
        <v>26.923120498657202</v>
      </c>
      <c r="D206" s="7">
        <f t="shared" si="3"/>
        <v>-2.645392547920733E-3</v>
      </c>
    </row>
    <row r="207" spans="2:4">
      <c r="B207" s="4">
        <v>41514</v>
      </c>
      <c r="C207" s="6">
        <v>27.0738716125488</v>
      </c>
      <c r="D207" s="7">
        <f t="shared" si="3"/>
        <v>5.5993180247853047E-3</v>
      </c>
    </row>
    <row r="208" spans="2:4">
      <c r="B208" s="4">
        <v>41515</v>
      </c>
      <c r="C208" s="6">
        <v>27.486488342285099</v>
      </c>
      <c r="D208" s="7">
        <f t="shared" si="3"/>
        <v>1.5240403575861317E-2</v>
      </c>
    </row>
    <row r="209" spans="2:4">
      <c r="B209" s="4">
        <v>41516</v>
      </c>
      <c r="C209" s="6">
        <v>28.1054172515869</v>
      </c>
      <c r="D209" s="7">
        <f t="shared" si="3"/>
        <v>2.2517569417903616E-2</v>
      </c>
    </row>
    <row r="210" spans="2:4">
      <c r="B210" s="4">
        <v>41520</v>
      </c>
      <c r="C210" s="6">
        <v>27.296056747436499</v>
      </c>
      <c r="D210" s="7">
        <f t="shared" si="3"/>
        <v>-2.8797313233437372E-2</v>
      </c>
    </row>
    <row r="211" spans="2:4">
      <c r="B211" s="4">
        <v>41521</v>
      </c>
      <c r="C211" s="6">
        <v>27.605512619018501</v>
      </c>
      <c r="D211" s="7">
        <f t="shared" si="3"/>
        <v>1.1337017447073716E-2</v>
      </c>
    </row>
    <row r="212" spans="2:4">
      <c r="B212" s="4">
        <v>41522</v>
      </c>
      <c r="C212" s="6">
        <v>27.764215469360298</v>
      </c>
      <c r="D212" s="7">
        <f t="shared" si="3"/>
        <v>5.7489550196745398E-3</v>
      </c>
    </row>
    <row r="213" spans="2:4">
      <c r="B213" s="4">
        <v>41523</v>
      </c>
      <c r="C213" s="6">
        <v>27.700735092163001</v>
      </c>
      <c r="D213" s="7">
        <f t="shared" si="3"/>
        <v>-2.286409902968578E-3</v>
      </c>
    </row>
    <row r="214" spans="2:4">
      <c r="B214" s="4">
        <v>41526</v>
      </c>
      <c r="C214" s="6">
        <v>27.986394882202099</v>
      </c>
      <c r="D214" s="7">
        <f t="shared" si="3"/>
        <v>1.0312354133876989E-2</v>
      </c>
    </row>
    <row r="215" spans="2:4">
      <c r="B215" s="4">
        <v>41527</v>
      </c>
      <c r="C215" s="6">
        <v>28.264116287231399</v>
      </c>
      <c r="D215" s="7">
        <f t="shared" si="3"/>
        <v>9.9234433801946853E-3</v>
      </c>
    </row>
    <row r="216" spans="2:4">
      <c r="B216" s="4">
        <v>41528</v>
      </c>
      <c r="C216" s="6">
        <v>28.383140563964801</v>
      </c>
      <c r="D216" s="7">
        <f t="shared" si="3"/>
        <v>4.2111444604822079E-3</v>
      </c>
    </row>
    <row r="217" spans="2:4">
      <c r="B217" s="4">
        <v>41529</v>
      </c>
      <c r="C217" s="6">
        <v>28.462480545043899</v>
      </c>
      <c r="D217" s="7">
        <f t="shared" si="3"/>
        <v>2.7953207257067625E-3</v>
      </c>
    </row>
    <row r="218" spans="2:4">
      <c r="B218" s="4">
        <v>41530</v>
      </c>
      <c r="C218" s="6">
        <v>28.787818908691399</v>
      </c>
      <c r="D218" s="7">
        <f t="shared" si="3"/>
        <v>1.1430429021554556E-2</v>
      </c>
    </row>
    <row r="219" spans="2:4">
      <c r="B219" s="4">
        <v>41533</v>
      </c>
      <c r="C219" s="6">
        <v>29.367061614990199</v>
      </c>
      <c r="D219" s="7">
        <f t="shared" si="3"/>
        <v>2.0121104281502822E-2</v>
      </c>
    </row>
    <row r="220" spans="2:4">
      <c r="B220" s="4">
        <v>41534</v>
      </c>
      <c r="C220" s="6">
        <v>29.787614822387599</v>
      </c>
      <c r="D220" s="7">
        <f t="shared" si="3"/>
        <v>1.4320574966299349E-2</v>
      </c>
    </row>
    <row r="221" spans="2:4">
      <c r="B221" s="4">
        <v>41535</v>
      </c>
      <c r="C221" s="6">
        <v>30.097080230712798</v>
      </c>
      <c r="D221" s="7">
        <f t="shared" si="3"/>
        <v>1.0389063044168756E-2</v>
      </c>
    </row>
    <row r="222" spans="2:4">
      <c r="B222" s="4">
        <v>41536</v>
      </c>
      <c r="C222" s="6">
        <v>29.644788742065401</v>
      </c>
      <c r="D222" s="7">
        <f t="shared" si="3"/>
        <v>-1.5027753030536606E-2</v>
      </c>
    </row>
    <row r="223" spans="2:4">
      <c r="B223" s="4">
        <v>41537</v>
      </c>
      <c r="C223" s="6">
        <v>29.573369979858398</v>
      </c>
      <c r="D223" s="7">
        <f t="shared" si="3"/>
        <v>-2.4091506547206931E-3</v>
      </c>
    </row>
    <row r="224" spans="2:4">
      <c r="B224" s="4">
        <v>41540</v>
      </c>
      <c r="C224" s="6">
        <v>29.5575046539306</v>
      </c>
      <c r="D224" s="7">
        <f t="shared" si="3"/>
        <v>-5.3647338597540006E-4</v>
      </c>
    </row>
    <row r="225" spans="2:4">
      <c r="B225" s="4">
        <v>41541</v>
      </c>
      <c r="C225" s="6">
        <v>29.882827758788999</v>
      </c>
      <c r="D225" s="7">
        <f t="shared" si="3"/>
        <v>1.1006446879308518E-2</v>
      </c>
    </row>
    <row r="226" spans="2:4">
      <c r="B226" s="4">
        <v>41542</v>
      </c>
      <c r="C226" s="6">
        <v>29.509891510009702</v>
      </c>
      <c r="D226" s="7">
        <f t="shared" si="3"/>
        <v>-1.2479951756560581E-2</v>
      </c>
    </row>
    <row r="227" spans="2:4">
      <c r="B227" s="4">
        <v>41543</v>
      </c>
      <c r="C227" s="6">
        <v>29.660655975341701</v>
      </c>
      <c r="D227" s="7">
        <f t="shared" si="3"/>
        <v>5.1089467841947123E-3</v>
      </c>
    </row>
    <row r="228" spans="2:4">
      <c r="B228" s="4">
        <v>41544</v>
      </c>
      <c r="C228" s="6">
        <v>29.375003814697202</v>
      </c>
      <c r="D228" s="7">
        <f t="shared" si="3"/>
        <v>-9.6306757639471607E-3</v>
      </c>
    </row>
    <row r="229" spans="2:4">
      <c r="B229" s="4">
        <v>41547</v>
      </c>
      <c r="C229" s="6">
        <v>29.430547714233398</v>
      </c>
      <c r="D229" s="7">
        <f t="shared" si="3"/>
        <v>1.890855908873279E-3</v>
      </c>
    </row>
    <row r="230" spans="2:4">
      <c r="B230" s="4">
        <v>41548</v>
      </c>
      <c r="C230" s="6">
        <v>29.747940063476499</v>
      </c>
      <c r="D230" s="7">
        <f t="shared" si="3"/>
        <v>1.0784452682462309E-2</v>
      </c>
    </row>
    <row r="231" spans="2:4">
      <c r="B231" s="4">
        <v>41549</v>
      </c>
      <c r="C231" s="6">
        <v>29.509891510009702</v>
      </c>
      <c r="D231" s="7">
        <f t="shared" si="3"/>
        <v>-8.002186133185929E-3</v>
      </c>
    </row>
    <row r="232" spans="2:4">
      <c r="B232" s="4">
        <v>41550</v>
      </c>
      <c r="C232" s="6">
        <v>29.184566497802699</v>
      </c>
      <c r="D232" s="7">
        <f t="shared" si="3"/>
        <v>-1.102427001795836E-2</v>
      </c>
    </row>
    <row r="233" spans="2:4">
      <c r="B233" s="4">
        <v>41551</v>
      </c>
      <c r="C233" s="6">
        <v>29.002061843871999</v>
      </c>
      <c r="D233" s="7">
        <f t="shared" si="3"/>
        <v>-6.2534646161162E-3</v>
      </c>
    </row>
    <row r="234" spans="2:4">
      <c r="B234" s="4">
        <v>41554</v>
      </c>
      <c r="C234" s="6">
        <v>28.684665679931602</v>
      </c>
      <c r="D234" s="7">
        <f t="shared" si="3"/>
        <v>-1.0943917216956867E-2</v>
      </c>
    </row>
    <row r="235" spans="2:4">
      <c r="B235" s="4">
        <v>41555</v>
      </c>
      <c r="C235" s="6">
        <v>28.494224548339801</v>
      </c>
      <c r="D235" s="7">
        <f t="shared" si="3"/>
        <v>-6.6391267625977024E-3</v>
      </c>
    </row>
    <row r="236" spans="2:4">
      <c r="B236" s="4">
        <v>41556</v>
      </c>
      <c r="C236" s="6">
        <v>28.0736789703369</v>
      </c>
      <c r="D236" s="7">
        <f t="shared" si="3"/>
        <v>-1.4758976061603479E-2</v>
      </c>
    </row>
    <row r="237" spans="2:4">
      <c r="B237" s="4">
        <v>41557</v>
      </c>
      <c r="C237" s="6">
        <v>28.470424652099599</v>
      </c>
      <c r="D237" s="7">
        <f t="shared" si="3"/>
        <v>1.413230101341223E-2</v>
      </c>
    </row>
    <row r="238" spans="2:4">
      <c r="B238" s="4">
        <v>41558</v>
      </c>
      <c r="C238" s="6">
        <v>28.581506729125898</v>
      </c>
      <c r="D238" s="7">
        <f t="shared" si="3"/>
        <v>3.9016656191008803E-3</v>
      </c>
    </row>
    <row r="239" spans="2:4">
      <c r="B239" s="4">
        <v>41561</v>
      </c>
      <c r="C239" s="6">
        <v>28.811622619628899</v>
      </c>
      <c r="D239" s="7">
        <f t="shared" si="3"/>
        <v>8.051216217670687E-3</v>
      </c>
    </row>
    <row r="240" spans="2:4">
      <c r="B240" s="4">
        <v>41562</v>
      </c>
      <c r="C240" s="6">
        <v>28.438682556152301</v>
      </c>
      <c r="D240" s="7">
        <f t="shared" si="3"/>
        <v>-1.294408400388114E-2</v>
      </c>
    </row>
    <row r="241" spans="2:4">
      <c r="B241" s="4">
        <v>41563</v>
      </c>
      <c r="C241" s="6">
        <v>28.756086349487301</v>
      </c>
      <c r="D241" s="7">
        <f t="shared" si="3"/>
        <v>1.1160987950418866E-2</v>
      </c>
    </row>
    <row r="242" spans="2:4">
      <c r="B242" s="4">
        <v>41564</v>
      </c>
      <c r="C242" s="6">
        <v>29.184566497802699</v>
      </c>
      <c r="D242" s="7">
        <f t="shared" si="3"/>
        <v>1.4900502909466207E-2</v>
      </c>
    </row>
    <row r="243" spans="2:4">
      <c r="B243" s="4">
        <v>41565</v>
      </c>
      <c r="C243" s="6">
        <v>29.351200103759702</v>
      </c>
      <c r="D243" s="7">
        <f t="shared" si="3"/>
        <v>5.7096481446641256E-3</v>
      </c>
    </row>
    <row r="244" spans="2:4">
      <c r="B244" s="4">
        <v>41568</v>
      </c>
      <c r="C244" s="6">
        <v>29.287715911865199</v>
      </c>
      <c r="D244" s="7">
        <f t="shared" si="3"/>
        <v>-2.1629163942217255E-3</v>
      </c>
    </row>
    <row r="245" spans="2:4">
      <c r="B245" s="4">
        <v>41569</v>
      </c>
      <c r="C245" s="6">
        <v>29.438482284545898</v>
      </c>
      <c r="D245" s="7">
        <f t="shared" si="3"/>
        <v>5.1477682020133475E-3</v>
      </c>
    </row>
    <row r="246" spans="2:4">
      <c r="B246" s="4">
        <v>41570</v>
      </c>
      <c r="C246" s="6">
        <v>29.327394485473601</v>
      </c>
      <c r="D246" s="7">
        <f t="shared" si="3"/>
        <v>-3.7735572778021531E-3</v>
      </c>
    </row>
    <row r="247" spans="2:4">
      <c r="B247" s="4">
        <v>41571</v>
      </c>
      <c r="C247" s="6">
        <v>29.0814094543457</v>
      </c>
      <c r="D247" s="7">
        <f t="shared" si="3"/>
        <v>-8.3875514836390108E-3</v>
      </c>
    </row>
    <row r="248" spans="2:4">
      <c r="B248" s="4">
        <v>41572</v>
      </c>
      <c r="C248" s="6">
        <v>29.367061614990199</v>
      </c>
      <c r="D248" s="7">
        <f t="shared" si="3"/>
        <v>9.8225005597798454E-3</v>
      </c>
    </row>
    <row r="249" spans="2:4">
      <c r="B249" s="4">
        <v>41575</v>
      </c>
      <c r="C249" s="6">
        <v>29.398811340331999</v>
      </c>
      <c r="D249" s="7">
        <f t="shared" si="3"/>
        <v>1.0811338825125194E-3</v>
      </c>
    </row>
    <row r="250" spans="2:4">
      <c r="B250" s="4">
        <v>41576</v>
      </c>
      <c r="C250" s="6">
        <v>29.398811340331999</v>
      </c>
      <c r="D250" s="7">
        <f t="shared" si="3"/>
        <v>0</v>
      </c>
    </row>
    <row r="251" spans="2:4">
      <c r="B251" s="4">
        <v>41577</v>
      </c>
      <c r="C251" s="6">
        <v>29.2242412567138</v>
      </c>
      <c r="D251" s="7">
        <f t="shared" si="3"/>
        <v>-5.9379980230257479E-3</v>
      </c>
    </row>
    <row r="252" spans="2:4">
      <c r="B252" s="4">
        <v>41578</v>
      </c>
      <c r="C252" s="6">
        <v>28.851293563842699</v>
      </c>
      <c r="D252" s="7">
        <f t="shared" si="3"/>
        <v>-1.2761586848227258E-2</v>
      </c>
    </row>
    <row r="253" spans="2:4">
      <c r="B253" s="4">
        <v>41579</v>
      </c>
      <c r="C253" s="6">
        <v>29.1925048828125</v>
      </c>
      <c r="D253" s="7">
        <f t="shared" si="3"/>
        <v>1.1826551839513311E-2</v>
      </c>
    </row>
    <row r="254" spans="2:4">
      <c r="B254" s="4">
        <v>41582</v>
      </c>
      <c r="C254" s="6">
        <v>29.255977630615199</v>
      </c>
      <c r="D254" s="7">
        <f t="shared" si="3"/>
        <v>2.1742823391655008E-3</v>
      </c>
    </row>
    <row r="255" spans="2:4">
      <c r="B255" s="4">
        <v>41583</v>
      </c>
      <c r="C255" s="6">
        <v>29.0814094543457</v>
      </c>
      <c r="D255" s="7">
        <f t="shared" si="3"/>
        <v>-5.9669233574618508E-3</v>
      </c>
    </row>
    <row r="256" spans="2:4">
      <c r="B256" s="4">
        <v>41584</v>
      </c>
      <c r="C256" s="6">
        <v>29.271846771240199</v>
      </c>
      <c r="D256" s="7">
        <f t="shared" si="3"/>
        <v>6.5484211552215843E-3</v>
      </c>
    </row>
    <row r="257" spans="2:4">
      <c r="B257" s="4">
        <v>41585</v>
      </c>
      <c r="C257" s="6">
        <v>28.279987335205</v>
      </c>
      <c r="D257" s="7">
        <f t="shared" si="3"/>
        <v>-3.3884416100787629E-2</v>
      </c>
    </row>
    <row r="258" spans="2:4">
      <c r="B258" s="4">
        <v>41586</v>
      </c>
      <c r="C258" s="6">
        <v>28.303783416748001</v>
      </c>
      <c r="D258" s="7">
        <f t="shared" si="3"/>
        <v>8.4144597594559833E-4</v>
      </c>
    </row>
    <row r="259" spans="2:4">
      <c r="B259" s="4">
        <v>41589</v>
      </c>
      <c r="C259" s="6">
        <v>29.263910293579102</v>
      </c>
      <c r="D259" s="7">
        <f t="shared" si="3"/>
        <v>3.392220971642157E-2</v>
      </c>
    </row>
    <row r="260" spans="2:4">
      <c r="B260" s="4">
        <v>41590</v>
      </c>
      <c r="C260" s="6">
        <v>29.478155136108398</v>
      </c>
      <c r="D260" s="7">
        <f t="shared" si="3"/>
        <v>7.3211283242726743E-3</v>
      </c>
    </row>
    <row r="261" spans="2:4">
      <c r="B261" s="4">
        <v>41591</v>
      </c>
      <c r="C261" s="6">
        <v>29.9780559539794</v>
      </c>
      <c r="D261" s="7">
        <f t="shared" ref="D261:D324" si="4">+C261/C260-1</f>
        <v>1.695834815858821E-2</v>
      </c>
    </row>
    <row r="262" spans="2:4">
      <c r="B262" s="4">
        <v>41592</v>
      </c>
      <c r="C262" s="6">
        <v>29.565443038940401</v>
      </c>
      <c r="D262" s="7">
        <f t="shared" si="4"/>
        <v>-1.3763831639797441E-2</v>
      </c>
    </row>
    <row r="263" spans="2:4">
      <c r="B263" s="4">
        <v>41593</v>
      </c>
      <c r="C263" s="6">
        <v>29.930442810058501</v>
      </c>
      <c r="D263" s="7">
        <f t="shared" si="4"/>
        <v>1.2345486270486816E-2</v>
      </c>
    </row>
    <row r="264" spans="2:4">
      <c r="B264" s="4">
        <v>41596</v>
      </c>
      <c r="C264" s="6">
        <v>29.819360733032202</v>
      </c>
      <c r="D264" s="7">
        <f t="shared" si="4"/>
        <v>-3.7113409157103483E-3</v>
      </c>
    </row>
    <row r="265" spans="2:4">
      <c r="B265" s="4">
        <v>41597</v>
      </c>
      <c r="C265" s="6">
        <v>30.033596038818299</v>
      </c>
      <c r="D265" s="7">
        <f t="shared" si="4"/>
        <v>7.1844365713977787E-3</v>
      </c>
    </row>
    <row r="266" spans="2:4">
      <c r="B266" s="4">
        <v>41598</v>
      </c>
      <c r="C266" s="6">
        <v>30.208162307739201</v>
      </c>
      <c r="D266" s="7">
        <f t="shared" si="4"/>
        <v>5.8123665476246256E-3</v>
      </c>
    </row>
    <row r="267" spans="2:4">
      <c r="B267" s="4">
        <v>41599</v>
      </c>
      <c r="C267" s="6">
        <v>30.152620315551701</v>
      </c>
      <c r="D267" s="7">
        <f t="shared" si="4"/>
        <v>-1.8386418750561129E-3</v>
      </c>
    </row>
    <row r="268" spans="2:4">
      <c r="B268" s="4">
        <v>41600</v>
      </c>
      <c r="C268" s="6">
        <v>30.255771636962798</v>
      </c>
      <c r="D268" s="7">
        <f t="shared" si="4"/>
        <v>3.4209737107953053E-3</v>
      </c>
    </row>
    <row r="269" spans="2:4">
      <c r="B269" s="4">
        <v>41603</v>
      </c>
      <c r="C269" s="6">
        <v>30.255771636962798</v>
      </c>
      <c r="D269" s="7">
        <f t="shared" si="4"/>
        <v>0</v>
      </c>
    </row>
    <row r="270" spans="2:4">
      <c r="B270" s="4">
        <v>41604</v>
      </c>
      <c r="C270" s="6">
        <v>30.287513732910099</v>
      </c>
      <c r="D270" s="7">
        <f t="shared" si="4"/>
        <v>1.0491253149373936E-3</v>
      </c>
    </row>
    <row r="271" spans="2:4">
      <c r="B271" s="4">
        <v>41605</v>
      </c>
      <c r="C271" s="6">
        <v>30.422405242919901</v>
      </c>
      <c r="D271" s="7">
        <f t="shared" si="4"/>
        <v>4.4537003333895431E-3</v>
      </c>
    </row>
    <row r="272" spans="2:4">
      <c r="B272" s="4">
        <v>41607</v>
      </c>
      <c r="C272" s="6">
        <v>30.414474487304599</v>
      </c>
      <c r="D272" s="7">
        <f t="shared" si="4"/>
        <v>-2.6068798807898919E-4</v>
      </c>
    </row>
    <row r="273" spans="2:4">
      <c r="B273" s="4">
        <v>41610</v>
      </c>
      <c r="C273" s="6">
        <v>30.684251785278299</v>
      </c>
      <c r="D273" s="7">
        <f t="shared" si="4"/>
        <v>8.8700298960058266E-3</v>
      </c>
    </row>
    <row r="274" spans="2:4">
      <c r="B274" s="4">
        <v>41611</v>
      </c>
      <c r="C274" s="6">
        <v>30.914365768432599</v>
      </c>
      <c r="D274" s="7">
        <f t="shared" si="4"/>
        <v>7.4994164682453679E-3</v>
      </c>
    </row>
    <row r="275" spans="2:4">
      <c r="B275" s="4">
        <v>41612</v>
      </c>
      <c r="C275" s="6">
        <v>29.486083984375</v>
      </c>
      <c r="D275" s="7">
        <f t="shared" si="4"/>
        <v>-4.6201231969508871E-2</v>
      </c>
    </row>
    <row r="276" spans="2:4">
      <c r="B276" s="4">
        <v>41613</v>
      </c>
      <c r="C276" s="6">
        <v>29.462287902831999</v>
      </c>
      <c r="D276" s="7">
        <f t="shared" si="4"/>
        <v>-8.0702753053307763E-4</v>
      </c>
    </row>
    <row r="277" spans="2:4">
      <c r="B277" s="4">
        <v>41614</v>
      </c>
      <c r="C277" s="6">
        <v>25.764625549316399</v>
      </c>
      <c r="D277" s="7">
        <f t="shared" si="4"/>
        <v>-0.12550492907104371</v>
      </c>
    </row>
    <row r="278" spans="2:4">
      <c r="B278" s="4">
        <v>41617</v>
      </c>
      <c r="C278" s="6">
        <v>24.7806892395019</v>
      </c>
      <c r="D278" s="7">
        <f t="shared" si="4"/>
        <v>-3.818942790110158E-2</v>
      </c>
    </row>
    <row r="279" spans="2:4">
      <c r="B279" s="4">
        <v>41618</v>
      </c>
      <c r="C279" s="6">
        <v>24.352210998535099</v>
      </c>
      <c r="D279" s="7">
        <f t="shared" si="4"/>
        <v>-1.7290812084588048E-2</v>
      </c>
    </row>
    <row r="280" spans="2:4">
      <c r="B280" s="4">
        <v>41619</v>
      </c>
      <c r="C280" s="6">
        <v>24.621994018554599</v>
      </c>
      <c r="D280" s="7">
        <f t="shared" si="4"/>
        <v>1.1078378880493789E-2</v>
      </c>
    </row>
    <row r="281" spans="2:4">
      <c r="B281" s="4">
        <v>41620</v>
      </c>
      <c r="C281" s="6">
        <v>24.614059448242099</v>
      </c>
      <c r="D281" s="7">
        <f t="shared" si="4"/>
        <v>-3.2225539111574442E-4</v>
      </c>
    </row>
    <row r="282" spans="2:4">
      <c r="B282" s="4">
        <v>41621</v>
      </c>
      <c r="C282" s="6">
        <v>24.534711837768501</v>
      </c>
      <c r="D282" s="7">
        <f t="shared" si="4"/>
        <v>-3.2236702215028279E-3</v>
      </c>
    </row>
    <row r="283" spans="2:4">
      <c r="B283" s="4">
        <v>41624</v>
      </c>
      <c r="C283" s="6">
        <v>24.550584793090799</v>
      </c>
      <c r="D283" s="7">
        <f t="shared" si="4"/>
        <v>6.4695910949574831E-4</v>
      </c>
    </row>
    <row r="284" spans="2:4">
      <c r="B284" s="4">
        <v>41625</v>
      </c>
      <c r="C284" s="6">
        <v>24.566450119018501</v>
      </c>
      <c r="D284" s="7">
        <f t="shared" si="4"/>
        <v>6.4623006178532449E-4</v>
      </c>
    </row>
    <row r="285" spans="2:4">
      <c r="B285" s="4">
        <v>41626</v>
      </c>
      <c r="C285" s="6">
        <v>24.844173431396399</v>
      </c>
      <c r="D285" s="7">
        <f t="shared" si="4"/>
        <v>1.1304983464537788E-2</v>
      </c>
    </row>
    <row r="286" spans="2:4">
      <c r="B286" s="4">
        <v>41627</v>
      </c>
      <c r="C286" s="6">
        <v>24.487106323242099</v>
      </c>
      <c r="D286" s="7">
        <f t="shared" si="4"/>
        <v>-1.4372267571722164E-2</v>
      </c>
    </row>
    <row r="287" spans="2:4">
      <c r="B287" s="4">
        <v>41628</v>
      </c>
      <c r="C287" s="6">
        <v>24.8282966613769</v>
      </c>
      <c r="D287" s="7">
        <f t="shared" si="4"/>
        <v>1.3933469052280767E-2</v>
      </c>
    </row>
    <row r="288" spans="2:4">
      <c r="B288" s="4">
        <v>41631</v>
      </c>
      <c r="C288" s="6">
        <v>25.010801315307599</v>
      </c>
      <c r="D288" s="7">
        <f t="shared" si="4"/>
        <v>7.3506715510858189E-3</v>
      </c>
    </row>
    <row r="289" spans="2:4">
      <c r="B289" s="4">
        <v>41632</v>
      </c>
      <c r="C289" s="6">
        <v>25.050479888916001</v>
      </c>
      <c r="D289" s="7">
        <f t="shared" si="4"/>
        <v>1.5864575112241042E-3</v>
      </c>
    </row>
    <row r="290" spans="2:4">
      <c r="B290" s="4">
        <v>41634</v>
      </c>
      <c r="C290" s="6">
        <v>25.288528442382798</v>
      </c>
      <c r="D290" s="7">
        <f t="shared" si="4"/>
        <v>9.5027542195758041E-3</v>
      </c>
    </row>
    <row r="291" spans="2:4">
      <c r="B291" s="4">
        <v>41635</v>
      </c>
      <c r="C291" s="6">
        <v>25.486900329589801</v>
      </c>
      <c r="D291" s="7">
        <f t="shared" si="4"/>
        <v>7.8443428473495835E-3</v>
      </c>
    </row>
    <row r="292" spans="2:4">
      <c r="B292" s="4">
        <v>41638</v>
      </c>
      <c r="C292" s="6">
        <v>25.439292907714801</v>
      </c>
      <c r="D292" s="7">
        <f t="shared" si="4"/>
        <v>-1.867917293172261E-3</v>
      </c>
    </row>
    <row r="293" spans="2:4">
      <c r="B293" s="4">
        <v>41639</v>
      </c>
      <c r="C293" s="6">
        <v>25.621791839599599</v>
      </c>
      <c r="D293" s="7">
        <f t="shared" si="4"/>
        <v>7.1738995477130807E-3</v>
      </c>
    </row>
    <row r="294" spans="2:4">
      <c r="B294" s="4">
        <v>41641</v>
      </c>
      <c r="C294" s="6">
        <v>25.423423767089801</v>
      </c>
      <c r="D294" s="7">
        <f t="shared" si="4"/>
        <v>-7.7421623652101923E-3</v>
      </c>
    </row>
    <row r="295" spans="2:4">
      <c r="B295" s="4">
        <v>41642</v>
      </c>
      <c r="C295" s="6">
        <v>25.494834899902301</v>
      </c>
      <c r="D295" s="7">
        <f t="shared" si="4"/>
        <v>2.8088715928553665E-3</v>
      </c>
    </row>
    <row r="296" spans="2:4">
      <c r="B296" s="4">
        <v>41645</v>
      </c>
      <c r="C296" s="6">
        <v>24.899713516235298</v>
      </c>
      <c r="D296" s="7">
        <f t="shared" si="4"/>
        <v>-2.3342821634404154E-2</v>
      </c>
    </row>
    <row r="297" spans="2:4">
      <c r="B297" s="4">
        <v>41646</v>
      </c>
      <c r="C297" s="6">
        <v>25.1139526367187</v>
      </c>
      <c r="D297" s="7">
        <f t="shared" si="4"/>
        <v>8.6040797354440812E-3</v>
      </c>
    </row>
    <row r="298" spans="2:4">
      <c r="B298" s="4">
        <v>41647</v>
      </c>
      <c r="C298" s="6">
        <v>25.423423767089801</v>
      </c>
      <c r="D298" s="7">
        <f t="shared" si="4"/>
        <v>1.2322677152724504E-2</v>
      </c>
    </row>
    <row r="299" spans="2:4">
      <c r="B299" s="4">
        <v>41648</v>
      </c>
      <c r="C299" s="6">
        <v>24.558513641357401</v>
      </c>
      <c r="D299" s="7">
        <f t="shared" si="4"/>
        <v>-3.4020206470066872E-2</v>
      </c>
    </row>
    <row r="300" spans="2:4">
      <c r="B300" s="4">
        <v>41649</v>
      </c>
      <c r="C300" s="6">
        <v>24.518836975097599</v>
      </c>
      <c r="D300" s="7">
        <f t="shared" si="4"/>
        <v>-1.6155972156630671E-3</v>
      </c>
    </row>
    <row r="301" spans="2:4">
      <c r="B301" s="4">
        <v>41652</v>
      </c>
      <c r="C301" s="6">
        <v>23.876110076904201</v>
      </c>
      <c r="D301" s="7">
        <f t="shared" si="4"/>
        <v>-2.6213596462433375E-2</v>
      </c>
    </row>
    <row r="302" spans="2:4">
      <c r="B302" s="4">
        <v>41653</v>
      </c>
      <c r="C302" s="6">
        <v>24.058616638183501</v>
      </c>
      <c r="D302" s="7">
        <f t="shared" si="4"/>
        <v>7.6438984697027035E-3</v>
      </c>
    </row>
    <row r="303" spans="2:4">
      <c r="B303" s="4">
        <v>41654</v>
      </c>
      <c r="C303" s="6">
        <v>24.2093811035156</v>
      </c>
      <c r="D303" s="7">
        <f t="shared" si="4"/>
        <v>6.2665475575525154E-3</v>
      </c>
    </row>
    <row r="304" spans="2:4">
      <c r="B304" s="4">
        <v>41655</v>
      </c>
      <c r="C304" s="6">
        <v>22.995342254638601</v>
      </c>
      <c r="D304" s="7">
        <f t="shared" si="4"/>
        <v>-5.0147454975654093E-2</v>
      </c>
    </row>
    <row r="305" spans="2:4">
      <c r="B305" s="4">
        <v>41656</v>
      </c>
      <c r="C305" s="6">
        <v>22.519245147705</v>
      </c>
      <c r="D305" s="7">
        <f t="shared" si="4"/>
        <v>-2.070406700894234E-2</v>
      </c>
    </row>
    <row r="306" spans="2:4">
      <c r="B306" s="4">
        <v>41660</v>
      </c>
      <c r="C306" s="6">
        <v>22.7810974121093</v>
      </c>
      <c r="D306" s="7">
        <f t="shared" si="4"/>
        <v>1.1627932583299083E-2</v>
      </c>
    </row>
    <row r="307" spans="2:4">
      <c r="B307" s="4">
        <v>41661</v>
      </c>
      <c r="C307" s="6">
        <v>22.408157348632798</v>
      </c>
      <c r="D307" s="7">
        <f t="shared" si="4"/>
        <v>-1.6370592545654317E-2</v>
      </c>
    </row>
    <row r="308" spans="2:4">
      <c r="B308" s="4">
        <v>41662</v>
      </c>
      <c r="C308" s="6">
        <v>22.3764247894287</v>
      </c>
      <c r="D308" s="7">
        <f t="shared" si="4"/>
        <v>-1.416116403968104E-3</v>
      </c>
    </row>
    <row r="309" spans="2:4">
      <c r="B309" s="4">
        <v>41663</v>
      </c>
      <c r="C309" s="6">
        <v>21.971738815307599</v>
      </c>
      <c r="D309" s="7">
        <f t="shared" si="4"/>
        <v>-1.8085372347430906E-2</v>
      </c>
    </row>
    <row r="310" spans="2:4">
      <c r="B310" s="4">
        <v>41666</v>
      </c>
      <c r="C310" s="6">
        <v>22.225660324096602</v>
      </c>
      <c r="D310" s="7">
        <f t="shared" si="4"/>
        <v>1.1556732533708036E-2</v>
      </c>
    </row>
    <row r="311" spans="2:4">
      <c r="B311" s="4">
        <v>41667</v>
      </c>
      <c r="C311" s="6">
        <v>21.813045501708899</v>
      </c>
      <c r="D311" s="7">
        <f t="shared" si="4"/>
        <v>-1.8564794762941372E-2</v>
      </c>
    </row>
    <row r="312" spans="2:4">
      <c r="B312" s="4">
        <v>41668</v>
      </c>
      <c r="C312" s="6">
        <v>21.400423049926701</v>
      </c>
      <c r="D312" s="7">
        <f t="shared" si="4"/>
        <v>-1.8916315548412221E-2</v>
      </c>
    </row>
    <row r="313" spans="2:4">
      <c r="B313" s="4">
        <v>41669</v>
      </c>
      <c r="C313" s="6">
        <v>21.3528118133544</v>
      </c>
      <c r="D313" s="7">
        <f t="shared" si="4"/>
        <v>-2.2247801579073911E-3</v>
      </c>
    </row>
    <row r="314" spans="2:4">
      <c r="B314" s="4">
        <v>41670</v>
      </c>
      <c r="C314" s="6">
        <v>21.2575969696044</v>
      </c>
      <c r="D314" s="7">
        <f t="shared" si="4"/>
        <v>-4.4591243805395253E-3</v>
      </c>
    </row>
    <row r="315" spans="2:4">
      <c r="B315" s="4">
        <v>41673</v>
      </c>
      <c r="C315" s="6">
        <v>20.4085597991943</v>
      </c>
      <c r="D315" s="7">
        <f t="shared" si="4"/>
        <v>-3.9940411497316086E-2</v>
      </c>
    </row>
    <row r="316" spans="2:4">
      <c r="B316" s="4">
        <v>41674</v>
      </c>
      <c r="C316" s="6">
        <v>20.543453216552699</v>
      </c>
      <c r="D316" s="7">
        <f t="shared" si="4"/>
        <v>6.6096490240199479E-3</v>
      </c>
    </row>
    <row r="317" spans="2:4">
      <c r="B317" s="4">
        <v>41675</v>
      </c>
      <c r="C317" s="6">
        <v>20.400621414184499</v>
      </c>
      <c r="D317" s="7">
        <f t="shared" si="4"/>
        <v>-6.9526676388131925E-3</v>
      </c>
    </row>
    <row r="318" spans="2:4">
      <c r="B318" s="4">
        <v>41676</v>
      </c>
      <c r="C318" s="6">
        <v>21.059221267700099</v>
      </c>
      <c r="D318" s="7">
        <f t="shared" si="4"/>
        <v>3.2283323147091814E-2</v>
      </c>
    </row>
    <row r="319" spans="2:4">
      <c r="B319" s="4">
        <v>41677</v>
      </c>
      <c r="C319" s="6">
        <v>21.122701644897401</v>
      </c>
      <c r="D319" s="7">
        <f t="shared" si="4"/>
        <v>3.0143743868946693E-3</v>
      </c>
    </row>
    <row r="320" spans="2:4">
      <c r="B320" s="4">
        <v>41680</v>
      </c>
      <c r="C320" s="6">
        <v>21.043355941772401</v>
      </c>
      <c r="D320" s="7">
        <f t="shared" si="4"/>
        <v>-3.7564183057127165E-3</v>
      </c>
    </row>
    <row r="321" spans="2:4">
      <c r="B321" s="4">
        <v>41681</v>
      </c>
      <c r="C321" s="6">
        <v>21.622602462768501</v>
      </c>
      <c r="D321" s="7">
        <f t="shared" si="4"/>
        <v>2.7526337652553856E-2</v>
      </c>
    </row>
    <row r="322" spans="2:4">
      <c r="B322" s="4">
        <v>41682</v>
      </c>
      <c r="C322" s="6">
        <v>20.8370456695556</v>
      </c>
      <c r="D322" s="7">
        <f t="shared" si="4"/>
        <v>-3.6330353599458465E-2</v>
      </c>
    </row>
    <row r="323" spans="2:4">
      <c r="B323" s="4">
        <v>41683</v>
      </c>
      <c r="C323" s="6">
        <v>21.075090408325099</v>
      </c>
      <c r="D323" s="7">
        <f t="shared" si="4"/>
        <v>1.142411177402658E-2</v>
      </c>
    </row>
    <row r="324" spans="2:4">
      <c r="B324" s="4">
        <v>41684</v>
      </c>
      <c r="C324" s="6">
        <v>20.868787765502901</v>
      </c>
      <c r="D324" s="7">
        <f t="shared" si="4"/>
        <v>-9.788932755453561E-3</v>
      </c>
    </row>
    <row r="325" spans="2:4">
      <c r="B325" s="4">
        <v>41688</v>
      </c>
      <c r="C325" s="6">
        <v>21.2337951660156</v>
      </c>
      <c r="D325" s="7">
        <f t="shared" ref="D325:D388" si="5">+C325/C324-1</f>
        <v>1.7490589516467869E-2</v>
      </c>
    </row>
    <row r="326" spans="2:4">
      <c r="B326" s="4">
        <v>41689</v>
      </c>
      <c r="C326" s="6">
        <v>21.329011917114201</v>
      </c>
      <c r="D326" s="7">
        <f t="shared" si="5"/>
        <v>4.4842078561158072E-3</v>
      </c>
    </row>
    <row r="327" spans="2:4">
      <c r="B327" s="4">
        <v>41690</v>
      </c>
      <c r="C327" s="6">
        <v>21.2575969696044</v>
      </c>
      <c r="D327" s="7">
        <f t="shared" si="5"/>
        <v>-3.3482539082131391E-3</v>
      </c>
    </row>
    <row r="328" spans="2:4">
      <c r="B328" s="4">
        <v>41691</v>
      </c>
      <c r="C328" s="6">
        <v>21.709884643554599</v>
      </c>
      <c r="D328" s="7">
        <f t="shared" si="5"/>
        <v>2.127651938254882E-2</v>
      </c>
    </row>
    <row r="329" spans="2:4">
      <c r="B329" s="4">
        <v>41694</v>
      </c>
      <c r="C329" s="6">
        <v>22.225660324096602</v>
      </c>
      <c r="D329" s="7">
        <f t="shared" si="5"/>
        <v>2.3757642613505547E-2</v>
      </c>
    </row>
    <row r="330" spans="2:4">
      <c r="B330" s="4">
        <v>41695</v>
      </c>
      <c r="C330" s="6">
        <v>22.543054580688398</v>
      </c>
      <c r="D330" s="7">
        <f t="shared" si="5"/>
        <v>1.428053214003655E-2</v>
      </c>
    </row>
    <row r="331" spans="2:4">
      <c r="B331" s="4">
        <v>41696</v>
      </c>
      <c r="C331" s="6">
        <v>23.193712234496999</v>
      </c>
      <c r="D331" s="7">
        <f t="shared" si="5"/>
        <v>2.8862887745744414E-2</v>
      </c>
    </row>
    <row r="332" spans="2:4">
      <c r="B332" s="4">
        <v>41697</v>
      </c>
      <c r="C332" s="6">
        <v>23.360345840454102</v>
      </c>
      <c r="D332" s="7">
        <f t="shared" si="5"/>
        <v>7.1844301710901615E-3</v>
      </c>
    </row>
    <row r="333" spans="2:4">
      <c r="B333" s="4">
        <v>41698</v>
      </c>
      <c r="C333" s="6">
        <v>23.4476299285888</v>
      </c>
      <c r="D333" s="7">
        <f t="shared" si="5"/>
        <v>3.7364210586106061E-3</v>
      </c>
    </row>
    <row r="334" spans="2:4">
      <c r="B334" s="4">
        <v>41701</v>
      </c>
      <c r="C334" s="6">
        <v>23.638065338134702</v>
      </c>
      <c r="D334" s="7">
        <f t="shared" si="5"/>
        <v>8.1217338437140629E-3</v>
      </c>
    </row>
    <row r="335" spans="2:4">
      <c r="B335" s="4">
        <v>41702</v>
      </c>
      <c r="C335" s="6">
        <v>23.122295379638601</v>
      </c>
      <c r="D335" s="7">
        <f t="shared" si="5"/>
        <v>-2.1819465811528271E-2</v>
      </c>
    </row>
    <row r="336" spans="2:4">
      <c r="B336" s="4">
        <v>41703</v>
      </c>
      <c r="C336" s="6">
        <v>23.249259948730401</v>
      </c>
      <c r="D336" s="7">
        <f t="shared" si="5"/>
        <v>5.4910019531886345E-3</v>
      </c>
    </row>
    <row r="337" spans="2:4">
      <c r="B337" s="4">
        <v>41704</v>
      </c>
      <c r="C337" s="6">
        <v>23.209577560424801</v>
      </c>
      <c r="D337" s="7">
        <f t="shared" si="5"/>
        <v>-1.7068237179638235E-3</v>
      </c>
    </row>
    <row r="338" spans="2:4">
      <c r="B338" s="4">
        <v>41705</v>
      </c>
      <c r="C338" s="6">
        <v>28.541835784912099</v>
      </c>
      <c r="D338" s="7">
        <f t="shared" si="5"/>
        <v>0.22974387235636096</v>
      </c>
    </row>
    <row r="339" spans="2:4">
      <c r="B339" s="4">
        <v>41708</v>
      </c>
      <c r="C339" s="6">
        <v>29.470211029052699</v>
      </c>
      <c r="D339" s="7">
        <f t="shared" si="5"/>
        <v>3.2526823121565407E-2</v>
      </c>
    </row>
    <row r="340" spans="2:4">
      <c r="B340" s="4">
        <v>41709</v>
      </c>
      <c r="C340" s="6">
        <v>29.3591289520263</v>
      </c>
      <c r="D340" s="7">
        <f t="shared" si="5"/>
        <v>-3.7693003595017371E-3</v>
      </c>
    </row>
    <row r="341" spans="2:4">
      <c r="B341" s="4">
        <v>41710</v>
      </c>
      <c r="C341" s="6">
        <v>29.271846771240199</v>
      </c>
      <c r="D341" s="7">
        <f t="shared" si="5"/>
        <v>-2.9729145210242169E-3</v>
      </c>
    </row>
    <row r="342" spans="2:4">
      <c r="B342" s="4">
        <v>41711</v>
      </c>
      <c r="C342" s="6">
        <v>28.930650711059499</v>
      </c>
      <c r="D342" s="7">
        <f t="shared" si="5"/>
        <v>-1.1656116638186553E-2</v>
      </c>
    </row>
    <row r="343" spans="2:4">
      <c r="B343" s="4">
        <v>41712</v>
      </c>
      <c r="C343" s="6">
        <v>28.914775848388601</v>
      </c>
      <c r="D343" s="7">
        <f t="shared" si="5"/>
        <v>-5.4872124479488082E-4</v>
      </c>
    </row>
    <row r="344" spans="2:4">
      <c r="B344" s="4">
        <v>41715</v>
      </c>
      <c r="C344" s="6">
        <v>28.819553375244102</v>
      </c>
      <c r="D344" s="7">
        <f t="shared" si="5"/>
        <v>-3.293211527690465E-3</v>
      </c>
    </row>
    <row r="345" spans="2:4">
      <c r="B345" s="4">
        <v>41716</v>
      </c>
      <c r="C345" s="6">
        <v>29.2321758270263</v>
      </c>
      <c r="D345" s="7">
        <f t="shared" si="5"/>
        <v>1.4317447824734097E-2</v>
      </c>
    </row>
    <row r="346" spans="2:4">
      <c r="B346" s="4">
        <v>41717</v>
      </c>
      <c r="C346" s="6">
        <v>29.755880355834901</v>
      </c>
      <c r="D346" s="7">
        <f t="shared" si="5"/>
        <v>1.7915345470945532E-2</v>
      </c>
    </row>
    <row r="347" spans="2:4">
      <c r="B347" s="4">
        <v>41718</v>
      </c>
      <c r="C347" s="6">
        <v>29.716194152831999</v>
      </c>
      <c r="D347" s="7">
        <f t="shared" si="5"/>
        <v>-1.3337263938527633E-3</v>
      </c>
    </row>
    <row r="348" spans="2:4">
      <c r="B348" s="4">
        <v>41719</v>
      </c>
      <c r="C348" s="6">
        <v>30.168498992919901</v>
      </c>
      <c r="D348" s="7">
        <f t="shared" si="5"/>
        <v>1.5220819926053508E-2</v>
      </c>
    </row>
    <row r="349" spans="2:4">
      <c r="B349" s="4">
        <v>41722</v>
      </c>
      <c r="C349" s="6">
        <v>29.732072830200099</v>
      </c>
      <c r="D349" s="7">
        <f t="shared" si="5"/>
        <v>-1.4466286931352546E-2</v>
      </c>
    </row>
    <row r="350" spans="2:4">
      <c r="B350" s="4">
        <v>41723</v>
      </c>
      <c r="C350" s="6">
        <v>29.279787063598601</v>
      </c>
      <c r="D350" s="7">
        <f t="shared" si="5"/>
        <v>-1.5212049599922062E-2</v>
      </c>
    </row>
    <row r="351" spans="2:4">
      <c r="B351" s="4">
        <v>41724</v>
      </c>
      <c r="C351" s="6">
        <v>29.351200103759702</v>
      </c>
      <c r="D351" s="7">
        <f t="shared" si="5"/>
        <v>2.4389876881953931E-3</v>
      </c>
    </row>
    <row r="352" spans="2:4">
      <c r="B352" s="4">
        <v>41725</v>
      </c>
      <c r="C352" s="6">
        <v>28.962388992309499</v>
      </c>
      <c r="D352" s="7">
        <f t="shared" si="5"/>
        <v>-1.3246855667765289E-2</v>
      </c>
    </row>
    <row r="353" spans="2:4">
      <c r="B353" s="4">
        <v>41726</v>
      </c>
      <c r="C353" s="6">
        <v>29.517824172973601</v>
      </c>
      <c r="D353" s="7">
        <f t="shared" si="5"/>
        <v>1.9177809565764425E-2</v>
      </c>
    </row>
    <row r="354" spans="2:4">
      <c r="B354" s="4">
        <v>41729</v>
      </c>
      <c r="C354" s="6">
        <v>30.049459457397401</v>
      </c>
      <c r="D354" s="7">
        <f t="shared" si="5"/>
        <v>1.8010652862095577E-2</v>
      </c>
    </row>
    <row r="355" spans="2:4">
      <c r="B355" s="4">
        <v>41730</v>
      </c>
      <c r="C355" s="6">
        <v>30.1208801269531</v>
      </c>
      <c r="D355" s="7">
        <f t="shared" si="5"/>
        <v>2.3767705258377347E-3</v>
      </c>
    </row>
    <row r="356" spans="2:4">
      <c r="B356" s="4">
        <v>41731</v>
      </c>
      <c r="C356" s="6">
        <v>30.287513732910099</v>
      </c>
      <c r="D356" s="7">
        <f t="shared" si="5"/>
        <v>5.5321625813944397E-3</v>
      </c>
    </row>
    <row r="357" spans="2:4">
      <c r="B357" s="4">
        <v>41732</v>
      </c>
      <c r="C357" s="6">
        <v>30.343063354492099</v>
      </c>
      <c r="D357" s="7">
        <f t="shared" si="5"/>
        <v>1.8340766453088797E-3</v>
      </c>
    </row>
    <row r="358" spans="2:4">
      <c r="B358" s="4">
        <v>41733</v>
      </c>
      <c r="C358" s="6">
        <v>29.763809204101499</v>
      </c>
      <c r="D358" s="7">
        <f t="shared" si="5"/>
        <v>-1.9090167120678792E-2</v>
      </c>
    </row>
    <row r="359" spans="2:4">
      <c r="B359" s="4">
        <v>41736</v>
      </c>
      <c r="C359" s="6">
        <v>29.1131477355957</v>
      </c>
      <c r="D359" s="7">
        <f t="shared" si="5"/>
        <v>-2.1860826483732998E-2</v>
      </c>
    </row>
    <row r="360" spans="2:4">
      <c r="B360" s="4">
        <v>41737</v>
      </c>
      <c r="C360" s="6">
        <v>29.605115890502901</v>
      </c>
      <c r="D360" s="7">
        <f t="shared" si="5"/>
        <v>1.6898487218738323E-2</v>
      </c>
    </row>
    <row r="361" spans="2:4">
      <c r="B361" s="4">
        <v>41738</v>
      </c>
      <c r="C361" s="6">
        <v>30.231967926025298</v>
      </c>
      <c r="D361" s="7">
        <f t="shared" si="5"/>
        <v>2.1173774081508778E-2</v>
      </c>
    </row>
    <row r="362" spans="2:4">
      <c r="B362" s="4">
        <v>41739</v>
      </c>
      <c r="C362" s="6">
        <v>30.517635345458899</v>
      </c>
      <c r="D362" s="7">
        <f t="shared" si="5"/>
        <v>9.4491837293755321E-3</v>
      </c>
    </row>
    <row r="363" spans="2:4">
      <c r="B363" s="4">
        <v>41740</v>
      </c>
      <c r="C363" s="6">
        <v>30.462080001831001</v>
      </c>
      <c r="D363" s="7">
        <f t="shared" si="5"/>
        <v>-1.8204340866850854E-3</v>
      </c>
    </row>
    <row r="364" spans="2:4">
      <c r="B364" s="4">
        <v>41743</v>
      </c>
      <c r="C364" s="6">
        <v>30.533500671386701</v>
      </c>
      <c r="D364" s="7">
        <f t="shared" si="5"/>
        <v>2.3445762584632934E-3</v>
      </c>
    </row>
    <row r="365" spans="2:4">
      <c r="B365" s="4">
        <v>41744</v>
      </c>
      <c r="C365" s="6">
        <v>30.589042663574201</v>
      </c>
      <c r="D365" s="7">
        <f t="shared" si="5"/>
        <v>1.8190509101876362E-3</v>
      </c>
    </row>
    <row r="366" spans="2:4">
      <c r="B366" s="4">
        <v>41745</v>
      </c>
      <c r="C366" s="6">
        <v>30.882627487182599</v>
      </c>
      <c r="D366" s="7">
        <f t="shared" si="5"/>
        <v>9.5977120577885877E-3</v>
      </c>
    </row>
    <row r="367" spans="2:4">
      <c r="B367" s="4">
        <v>41746</v>
      </c>
      <c r="C367" s="6">
        <v>30.723928451538001</v>
      </c>
      <c r="D367" s="7">
        <f t="shared" si="5"/>
        <v>-5.1387802320402853E-3</v>
      </c>
    </row>
    <row r="368" spans="2:4">
      <c r="B368" s="4">
        <v>41750</v>
      </c>
      <c r="C368" s="6">
        <v>31.311107635498001</v>
      </c>
      <c r="D368" s="7">
        <f t="shared" si="5"/>
        <v>1.9111461767858939E-2</v>
      </c>
    </row>
    <row r="369" spans="2:4">
      <c r="B369" s="4">
        <v>41751</v>
      </c>
      <c r="C369" s="6">
        <v>31.104812622070298</v>
      </c>
      <c r="D369" s="7">
        <f t="shared" si="5"/>
        <v>-6.5885568734662669E-3</v>
      </c>
    </row>
    <row r="370" spans="2:4">
      <c r="B370" s="4">
        <v>41752</v>
      </c>
      <c r="C370" s="6">
        <v>31.4301357269287</v>
      </c>
      <c r="D370" s="7">
        <f t="shared" si="5"/>
        <v>1.0458931510411107E-2</v>
      </c>
    </row>
    <row r="371" spans="2:4">
      <c r="B371" s="4">
        <v>41753</v>
      </c>
      <c r="C371" s="6">
        <v>31.2555618286132</v>
      </c>
      <c r="D371" s="7">
        <f t="shared" si="5"/>
        <v>-5.55434758004969E-3</v>
      </c>
    </row>
    <row r="372" spans="2:4">
      <c r="B372" s="4">
        <v>41754</v>
      </c>
      <c r="C372" s="6">
        <v>31.319053649902301</v>
      </c>
      <c r="D372" s="7">
        <f t="shared" si="5"/>
        <v>2.0313767398343341E-3</v>
      </c>
    </row>
    <row r="373" spans="2:4">
      <c r="B373" s="4">
        <v>41757</v>
      </c>
      <c r="C373" s="6">
        <v>31.017528533935501</v>
      </c>
      <c r="D373" s="7">
        <f t="shared" si="5"/>
        <v>-9.62752959707458E-3</v>
      </c>
    </row>
    <row r="374" spans="2:4">
      <c r="B374" s="4">
        <v>41758</v>
      </c>
      <c r="C374" s="6">
        <v>31.215898513793899</v>
      </c>
      <c r="D374" s="7">
        <f t="shared" si="5"/>
        <v>6.3954154065295477E-3</v>
      </c>
    </row>
    <row r="375" spans="2:4">
      <c r="B375" s="4">
        <v>41759</v>
      </c>
      <c r="C375" s="6">
        <v>31.3428554534912</v>
      </c>
      <c r="D375" s="7">
        <f t="shared" si="5"/>
        <v>4.0670602398711342E-3</v>
      </c>
    </row>
    <row r="376" spans="2:4">
      <c r="B376" s="4">
        <v>41760</v>
      </c>
      <c r="C376" s="6">
        <v>31.3428554534912</v>
      </c>
      <c r="D376" s="7">
        <f t="shared" si="5"/>
        <v>0</v>
      </c>
    </row>
    <row r="377" spans="2:4">
      <c r="B377" s="4">
        <v>41761</v>
      </c>
      <c r="C377" s="6">
        <v>31.572971343994102</v>
      </c>
      <c r="D377" s="7">
        <f t="shared" si="5"/>
        <v>7.3418929824171641E-3</v>
      </c>
    </row>
    <row r="378" spans="2:4">
      <c r="B378" s="4">
        <v>41764</v>
      </c>
      <c r="C378" s="6">
        <v>31.239698410034102</v>
      </c>
      <c r="D378" s="7">
        <f t="shared" si="5"/>
        <v>-1.0555640466300198E-2</v>
      </c>
    </row>
    <row r="379" spans="2:4">
      <c r="B379" s="4">
        <v>41765</v>
      </c>
      <c r="C379" s="6">
        <v>31.065135955810501</v>
      </c>
      <c r="D379" s="7">
        <f t="shared" si="5"/>
        <v>-5.5878405717109114E-3</v>
      </c>
    </row>
    <row r="380" spans="2:4">
      <c r="B380" s="4">
        <v>41766</v>
      </c>
      <c r="C380" s="6">
        <v>30.850885391235298</v>
      </c>
      <c r="D380" s="7">
        <f t="shared" si="5"/>
        <v>-6.8968172191478105E-3</v>
      </c>
    </row>
    <row r="381" spans="2:4">
      <c r="B381" s="4">
        <v>41767</v>
      </c>
      <c r="C381" s="6">
        <v>30.8667602539062</v>
      </c>
      <c r="D381" s="7">
        <f t="shared" si="5"/>
        <v>5.1456749035194704E-4</v>
      </c>
    </row>
    <row r="382" spans="2:4">
      <c r="B382" s="4">
        <v>41768</v>
      </c>
      <c r="C382" s="6">
        <v>30.9619827270507</v>
      </c>
      <c r="D382" s="7">
        <f t="shared" si="5"/>
        <v>3.0849519794500235E-3</v>
      </c>
    </row>
    <row r="383" spans="2:4">
      <c r="B383" s="4">
        <v>41771</v>
      </c>
      <c r="C383" s="6">
        <v>31.5888366699218</v>
      </c>
      <c r="D383" s="7">
        <f t="shared" si="5"/>
        <v>2.0245923796199161E-2</v>
      </c>
    </row>
    <row r="384" spans="2:4">
      <c r="B384" s="4">
        <v>41772</v>
      </c>
      <c r="C384" s="6">
        <v>31.525354385375898</v>
      </c>
      <c r="D384" s="7">
        <f t="shared" si="5"/>
        <v>-2.0096430017110256E-3</v>
      </c>
    </row>
    <row r="385" spans="2:4">
      <c r="B385" s="4">
        <v>41773</v>
      </c>
      <c r="C385" s="6">
        <v>31.088939666748001</v>
      </c>
      <c r="D385" s="7">
        <f t="shared" si="5"/>
        <v>-1.3843293029890402E-2</v>
      </c>
    </row>
    <row r="386" spans="2:4">
      <c r="B386" s="4">
        <v>41774</v>
      </c>
      <c r="C386" s="6">
        <v>30.224035263061499</v>
      </c>
      <c r="D386" s="7">
        <f t="shared" si="5"/>
        <v>-2.7820324943780061E-2</v>
      </c>
    </row>
    <row r="387" spans="2:4">
      <c r="B387" s="4">
        <v>41775</v>
      </c>
      <c r="C387" s="6">
        <v>30.708053588867099</v>
      </c>
      <c r="D387" s="7">
        <f t="shared" si="5"/>
        <v>1.6014351544816563E-2</v>
      </c>
    </row>
    <row r="388" spans="2:4">
      <c r="B388" s="4">
        <v>41778</v>
      </c>
      <c r="C388" s="6">
        <v>30.660446166992099</v>
      </c>
      <c r="D388" s="7">
        <f t="shared" si="5"/>
        <v>-1.5503236549079258E-3</v>
      </c>
    </row>
    <row r="389" spans="2:4">
      <c r="B389" s="4">
        <v>41779</v>
      </c>
      <c r="C389" s="6">
        <v>30.168498992919901</v>
      </c>
      <c r="D389" s="7">
        <f t="shared" ref="D389:D452" si="6">+C389/C388-1</f>
        <v>-1.604501028435168E-2</v>
      </c>
    </row>
    <row r="390" spans="2:4">
      <c r="B390" s="4">
        <v>41780</v>
      </c>
      <c r="C390" s="6">
        <v>29.644788742065401</v>
      </c>
      <c r="D390" s="7">
        <f t="shared" si="6"/>
        <v>-1.7359506383708645E-2</v>
      </c>
    </row>
    <row r="391" spans="2:4">
      <c r="B391" s="4">
        <v>41781</v>
      </c>
      <c r="C391" s="6">
        <v>30.049459457397401</v>
      </c>
      <c r="D391" s="7">
        <f t="shared" si="6"/>
        <v>1.3650652694912946E-2</v>
      </c>
    </row>
    <row r="392" spans="2:4">
      <c r="B392" s="4">
        <v>41782</v>
      </c>
      <c r="C392" s="6">
        <v>30.1288127899169</v>
      </c>
      <c r="D392" s="7">
        <f t="shared" si="6"/>
        <v>2.6407574030409275E-3</v>
      </c>
    </row>
    <row r="393" spans="2:4">
      <c r="B393" s="4">
        <v>41786</v>
      </c>
      <c r="C393" s="6">
        <v>29.644788742065401</v>
      </c>
      <c r="D393" s="7">
        <f t="shared" si="6"/>
        <v>-1.6065155013790799E-2</v>
      </c>
    </row>
    <row r="394" spans="2:4">
      <c r="B394" s="4">
        <v>41787</v>
      </c>
      <c r="C394" s="6">
        <v>29.398811340331999</v>
      </c>
      <c r="D394" s="7">
        <f t="shared" si="6"/>
        <v>-8.2974921452000361E-3</v>
      </c>
    </row>
    <row r="395" spans="2:4">
      <c r="B395" s="4">
        <v>41788</v>
      </c>
      <c r="C395" s="6">
        <v>29.763809204101499</v>
      </c>
      <c r="D395" s="7">
        <f t="shared" si="6"/>
        <v>1.2415395287385778E-2</v>
      </c>
    </row>
    <row r="396" spans="2:4">
      <c r="B396" s="4">
        <v>41789</v>
      </c>
      <c r="C396" s="6">
        <v>33.675704956054602</v>
      </c>
      <c r="D396" s="7">
        <f t="shared" si="6"/>
        <v>0.13143128707511131</v>
      </c>
    </row>
    <row r="397" spans="2:4">
      <c r="B397" s="4">
        <v>41792</v>
      </c>
      <c r="C397" s="6">
        <v>34.167675018310497</v>
      </c>
      <c r="D397" s="7">
        <f t="shared" si="6"/>
        <v>1.4609050141575208E-2</v>
      </c>
    </row>
    <row r="398" spans="2:4">
      <c r="B398" s="4">
        <v>41793</v>
      </c>
      <c r="C398" s="6">
        <v>34.334312438964801</v>
      </c>
      <c r="D398" s="7">
        <f t="shared" si="6"/>
        <v>4.8770488646068255E-3</v>
      </c>
    </row>
    <row r="399" spans="2:4">
      <c r="B399" s="4">
        <v>41794</v>
      </c>
      <c r="C399" s="6">
        <v>34.826278686523402</v>
      </c>
      <c r="D399" s="7">
        <f t="shared" si="6"/>
        <v>1.4328705385702856E-2</v>
      </c>
    </row>
    <row r="400" spans="2:4">
      <c r="B400" s="4">
        <v>41795</v>
      </c>
      <c r="C400" s="6">
        <v>34.802474975585902</v>
      </c>
      <c r="D400" s="7">
        <f t="shared" si="6"/>
        <v>-6.834985486608991E-4</v>
      </c>
    </row>
    <row r="401" spans="2:4">
      <c r="B401" s="4">
        <v>41796</v>
      </c>
      <c r="C401" s="6">
        <v>34.651710510253899</v>
      </c>
      <c r="D401" s="7">
        <f t="shared" si="6"/>
        <v>-4.3320041301018186E-3</v>
      </c>
    </row>
    <row r="402" spans="2:4">
      <c r="B402" s="4">
        <v>41799</v>
      </c>
      <c r="C402" s="6">
        <v>35.6118354797363</v>
      </c>
      <c r="D402" s="7">
        <f t="shared" si="6"/>
        <v>2.7707866519267155E-2</v>
      </c>
    </row>
    <row r="403" spans="2:4">
      <c r="B403" s="4">
        <v>41800</v>
      </c>
      <c r="C403" s="6">
        <v>35.365848541259702</v>
      </c>
      <c r="D403" s="7">
        <f t="shared" si="6"/>
        <v>-6.9074490309989356E-3</v>
      </c>
    </row>
    <row r="404" spans="2:4">
      <c r="B404" s="4">
        <v>41801</v>
      </c>
      <c r="C404" s="6">
        <v>35.326175689697202</v>
      </c>
      <c r="D404" s="7">
        <f t="shared" si="6"/>
        <v>-1.1217842409808609E-3</v>
      </c>
    </row>
    <row r="405" spans="2:4">
      <c r="B405" s="4">
        <v>41802</v>
      </c>
      <c r="C405" s="6">
        <v>35.151607513427699</v>
      </c>
      <c r="D405" s="7">
        <f t="shared" si="6"/>
        <v>-4.9416098080612425E-3</v>
      </c>
    </row>
    <row r="406" spans="2:4">
      <c r="B406" s="4">
        <v>41803</v>
      </c>
      <c r="C406" s="6">
        <v>35.453132629394503</v>
      </c>
      <c r="D406" s="7">
        <f t="shared" si="6"/>
        <v>8.5778471397537359E-3</v>
      </c>
    </row>
    <row r="407" spans="2:4">
      <c r="B407" s="4">
        <v>41806</v>
      </c>
      <c r="C407" s="6">
        <v>35.191276550292898</v>
      </c>
      <c r="D407" s="7">
        <f t="shared" si="6"/>
        <v>-7.3859786055829879E-3</v>
      </c>
    </row>
    <row r="408" spans="2:4">
      <c r="B408" s="4">
        <v>41807</v>
      </c>
      <c r="C408" s="6">
        <v>35.937164306640597</v>
      </c>
      <c r="D408" s="7">
        <f t="shared" si="6"/>
        <v>2.1195245795693873E-2</v>
      </c>
    </row>
    <row r="409" spans="2:4">
      <c r="B409" s="4">
        <v>41808</v>
      </c>
      <c r="C409" s="6">
        <v>35.714988708496001</v>
      </c>
      <c r="D409" s="7">
        <f t="shared" si="6"/>
        <v>-6.1823352629840622E-3</v>
      </c>
    </row>
    <row r="410" spans="2:4">
      <c r="B410" s="4">
        <v>41809</v>
      </c>
      <c r="C410" s="6">
        <v>35.746726989746001</v>
      </c>
      <c r="D410" s="7">
        <f t="shared" si="6"/>
        <v>8.8865438287122345E-4</v>
      </c>
    </row>
    <row r="411" spans="2:4">
      <c r="B411" s="4">
        <v>41810</v>
      </c>
      <c r="C411" s="6">
        <v>35.762599945068303</v>
      </c>
      <c r="D411" s="7">
        <f t="shared" si="6"/>
        <v>4.440394032956263E-4</v>
      </c>
    </row>
    <row r="412" spans="2:4">
      <c r="B412" s="4">
        <v>41813</v>
      </c>
      <c r="C412" s="6">
        <v>35.953033447265597</v>
      </c>
      <c r="D412" s="7">
        <f t="shared" si="6"/>
        <v>5.3249344983250513E-3</v>
      </c>
    </row>
    <row r="413" spans="2:4">
      <c r="B413" s="4">
        <v>41814</v>
      </c>
      <c r="C413" s="6">
        <v>35.389652252197202</v>
      </c>
      <c r="D413" s="7">
        <f t="shared" si="6"/>
        <v>-1.5669921034472289E-2</v>
      </c>
    </row>
    <row r="414" spans="2:4">
      <c r="B414" s="4">
        <v>41815</v>
      </c>
      <c r="C414" s="6">
        <v>35.588020324707003</v>
      </c>
      <c r="D414" s="7">
        <f t="shared" si="6"/>
        <v>5.6052563358399699E-3</v>
      </c>
    </row>
    <row r="415" spans="2:4">
      <c r="B415" s="4">
        <v>41816</v>
      </c>
      <c r="C415" s="6">
        <v>35.143669128417898</v>
      </c>
      <c r="D415" s="7">
        <f t="shared" si="6"/>
        <v>-1.2485976804408327E-2</v>
      </c>
    </row>
    <row r="416" spans="2:4">
      <c r="B416" s="4">
        <v>41817</v>
      </c>
      <c r="C416" s="6">
        <v>36.635444641113203</v>
      </c>
      <c r="D416" s="7">
        <f t="shared" si="6"/>
        <v>4.2447915931721036E-2</v>
      </c>
    </row>
    <row r="417" spans="2:4">
      <c r="B417" s="4">
        <v>41820</v>
      </c>
      <c r="C417" s="6">
        <v>36.262493133544901</v>
      </c>
      <c r="D417" s="7">
        <f t="shared" si="6"/>
        <v>-1.0180073183819527E-2</v>
      </c>
    </row>
    <row r="418" spans="2:4">
      <c r="B418" s="4">
        <v>41821</v>
      </c>
      <c r="C418" s="6">
        <v>36.484672546386697</v>
      </c>
      <c r="D418" s="7">
        <f t="shared" si="6"/>
        <v>6.1269756611486148E-3</v>
      </c>
    </row>
    <row r="419" spans="2:4">
      <c r="B419" s="4">
        <v>41822</v>
      </c>
      <c r="C419" s="6">
        <v>36.302173614501903</v>
      </c>
      <c r="D419" s="7">
        <f t="shared" si="6"/>
        <v>-5.0020712575332693E-3</v>
      </c>
    </row>
    <row r="420" spans="2:4">
      <c r="B420" s="4">
        <v>41823</v>
      </c>
      <c r="C420" s="6">
        <v>36.619575500488203</v>
      </c>
      <c r="D420" s="7">
        <f t="shared" si="6"/>
        <v>8.7433300649386592E-3</v>
      </c>
    </row>
    <row r="421" spans="2:4">
      <c r="B421" s="4">
        <v>41827</v>
      </c>
      <c r="C421" s="6">
        <v>36.246620178222599</v>
      </c>
      <c r="D421" s="7">
        <f t="shared" si="6"/>
        <v>-1.0184588902747649E-2</v>
      </c>
    </row>
    <row r="422" spans="2:4">
      <c r="B422" s="4">
        <v>41828</v>
      </c>
      <c r="C422" s="6">
        <v>35.738780975341797</v>
      </c>
      <c r="D422" s="7">
        <f t="shared" si="6"/>
        <v>-1.4010663625568021E-2</v>
      </c>
    </row>
    <row r="423" spans="2:4">
      <c r="B423" s="4">
        <v>41829</v>
      </c>
      <c r="C423" s="6">
        <v>36.200759887695298</v>
      </c>
      <c r="D423" s="7">
        <f t="shared" si="6"/>
        <v>1.2926543652181266E-2</v>
      </c>
    </row>
    <row r="424" spans="2:4">
      <c r="B424" s="4">
        <v>41830</v>
      </c>
      <c r="C424" s="6">
        <v>36.017559051513601</v>
      </c>
      <c r="D424" s="7">
        <f t="shared" si="6"/>
        <v>-5.0606903487672161E-3</v>
      </c>
    </row>
    <row r="425" spans="2:4">
      <c r="B425" s="4">
        <v>41831</v>
      </c>
      <c r="C425" s="6">
        <v>35.276821136474602</v>
      </c>
      <c r="D425" s="7">
        <f t="shared" si="6"/>
        <v>-2.0566022088825298E-2</v>
      </c>
    </row>
    <row r="426" spans="2:4">
      <c r="B426" s="4">
        <v>41834</v>
      </c>
      <c r="C426" s="6">
        <v>35.555587768554602</v>
      </c>
      <c r="D426" s="7">
        <f t="shared" si="6"/>
        <v>7.9022605523764167E-3</v>
      </c>
    </row>
    <row r="427" spans="2:4">
      <c r="B427" s="4">
        <v>41835</v>
      </c>
      <c r="C427" s="6">
        <v>35.404262542724602</v>
      </c>
      <c r="D427" s="7">
        <f t="shared" si="6"/>
        <v>-4.2560181205563152E-3</v>
      </c>
    </row>
    <row r="428" spans="2:4">
      <c r="B428" s="4">
        <v>41836</v>
      </c>
      <c r="C428" s="6">
        <v>34.902462005615199</v>
      </c>
      <c r="D428" s="7">
        <f t="shared" si="6"/>
        <v>-1.4173449778931202E-2</v>
      </c>
    </row>
    <row r="429" spans="2:4">
      <c r="B429" s="4">
        <v>41837</v>
      </c>
      <c r="C429" s="6">
        <v>34.559963226318303</v>
      </c>
      <c r="D429" s="7">
        <f t="shared" si="6"/>
        <v>-9.8130263487370417E-3</v>
      </c>
    </row>
    <row r="430" spans="2:4">
      <c r="B430" s="4">
        <v>41838</v>
      </c>
      <c r="C430" s="6">
        <v>35.12548828125</v>
      </c>
      <c r="D430" s="7">
        <f t="shared" si="6"/>
        <v>1.6363589603042072E-2</v>
      </c>
    </row>
    <row r="431" spans="2:4">
      <c r="B431" s="4">
        <v>41841</v>
      </c>
      <c r="C431" s="6">
        <v>34.631656646728501</v>
      </c>
      <c r="D431" s="7">
        <f t="shared" si="6"/>
        <v>-1.4059068177711409E-2</v>
      </c>
    </row>
    <row r="432" spans="2:4">
      <c r="B432" s="4">
        <v>41842</v>
      </c>
      <c r="C432" s="6">
        <v>34.687412261962798</v>
      </c>
      <c r="D432" s="7">
        <f t="shared" si="6"/>
        <v>1.6099609615285448E-3</v>
      </c>
    </row>
    <row r="433" spans="2:4">
      <c r="B433" s="4">
        <v>41843</v>
      </c>
      <c r="C433" s="6">
        <v>34.894508361816399</v>
      </c>
      <c r="D433" s="7">
        <f t="shared" si="6"/>
        <v>5.9703531151182876E-3</v>
      </c>
    </row>
    <row r="434" spans="2:4">
      <c r="B434" s="4">
        <v>41844</v>
      </c>
      <c r="C434" s="6">
        <v>35.412227630615199</v>
      </c>
      <c r="D434" s="7">
        <f t="shared" si="6"/>
        <v>1.4836697609567739E-2</v>
      </c>
    </row>
    <row r="435" spans="2:4">
      <c r="B435" s="4">
        <v>41845</v>
      </c>
      <c r="C435" s="6">
        <v>34.767066955566399</v>
      </c>
      <c r="D435" s="7">
        <f t="shared" si="6"/>
        <v>-1.8218584884816313E-2</v>
      </c>
    </row>
    <row r="436" spans="2:4">
      <c r="B436" s="4">
        <v>41848</v>
      </c>
      <c r="C436" s="6">
        <v>35.268852233886697</v>
      </c>
      <c r="D436" s="7">
        <f t="shared" si="6"/>
        <v>1.4432775677096998E-2</v>
      </c>
    </row>
    <row r="437" spans="2:4">
      <c r="B437" s="4">
        <v>41849</v>
      </c>
      <c r="C437" s="6">
        <v>34.966194152832003</v>
      </c>
      <c r="D437" s="7">
        <f t="shared" si="6"/>
        <v>-8.5814553603164034E-3</v>
      </c>
    </row>
    <row r="438" spans="2:4">
      <c r="B438" s="4">
        <v>41850</v>
      </c>
      <c r="C438" s="6">
        <v>35.229034423828097</v>
      </c>
      <c r="D438" s="7">
        <f t="shared" si="6"/>
        <v>7.5169825416874225E-3</v>
      </c>
    </row>
    <row r="439" spans="2:4">
      <c r="B439" s="4">
        <v>41851</v>
      </c>
      <c r="C439" s="6">
        <v>34.846710205078097</v>
      </c>
      <c r="D439" s="7">
        <f t="shared" si="6"/>
        <v>-1.085253186761781E-2</v>
      </c>
    </row>
    <row r="440" spans="2:4">
      <c r="B440" s="4">
        <v>41852</v>
      </c>
      <c r="C440" s="6">
        <v>34.472358703613203</v>
      </c>
      <c r="D440" s="7">
        <f t="shared" si="6"/>
        <v>-1.0742807549458111E-2</v>
      </c>
    </row>
    <row r="441" spans="2:4">
      <c r="B441" s="4">
        <v>41855</v>
      </c>
      <c r="C441" s="6">
        <v>35.117515563964801</v>
      </c>
      <c r="D441" s="7">
        <f t="shared" si="6"/>
        <v>1.8715193407522035E-2</v>
      </c>
    </row>
    <row r="442" spans="2:4">
      <c r="B442" s="4">
        <v>41856</v>
      </c>
      <c r="C442" s="6">
        <v>35.117515563964801</v>
      </c>
      <c r="D442" s="7">
        <f t="shared" si="6"/>
        <v>0</v>
      </c>
    </row>
    <row r="443" spans="2:4">
      <c r="B443" s="4">
        <v>41857</v>
      </c>
      <c r="C443" s="6">
        <v>35.3246040344238</v>
      </c>
      <c r="D443" s="7">
        <f t="shared" si="6"/>
        <v>5.8970137019458413E-3</v>
      </c>
    </row>
    <row r="444" spans="2:4">
      <c r="B444" s="4">
        <v>41858</v>
      </c>
      <c r="C444" s="6">
        <v>35.165317535400298</v>
      </c>
      <c r="D444" s="7">
        <f t="shared" si="6"/>
        <v>-4.5092224917305801E-3</v>
      </c>
    </row>
    <row r="445" spans="2:4">
      <c r="B445" s="4">
        <v>41859</v>
      </c>
      <c r="C445" s="6">
        <v>36.654769897460902</v>
      </c>
      <c r="D445" s="7">
        <f t="shared" si="6"/>
        <v>4.2355720535189212E-2</v>
      </c>
    </row>
    <row r="446" spans="2:4">
      <c r="B446" s="4">
        <v>41862</v>
      </c>
      <c r="C446" s="6">
        <v>36.822017669677699</v>
      </c>
      <c r="D446" s="7">
        <f t="shared" si="6"/>
        <v>4.5627833071837376E-3</v>
      </c>
    </row>
    <row r="447" spans="2:4">
      <c r="B447" s="4">
        <v>41863</v>
      </c>
      <c r="C447" s="6">
        <v>36.455642700195298</v>
      </c>
      <c r="D447" s="7">
        <f t="shared" si="6"/>
        <v>-9.9498884816435762E-3</v>
      </c>
    </row>
    <row r="448" spans="2:4">
      <c r="B448" s="4">
        <v>41864</v>
      </c>
      <c r="C448" s="6">
        <v>36.758304595947202</v>
      </c>
      <c r="D448" s="7">
        <f t="shared" si="6"/>
        <v>8.3021961302656155E-3</v>
      </c>
    </row>
    <row r="449" spans="2:4">
      <c r="B449" s="4">
        <v>41865</v>
      </c>
      <c r="C449" s="6">
        <v>37.276031494140597</v>
      </c>
      <c r="D449" s="7">
        <f t="shared" si="6"/>
        <v>1.40846239750263E-2</v>
      </c>
    </row>
    <row r="450" spans="2:4">
      <c r="B450" s="4">
        <v>41866</v>
      </c>
      <c r="C450" s="6">
        <v>36.941509246826101</v>
      </c>
      <c r="D450" s="7">
        <f t="shared" si="6"/>
        <v>-8.9741915624006463E-3</v>
      </c>
    </row>
    <row r="451" spans="2:4">
      <c r="B451" s="4">
        <v>41869</v>
      </c>
      <c r="C451" s="6">
        <v>37.538871765136697</v>
      </c>
      <c r="D451" s="7">
        <f t="shared" si="6"/>
        <v>1.6170495750980285E-2</v>
      </c>
    </row>
    <row r="452" spans="2:4">
      <c r="B452" s="4">
        <v>41870</v>
      </c>
      <c r="C452" s="6">
        <v>37.809696197509702</v>
      </c>
      <c r="D452" s="7">
        <f t="shared" si="6"/>
        <v>7.2145064472748377E-3</v>
      </c>
    </row>
    <row r="453" spans="2:4">
      <c r="B453" s="4">
        <v>41871</v>
      </c>
      <c r="C453" s="6">
        <v>37.897293090820298</v>
      </c>
      <c r="D453" s="7">
        <f t="shared" ref="D453:D516" si="7">+C453/C452-1</f>
        <v>2.316783844361181E-3</v>
      </c>
    </row>
    <row r="454" spans="2:4">
      <c r="B454" s="4">
        <v>41872</v>
      </c>
      <c r="C454" s="6">
        <v>37.554801940917898</v>
      </c>
      <c r="D454" s="7">
        <f t="shared" si="7"/>
        <v>-9.0373512715440363E-3</v>
      </c>
    </row>
    <row r="455" spans="2:4">
      <c r="B455" s="4">
        <v>41873</v>
      </c>
      <c r="C455" s="6">
        <v>37.6344604492187</v>
      </c>
      <c r="D455" s="7">
        <f t="shared" si="7"/>
        <v>2.1211271044945246E-3</v>
      </c>
    </row>
    <row r="456" spans="2:4">
      <c r="B456" s="4">
        <v>41876</v>
      </c>
      <c r="C456" s="6">
        <v>37.737998962402301</v>
      </c>
      <c r="D456" s="7">
        <f t="shared" si="7"/>
        <v>2.7511624173093274E-3</v>
      </c>
    </row>
    <row r="457" spans="2:4">
      <c r="B457" s="4">
        <v>41877</v>
      </c>
      <c r="C457" s="6">
        <v>38.207927703857401</v>
      </c>
      <c r="D457" s="7">
        <f t="shared" si="7"/>
        <v>1.2452402204029989E-2</v>
      </c>
    </row>
    <row r="458" spans="2:4">
      <c r="B458" s="4">
        <v>41878</v>
      </c>
      <c r="C458" s="6">
        <v>38.199966430663999</v>
      </c>
      <c r="D458" s="7">
        <f t="shared" si="7"/>
        <v>-2.0836705029148028E-4</v>
      </c>
    </row>
    <row r="459" spans="2:4">
      <c r="B459" s="4">
        <v>41879</v>
      </c>
      <c r="C459" s="6">
        <v>37.5946235656738</v>
      </c>
      <c r="D459" s="7">
        <f t="shared" si="7"/>
        <v>-1.5846685784107861E-2</v>
      </c>
    </row>
    <row r="460" spans="2:4">
      <c r="B460" s="4">
        <v>41880</v>
      </c>
      <c r="C460" s="6">
        <v>36.917598724365199</v>
      </c>
      <c r="D460" s="7">
        <f t="shared" si="7"/>
        <v>-1.8008554870243887E-2</v>
      </c>
    </row>
    <row r="461" spans="2:4">
      <c r="B461" s="4">
        <v>41884</v>
      </c>
      <c r="C461" s="6">
        <v>37.037071228027301</v>
      </c>
      <c r="D461" s="7">
        <f t="shared" si="7"/>
        <v>3.2361937880660552E-3</v>
      </c>
    </row>
    <row r="462" spans="2:4">
      <c r="B462" s="4">
        <v>41885</v>
      </c>
      <c r="C462" s="6">
        <v>36.479530334472599</v>
      </c>
      <c r="D462" s="7">
        <f t="shared" si="7"/>
        <v>-1.5053590229153757E-2</v>
      </c>
    </row>
    <row r="463" spans="2:4">
      <c r="B463" s="4">
        <v>41886</v>
      </c>
      <c r="C463" s="6">
        <v>36.575111389160099</v>
      </c>
      <c r="D463" s="7">
        <f t="shared" si="7"/>
        <v>2.6201284339775199E-3</v>
      </c>
    </row>
    <row r="464" spans="2:4">
      <c r="B464" s="4">
        <v>41887</v>
      </c>
      <c r="C464" s="6">
        <v>36.997257232666001</v>
      </c>
      <c r="D464" s="7">
        <f t="shared" si="7"/>
        <v>1.1541888116600951E-2</v>
      </c>
    </row>
    <row r="465" spans="2:4">
      <c r="B465" s="4">
        <v>41890</v>
      </c>
      <c r="C465" s="6">
        <v>36.901676177978501</v>
      </c>
      <c r="D465" s="7">
        <f t="shared" si="7"/>
        <v>-2.5834632574630589E-3</v>
      </c>
    </row>
    <row r="466" spans="2:4">
      <c r="B466" s="4">
        <v>41891</v>
      </c>
      <c r="C466" s="6">
        <v>36.933528900146399</v>
      </c>
      <c r="D466" s="7">
        <f t="shared" si="7"/>
        <v>8.6317819316050759E-4</v>
      </c>
    </row>
    <row r="467" spans="2:4">
      <c r="B467" s="4">
        <v>41892</v>
      </c>
      <c r="C467" s="6">
        <v>36.885570526122997</v>
      </c>
      <c r="D467" s="7">
        <f t="shared" si="7"/>
        <v>-1.2985050562880351E-3</v>
      </c>
    </row>
    <row r="468" spans="2:4">
      <c r="B468" s="4">
        <v>41893</v>
      </c>
      <c r="C468" s="6">
        <v>37.253307342529297</v>
      </c>
      <c r="D468" s="7">
        <f t="shared" si="7"/>
        <v>9.9696659469008519E-3</v>
      </c>
    </row>
    <row r="469" spans="2:4">
      <c r="B469" s="4">
        <v>41894</v>
      </c>
      <c r="C469" s="6">
        <v>37.677001953125</v>
      </c>
      <c r="D469" s="7">
        <f t="shared" si="7"/>
        <v>1.1373342149195054E-2</v>
      </c>
    </row>
    <row r="470" spans="2:4">
      <c r="B470" s="4">
        <v>41897</v>
      </c>
      <c r="C470" s="6">
        <v>37.333251953125</v>
      </c>
      <c r="D470" s="7">
        <f t="shared" si="7"/>
        <v>-9.1236027863275115E-3</v>
      </c>
    </row>
    <row r="471" spans="2:4">
      <c r="B471" s="4">
        <v>41898</v>
      </c>
      <c r="C471" s="6">
        <v>37.836902618408203</v>
      </c>
      <c r="D471" s="7">
        <f t="shared" si="7"/>
        <v>1.3490672227417511E-2</v>
      </c>
    </row>
    <row r="472" spans="2:4">
      <c r="B472" s="4">
        <v>41899</v>
      </c>
      <c r="C472" s="6">
        <v>37.325252532958899</v>
      </c>
      <c r="D472" s="7">
        <f t="shared" si="7"/>
        <v>-1.352251505915758E-2</v>
      </c>
    </row>
    <row r="473" spans="2:4">
      <c r="B473" s="4">
        <v>41900</v>
      </c>
      <c r="C473" s="6">
        <v>37.261306762695298</v>
      </c>
      <c r="D473" s="7">
        <f t="shared" si="7"/>
        <v>-1.7132039550740163E-3</v>
      </c>
    </row>
    <row r="474" spans="2:4">
      <c r="B474" s="4">
        <v>41901</v>
      </c>
      <c r="C474" s="6">
        <v>36.501834869384702</v>
      </c>
      <c r="D474" s="7">
        <f t="shared" si="7"/>
        <v>-2.0382320409410681E-2</v>
      </c>
    </row>
    <row r="475" spans="2:4">
      <c r="B475" s="4">
        <v>41904</v>
      </c>
      <c r="C475" s="6">
        <v>35.998199462890597</v>
      </c>
      <c r="D475" s="7">
        <f t="shared" si="7"/>
        <v>-1.3797536707299107E-2</v>
      </c>
    </row>
    <row r="476" spans="2:4">
      <c r="B476" s="4">
        <v>41905</v>
      </c>
      <c r="C476" s="6">
        <v>35.438602447509702</v>
      </c>
      <c r="D476" s="7">
        <f t="shared" si="7"/>
        <v>-1.5545139027238419E-2</v>
      </c>
    </row>
    <row r="477" spans="2:4">
      <c r="B477" s="4">
        <v>41906</v>
      </c>
      <c r="C477" s="6">
        <v>35.7184028625488</v>
      </c>
      <c r="D477" s="7">
        <f t="shared" si="7"/>
        <v>7.8953569191542172E-3</v>
      </c>
    </row>
    <row r="478" spans="2:4">
      <c r="B478" s="4">
        <v>41907</v>
      </c>
      <c r="C478" s="6">
        <v>35.654457092285099</v>
      </c>
      <c r="D478" s="7">
        <f t="shared" si="7"/>
        <v>-1.7902751841893938E-3</v>
      </c>
    </row>
    <row r="479" spans="2:4">
      <c r="B479" s="4">
        <v>41908</v>
      </c>
      <c r="C479" s="6">
        <v>35.902267456054602</v>
      </c>
      <c r="D479" s="7">
        <f t="shared" si="7"/>
        <v>6.9503333938893963E-3</v>
      </c>
    </row>
    <row r="480" spans="2:4">
      <c r="B480" s="4">
        <v>41911</v>
      </c>
      <c r="C480" s="6">
        <v>35.8383178710937</v>
      </c>
      <c r="D480" s="7">
        <f t="shared" si="7"/>
        <v>-1.7812129843659541E-3</v>
      </c>
    </row>
    <row r="481" spans="2:4">
      <c r="B481" s="4">
        <v>41912</v>
      </c>
      <c r="C481" s="6">
        <v>34.4153442382812</v>
      </c>
      <c r="D481" s="7">
        <f t="shared" si="7"/>
        <v>-3.970536892749188E-2</v>
      </c>
    </row>
    <row r="482" spans="2:4">
      <c r="B482" s="4">
        <v>41913</v>
      </c>
      <c r="C482" s="6">
        <v>34.175510406494098</v>
      </c>
      <c r="D482" s="7">
        <f t="shared" si="7"/>
        <v>-6.9688052551957202E-3</v>
      </c>
    </row>
    <row r="483" spans="2:4">
      <c r="B483" s="4">
        <v>41914</v>
      </c>
      <c r="C483" s="6">
        <v>34.199489593505803</v>
      </c>
      <c r="D483" s="7">
        <f t="shared" si="7"/>
        <v>7.0164824830665218E-4</v>
      </c>
    </row>
    <row r="484" spans="2:4">
      <c r="B484" s="4">
        <v>41915</v>
      </c>
      <c r="C484" s="6">
        <v>35.542518615722599</v>
      </c>
      <c r="D484" s="7">
        <f t="shared" si="7"/>
        <v>3.9270440529376449E-2</v>
      </c>
    </row>
    <row r="485" spans="2:4">
      <c r="B485" s="4">
        <v>41918</v>
      </c>
      <c r="C485" s="6">
        <v>35.110847473144503</v>
      </c>
      <c r="D485" s="7">
        <f t="shared" si="7"/>
        <v>-1.214520409330655E-2</v>
      </c>
    </row>
    <row r="486" spans="2:4">
      <c r="B486" s="4">
        <v>41919</v>
      </c>
      <c r="C486" s="6">
        <v>34.719123840332003</v>
      </c>
      <c r="D486" s="7">
        <f t="shared" si="7"/>
        <v>-1.1156769517230214E-2</v>
      </c>
    </row>
    <row r="487" spans="2:4">
      <c r="B487" s="4">
        <v>41920</v>
      </c>
      <c r="C487" s="6">
        <v>35.886280059814403</v>
      </c>
      <c r="D487" s="7">
        <f t="shared" si="7"/>
        <v>3.3617098889072716E-2</v>
      </c>
    </row>
    <row r="488" spans="2:4">
      <c r="B488" s="4">
        <v>41921</v>
      </c>
      <c r="C488" s="6">
        <v>35.438602447509702</v>
      </c>
      <c r="D488" s="7">
        <f t="shared" si="7"/>
        <v>-1.2474896020387871E-2</v>
      </c>
    </row>
    <row r="489" spans="2:4">
      <c r="B489" s="4">
        <v>41922</v>
      </c>
      <c r="C489" s="6">
        <v>35.494564056396399</v>
      </c>
      <c r="D489" s="7">
        <f t="shared" si="7"/>
        <v>1.579114440801721E-3</v>
      </c>
    </row>
    <row r="490" spans="2:4">
      <c r="B490" s="4">
        <v>41925</v>
      </c>
      <c r="C490" s="6">
        <v>34.759090423583899</v>
      </c>
      <c r="D490" s="7">
        <f t="shared" si="7"/>
        <v>-2.072073998835211E-2</v>
      </c>
    </row>
    <row r="491" spans="2:4">
      <c r="B491" s="4">
        <v>41926</v>
      </c>
      <c r="C491" s="6">
        <v>35.382640838622997</v>
      </c>
      <c r="D491" s="7">
        <f t="shared" si="7"/>
        <v>1.7939204030955391E-2</v>
      </c>
    </row>
    <row r="492" spans="2:4">
      <c r="B492" s="4">
        <v>41927</v>
      </c>
      <c r="C492" s="6">
        <v>34.4153442382812</v>
      </c>
      <c r="D492" s="7">
        <f t="shared" si="7"/>
        <v>-2.7338168588194045E-2</v>
      </c>
    </row>
    <row r="493" spans="2:4">
      <c r="B493" s="4">
        <v>41928</v>
      </c>
      <c r="C493" s="6">
        <v>34.095565795898402</v>
      </c>
      <c r="D493" s="7">
        <f t="shared" si="7"/>
        <v>-9.2917403402608123E-3</v>
      </c>
    </row>
    <row r="494" spans="2:4">
      <c r="B494" s="4">
        <v>41929</v>
      </c>
      <c r="C494" s="6">
        <v>35.438602447509702</v>
      </c>
      <c r="D494" s="7">
        <f t="shared" si="7"/>
        <v>3.9390361188048173E-2</v>
      </c>
    </row>
    <row r="495" spans="2:4">
      <c r="B495" s="4">
        <v>41932</v>
      </c>
      <c r="C495" s="6">
        <v>36.254013061523402</v>
      </c>
      <c r="D495" s="7">
        <f t="shared" si="7"/>
        <v>2.3009107518318528E-2</v>
      </c>
    </row>
    <row r="496" spans="2:4">
      <c r="B496" s="4">
        <v>41933</v>
      </c>
      <c r="C496" s="6">
        <v>36.853588104247997</v>
      </c>
      <c r="D496" s="7">
        <f t="shared" si="7"/>
        <v>1.6538170318058709E-2</v>
      </c>
    </row>
    <row r="497" spans="2:4">
      <c r="B497" s="4">
        <v>41934</v>
      </c>
      <c r="C497" s="6">
        <v>36.4538764953613</v>
      </c>
      <c r="D497" s="7">
        <f t="shared" si="7"/>
        <v>-1.0845934668722856E-2</v>
      </c>
    </row>
    <row r="498" spans="2:4">
      <c r="B498" s="4">
        <v>41935</v>
      </c>
      <c r="C498" s="6">
        <v>36.613761901855398</v>
      </c>
      <c r="D498" s="7">
        <f t="shared" si="7"/>
        <v>4.3859644533124076E-3</v>
      </c>
    </row>
    <row r="499" spans="2:4">
      <c r="B499" s="4">
        <v>41936</v>
      </c>
      <c r="C499" s="6">
        <v>36.437892913818303</v>
      </c>
      <c r="D499" s="7">
        <f t="shared" si="7"/>
        <v>-4.803357505533512E-3</v>
      </c>
    </row>
    <row r="500" spans="2:4">
      <c r="B500" s="4">
        <v>41939</v>
      </c>
      <c r="C500" s="6">
        <v>36.062164306640597</v>
      </c>
      <c r="D500" s="7">
        <f t="shared" si="7"/>
        <v>-1.0311480086578229E-2</v>
      </c>
    </row>
    <row r="501" spans="2:4">
      <c r="B501" s="4">
        <v>41940</v>
      </c>
      <c r="C501" s="6">
        <v>36.301975250244098</v>
      </c>
      <c r="D501" s="7">
        <f t="shared" si="7"/>
        <v>6.6499320885002877E-3</v>
      </c>
    </row>
    <row r="502" spans="2:4">
      <c r="B502" s="4">
        <v>41941</v>
      </c>
      <c r="C502" s="6">
        <v>35.830326080322202</v>
      </c>
      <c r="D502" s="7">
        <f t="shared" si="7"/>
        <v>-1.2992383105068783E-2</v>
      </c>
    </row>
    <row r="503" spans="2:4">
      <c r="B503" s="4">
        <v>41942</v>
      </c>
      <c r="C503" s="6">
        <v>35.934242248535099</v>
      </c>
      <c r="D503" s="7">
        <f t="shared" si="7"/>
        <v>2.9002294866071754E-3</v>
      </c>
    </row>
    <row r="504" spans="2:4">
      <c r="B504" s="4">
        <v>41943</v>
      </c>
      <c r="C504" s="6">
        <v>36.493858337402301</v>
      </c>
      <c r="D504" s="7">
        <f t="shared" si="7"/>
        <v>1.5573337681554111E-2</v>
      </c>
    </row>
    <row r="505" spans="2:4">
      <c r="B505" s="4">
        <v>41946</v>
      </c>
      <c r="C505" s="6">
        <v>36.461875915527301</v>
      </c>
      <c r="D505" s="7">
        <f t="shared" si="7"/>
        <v>-8.7637819984143217E-4</v>
      </c>
    </row>
    <row r="506" spans="2:4">
      <c r="B506" s="4">
        <v>41947</v>
      </c>
      <c r="C506" s="6">
        <v>35.926254272460902</v>
      </c>
      <c r="D506" s="7">
        <f t="shared" si="7"/>
        <v>-1.4689909106906485E-2</v>
      </c>
    </row>
    <row r="507" spans="2:4">
      <c r="B507" s="4">
        <v>41948</v>
      </c>
      <c r="C507" s="6">
        <v>35.566516876220703</v>
      </c>
      <c r="D507" s="7">
        <f t="shared" si="7"/>
        <v>-1.0013217451281919E-2</v>
      </c>
    </row>
    <row r="508" spans="2:4">
      <c r="B508" s="4">
        <v>41949</v>
      </c>
      <c r="C508" s="6">
        <v>36.7816352844238</v>
      </c>
      <c r="D508" s="7">
        <f t="shared" si="7"/>
        <v>3.4164672701349375E-2</v>
      </c>
    </row>
    <row r="509" spans="2:4">
      <c r="B509" s="4">
        <v>41950</v>
      </c>
      <c r="C509" s="6">
        <v>37.684989929199197</v>
      </c>
      <c r="D509" s="7">
        <f t="shared" si="7"/>
        <v>2.4559936984583919E-2</v>
      </c>
    </row>
    <row r="510" spans="2:4">
      <c r="B510" s="4">
        <v>41953</v>
      </c>
      <c r="C510" s="6">
        <v>37.573070526122997</v>
      </c>
      <c r="D510" s="7">
        <f t="shared" si="7"/>
        <v>-2.9698668697131225E-3</v>
      </c>
    </row>
    <row r="511" spans="2:4">
      <c r="B511" s="4">
        <v>41954</v>
      </c>
      <c r="C511" s="6">
        <v>37.629035949707003</v>
      </c>
      <c r="D511" s="7">
        <f t="shared" si="7"/>
        <v>1.4895089169009168E-3</v>
      </c>
    </row>
    <row r="512" spans="2:4">
      <c r="B512" s="4">
        <v>41955</v>
      </c>
      <c r="C512" s="6">
        <v>38.684276580810497</v>
      </c>
      <c r="D512" s="7">
        <f t="shared" si="7"/>
        <v>2.8043254483422597E-2</v>
      </c>
    </row>
    <row r="513" spans="2:4">
      <c r="B513" s="4">
        <v>41956</v>
      </c>
      <c r="C513" s="6">
        <v>39.771511077880803</v>
      </c>
      <c r="D513" s="7">
        <f t="shared" si="7"/>
        <v>2.8105333566186719E-2</v>
      </c>
    </row>
    <row r="514" spans="2:4">
      <c r="B514" s="4">
        <v>41957</v>
      </c>
      <c r="C514" s="6">
        <v>39.803474426269503</v>
      </c>
      <c r="D514" s="7">
        <f t="shared" si="7"/>
        <v>8.0367447759543964E-4</v>
      </c>
    </row>
    <row r="515" spans="2:4">
      <c r="B515" s="4">
        <v>41960</v>
      </c>
      <c r="C515" s="6">
        <v>38.068721771240199</v>
      </c>
      <c r="D515" s="7">
        <f t="shared" si="7"/>
        <v>-4.3582945459766265E-2</v>
      </c>
    </row>
    <row r="516" spans="2:4">
      <c r="B516" s="4">
        <v>41961</v>
      </c>
      <c r="C516" s="6">
        <v>38.556369781494098</v>
      </c>
      <c r="D516" s="7">
        <f t="shared" si="7"/>
        <v>1.2809676489382582E-2</v>
      </c>
    </row>
    <row r="517" spans="2:4">
      <c r="B517" s="4">
        <v>41962</v>
      </c>
      <c r="C517" s="6">
        <v>38.844161987304602</v>
      </c>
      <c r="D517" s="7">
        <f t="shared" ref="D517:D580" si="8">+C517/C516-1</f>
        <v>7.4641935286303696E-3</v>
      </c>
    </row>
    <row r="518" spans="2:4">
      <c r="B518" s="4">
        <v>41963</v>
      </c>
      <c r="C518" s="6">
        <v>40.227180480957003</v>
      </c>
      <c r="D518" s="7">
        <f t="shared" si="8"/>
        <v>3.5604281902243518E-2</v>
      </c>
    </row>
    <row r="519" spans="2:4">
      <c r="B519" s="4">
        <v>41964</v>
      </c>
      <c r="C519" s="6">
        <v>40.171215057372997</v>
      </c>
      <c r="D519" s="7">
        <f t="shared" si="8"/>
        <v>-1.3912340590337413E-3</v>
      </c>
    </row>
    <row r="520" spans="2:4">
      <c r="B520" s="4">
        <v>41967</v>
      </c>
      <c r="C520" s="6">
        <v>40.323108673095703</v>
      </c>
      <c r="D520" s="7">
        <f t="shared" si="8"/>
        <v>3.7811556236417854E-3</v>
      </c>
    </row>
    <row r="521" spans="2:4">
      <c r="B521" s="4">
        <v>41968</v>
      </c>
      <c r="C521" s="6">
        <v>40.083278656005803</v>
      </c>
      <c r="D521" s="7">
        <f t="shared" si="8"/>
        <v>-5.9477065380606486E-3</v>
      </c>
    </row>
    <row r="522" spans="2:4">
      <c r="B522" s="4">
        <v>41969</v>
      </c>
      <c r="C522" s="6">
        <v>39.811466217041001</v>
      </c>
      <c r="D522" s="7">
        <f t="shared" si="8"/>
        <v>-6.7811927586436394E-3</v>
      </c>
    </row>
    <row r="523" spans="2:4">
      <c r="B523" s="4">
        <v>41971</v>
      </c>
      <c r="C523" s="6">
        <v>40.610893249511697</v>
      </c>
      <c r="D523" s="7">
        <f t="shared" si="8"/>
        <v>2.0080321285140368E-2</v>
      </c>
    </row>
    <row r="524" spans="2:4">
      <c r="B524" s="4">
        <v>41974</v>
      </c>
      <c r="C524" s="6">
        <v>38.0287475585937</v>
      </c>
      <c r="D524" s="7">
        <f t="shared" si="8"/>
        <v>-6.3582587929140066E-2</v>
      </c>
    </row>
    <row r="525" spans="2:4">
      <c r="B525" s="4">
        <v>41975</v>
      </c>
      <c r="C525" s="6">
        <v>38.308555603027301</v>
      </c>
      <c r="D525" s="7">
        <f t="shared" si="8"/>
        <v>7.3578033040000435E-3</v>
      </c>
    </row>
    <row r="526" spans="2:4">
      <c r="B526" s="4">
        <v>41976</v>
      </c>
      <c r="C526" s="6">
        <v>38.804180145263601</v>
      </c>
      <c r="D526" s="7">
        <f t="shared" si="8"/>
        <v>1.2937698496706895E-2</v>
      </c>
    </row>
    <row r="527" spans="2:4">
      <c r="B527" s="4">
        <v>41977</v>
      </c>
      <c r="C527" s="6">
        <v>38.332527160644503</v>
      </c>
      <c r="D527" s="7">
        <f t="shared" si="8"/>
        <v>-1.2154695263589255E-2</v>
      </c>
    </row>
    <row r="528" spans="2:4">
      <c r="B528" s="4">
        <v>41978</v>
      </c>
      <c r="C528" s="6">
        <v>31.977075576782202</v>
      </c>
      <c r="D528" s="7">
        <f t="shared" si="8"/>
        <v>-0.16579787597169848</v>
      </c>
    </row>
    <row r="529" spans="2:4">
      <c r="B529" s="4">
        <v>41981</v>
      </c>
      <c r="C529" s="6">
        <v>32.976371765136697</v>
      </c>
      <c r="D529" s="7">
        <f t="shared" si="8"/>
        <v>3.1250393299881996E-2</v>
      </c>
    </row>
    <row r="530" spans="2:4">
      <c r="B530" s="4">
        <v>41982</v>
      </c>
      <c r="C530" s="6">
        <v>32.920406341552699</v>
      </c>
      <c r="D530" s="7">
        <f t="shared" si="8"/>
        <v>-1.6971370890221937E-3</v>
      </c>
    </row>
    <row r="531" spans="2:4">
      <c r="B531" s="4">
        <v>41983</v>
      </c>
      <c r="C531" s="6">
        <v>31.953100204467699</v>
      </c>
      <c r="D531" s="7">
        <f t="shared" si="8"/>
        <v>-2.938317732318052E-2</v>
      </c>
    </row>
    <row r="532" spans="2:4">
      <c r="B532" s="4">
        <v>41984</v>
      </c>
      <c r="C532" s="6">
        <v>32.512702941894503</v>
      </c>
      <c r="D532" s="7">
        <f t="shared" si="8"/>
        <v>1.7513253294544562E-2</v>
      </c>
    </row>
    <row r="533" spans="2:4">
      <c r="B533" s="4">
        <v>41985</v>
      </c>
      <c r="C533" s="6">
        <v>32.095252990722599</v>
      </c>
      <c r="D533" s="7">
        <f t="shared" si="8"/>
        <v>-1.283959540115609E-2</v>
      </c>
    </row>
    <row r="534" spans="2:4">
      <c r="B534" s="4">
        <v>41988</v>
      </c>
      <c r="C534" s="6">
        <v>31.147974014282202</v>
      </c>
      <c r="D534" s="7">
        <f t="shared" si="8"/>
        <v>-2.9514613164576597E-2</v>
      </c>
    </row>
    <row r="535" spans="2:4">
      <c r="B535" s="4">
        <v>41989</v>
      </c>
      <c r="C535" s="6">
        <v>30.810794830322202</v>
      </c>
      <c r="D535" s="7">
        <f t="shared" si="8"/>
        <v>-1.0825075936091166E-2</v>
      </c>
    </row>
    <row r="536" spans="2:4">
      <c r="B536" s="4">
        <v>41990</v>
      </c>
      <c r="C536" s="6">
        <v>31.918636322021399</v>
      </c>
      <c r="D536" s="7">
        <f t="shared" si="8"/>
        <v>3.595627759037634E-2</v>
      </c>
    </row>
    <row r="537" spans="2:4">
      <c r="B537" s="4">
        <v>41991</v>
      </c>
      <c r="C537" s="6">
        <v>31.942729949951101</v>
      </c>
      <c r="D537" s="7">
        <f t="shared" si="8"/>
        <v>7.5484515336521341E-4</v>
      </c>
    </row>
    <row r="538" spans="2:4">
      <c r="B538" s="4">
        <v>41992</v>
      </c>
      <c r="C538" s="6">
        <v>30.8188362121582</v>
      </c>
      <c r="D538" s="7">
        <f t="shared" si="8"/>
        <v>-3.5184648887363501E-2</v>
      </c>
    </row>
    <row r="539" spans="2:4">
      <c r="B539" s="4">
        <v>41995</v>
      </c>
      <c r="C539" s="6">
        <v>31.2442932128906</v>
      </c>
      <c r="D539" s="7">
        <f t="shared" si="8"/>
        <v>1.3805096266566785E-2</v>
      </c>
    </row>
    <row r="540" spans="2:4">
      <c r="B540" s="4">
        <v>41996</v>
      </c>
      <c r="C540" s="6">
        <v>30.995445251464801</v>
      </c>
      <c r="D540" s="7">
        <f t="shared" si="8"/>
        <v>-7.9645892365115545E-3</v>
      </c>
    </row>
    <row r="541" spans="2:4">
      <c r="B541" s="4">
        <v>41997</v>
      </c>
      <c r="C541" s="6">
        <v>31.557390213012599</v>
      </c>
      <c r="D541" s="7">
        <f t="shared" si="8"/>
        <v>1.8129920605713501E-2</v>
      </c>
    </row>
    <row r="542" spans="2:4">
      <c r="B542" s="4">
        <v>41999</v>
      </c>
      <c r="C542" s="6">
        <v>31.2603645324707</v>
      </c>
      <c r="D542" s="7">
        <f t="shared" si="8"/>
        <v>-9.4122384182270258E-3</v>
      </c>
    </row>
    <row r="543" spans="2:4">
      <c r="B543" s="4">
        <v>42002</v>
      </c>
      <c r="C543" s="6">
        <v>31.380783081054599</v>
      </c>
      <c r="D543" s="7">
        <f t="shared" si="8"/>
        <v>3.8521159425002338E-3</v>
      </c>
    </row>
    <row r="544" spans="2:4">
      <c r="B544" s="4">
        <v>42003</v>
      </c>
      <c r="C544" s="6">
        <v>32.231727600097599</v>
      </c>
      <c r="D544" s="7">
        <f t="shared" si="8"/>
        <v>2.7116739465840034E-2</v>
      </c>
    </row>
    <row r="545" spans="2:4">
      <c r="B545" s="4">
        <v>42004</v>
      </c>
      <c r="C545" s="6">
        <v>32.127361297607401</v>
      </c>
      <c r="D545" s="7">
        <f t="shared" si="8"/>
        <v>-3.2379990233561973E-3</v>
      </c>
    </row>
    <row r="546" spans="2:4">
      <c r="B546" s="4">
        <v>42006</v>
      </c>
      <c r="C546" s="6">
        <v>31.541332244873001</v>
      </c>
      <c r="D546" s="7">
        <f t="shared" si="8"/>
        <v>-1.8240808739497738E-2</v>
      </c>
    </row>
    <row r="547" spans="2:4">
      <c r="B547" s="4">
        <v>42009</v>
      </c>
      <c r="C547" s="6">
        <v>31.902584075927699</v>
      </c>
      <c r="D547" s="7">
        <f t="shared" si="8"/>
        <v>1.1453283845149542E-2</v>
      </c>
    </row>
    <row r="548" spans="2:4">
      <c r="B548" s="4">
        <v>42010</v>
      </c>
      <c r="C548" s="6">
        <v>31.557390213012599</v>
      </c>
      <c r="D548" s="7">
        <f t="shared" si="8"/>
        <v>-1.0820247729574017E-2</v>
      </c>
    </row>
    <row r="549" spans="2:4">
      <c r="B549" s="4">
        <v>42011</v>
      </c>
      <c r="C549" s="6">
        <v>33.419857025146399</v>
      </c>
      <c r="D549" s="7">
        <f t="shared" si="8"/>
        <v>5.9018404233117439E-2</v>
      </c>
    </row>
    <row r="550" spans="2:4">
      <c r="B550" s="4">
        <v>42012</v>
      </c>
      <c r="C550" s="6">
        <v>35.1297798156738</v>
      </c>
      <c r="D550" s="7">
        <f t="shared" si="8"/>
        <v>5.1164874500833069E-2</v>
      </c>
    </row>
    <row r="551" spans="2:4">
      <c r="B551" s="4">
        <v>42013</v>
      </c>
      <c r="C551" s="6">
        <v>35.0735664367675</v>
      </c>
      <c r="D551" s="7">
        <f t="shared" si="8"/>
        <v>-1.6001631436705077E-3</v>
      </c>
    </row>
    <row r="552" spans="2:4">
      <c r="B552" s="4">
        <v>42016</v>
      </c>
      <c r="C552" s="6">
        <v>35.667648315429602</v>
      </c>
      <c r="D552" s="7">
        <f t="shared" si="8"/>
        <v>1.6938165661970706E-2</v>
      </c>
    </row>
    <row r="553" spans="2:4">
      <c r="B553" s="4">
        <v>42017</v>
      </c>
      <c r="C553" s="6">
        <v>35.828193664550703</v>
      </c>
      <c r="D553" s="7">
        <f t="shared" si="8"/>
        <v>4.5011475862188899E-3</v>
      </c>
    </row>
    <row r="554" spans="2:4">
      <c r="B554" s="4">
        <v>42018</v>
      </c>
      <c r="C554" s="6">
        <v>36.430290222167898</v>
      </c>
      <c r="D554" s="7">
        <f t="shared" si="8"/>
        <v>1.6805105031374223E-2</v>
      </c>
    </row>
    <row r="555" spans="2:4">
      <c r="B555" s="4">
        <v>42019</v>
      </c>
      <c r="C555" s="6">
        <v>35.908477783203097</v>
      </c>
      <c r="D555" s="7">
        <f t="shared" si="8"/>
        <v>-1.432358720676008E-2</v>
      </c>
    </row>
    <row r="556" spans="2:4">
      <c r="B556" s="4">
        <v>42020</v>
      </c>
      <c r="C556" s="6">
        <v>36.566749572753899</v>
      </c>
      <c r="D556" s="7">
        <f t="shared" si="8"/>
        <v>1.833193246244269E-2</v>
      </c>
    </row>
    <row r="557" spans="2:4">
      <c r="B557" s="4">
        <v>42024</v>
      </c>
      <c r="C557" s="6">
        <v>35.4348335266113</v>
      </c>
      <c r="D557" s="7">
        <f t="shared" si="8"/>
        <v>-3.0954789784925163E-2</v>
      </c>
    </row>
    <row r="558" spans="2:4">
      <c r="B558" s="4">
        <v>42025</v>
      </c>
      <c r="C558" s="6">
        <v>35.747917175292898</v>
      </c>
      <c r="D558" s="7">
        <f t="shared" si="8"/>
        <v>8.8354767758813679E-3</v>
      </c>
    </row>
    <row r="559" spans="2:4">
      <c r="B559" s="4">
        <v>42026</v>
      </c>
      <c r="C559" s="6">
        <v>36.261699676513601</v>
      </c>
      <c r="D559" s="7">
        <f t="shared" si="8"/>
        <v>1.4372375842243601E-2</v>
      </c>
    </row>
    <row r="560" spans="2:4">
      <c r="B560" s="4">
        <v>42027</v>
      </c>
      <c r="C560" s="6">
        <v>37.538120269775298</v>
      </c>
      <c r="D560" s="7">
        <f t="shared" si="8"/>
        <v>3.5200241705394264E-2</v>
      </c>
    </row>
    <row r="561" spans="2:4">
      <c r="B561" s="4">
        <v>42030</v>
      </c>
      <c r="C561" s="6">
        <v>38.092048645019503</v>
      </c>
      <c r="D561" s="7">
        <f t="shared" si="8"/>
        <v>1.4756422837991945E-2</v>
      </c>
    </row>
    <row r="562" spans="2:4">
      <c r="B562" s="4">
        <v>42031</v>
      </c>
      <c r="C562" s="6">
        <v>38.2124633789062</v>
      </c>
      <c r="D562" s="7">
        <f t="shared" si="8"/>
        <v>3.161151425822295E-3</v>
      </c>
    </row>
    <row r="563" spans="2:4">
      <c r="B563" s="4">
        <v>42032</v>
      </c>
      <c r="C563" s="6">
        <v>37.008281707763601</v>
      </c>
      <c r="D563" s="7">
        <f t="shared" si="8"/>
        <v>-3.1512798826974442E-2</v>
      </c>
    </row>
    <row r="564" spans="2:4">
      <c r="B564" s="4">
        <v>42033</v>
      </c>
      <c r="C564" s="6">
        <v>37.570228576660099</v>
      </c>
      <c r="D564" s="7">
        <f t="shared" si="8"/>
        <v>1.5184354500268782E-2</v>
      </c>
    </row>
    <row r="565" spans="2:4">
      <c r="B565" s="4">
        <v>42034</v>
      </c>
      <c r="C565" s="6">
        <v>36.855758666992102</v>
      </c>
      <c r="D565" s="7">
        <f t="shared" si="8"/>
        <v>-1.9016916764564185E-2</v>
      </c>
    </row>
    <row r="566" spans="2:4">
      <c r="B566" s="4">
        <v>42037</v>
      </c>
      <c r="C566" s="6">
        <v>37.000267028808501</v>
      </c>
      <c r="D566" s="7">
        <f t="shared" si="8"/>
        <v>3.9209167588190041E-3</v>
      </c>
    </row>
    <row r="567" spans="2:4">
      <c r="B567" s="4">
        <v>42038</v>
      </c>
      <c r="C567" s="6">
        <v>37.891349792480398</v>
      </c>
      <c r="D567" s="7">
        <f t="shared" si="8"/>
        <v>2.4083144129151801E-2</v>
      </c>
    </row>
    <row r="568" spans="2:4">
      <c r="B568" s="4">
        <v>42039</v>
      </c>
      <c r="C568" s="6">
        <v>38.116119384765597</v>
      </c>
      <c r="D568" s="7">
        <f t="shared" si="8"/>
        <v>5.9319499969305856E-3</v>
      </c>
    </row>
    <row r="569" spans="2:4">
      <c r="B569" s="4">
        <v>42040</v>
      </c>
      <c r="C569" s="6">
        <v>38.092048645019503</v>
      </c>
      <c r="D569" s="7">
        <f t="shared" si="8"/>
        <v>-6.3151076590750588E-4</v>
      </c>
    </row>
    <row r="570" spans="2:4">
      <c r="B570" s="4">
        <v>42041</v>
      </c>
      <c r="C570" s="6">
        <v>38.196407318115199</v>
      </c>
      <c r="D570" s="7">
        <f t="shared" si="8"/>
        <v>2.7396445402088077E-3</v>
      </c>
    </row>
    <row r="571" spans="2:4">
      <c r="B571" s="4">
        <v>42044</v>
      </c>
      <c r="C571" s="6">
        <v>37.698677062988203</v>
      </c>
      <c r="D571" s="7">
        <f t="shared" si="8"/>
        <v>-1.3030813368956284E-2</v>
      </c>
    </row>
    <row r="572" spans="2:4">
      <c r="B572" s="4">
        <v>42045</v>
      </c>
      <c r="C572" s="6">
        <v>38.252590179443303</v>
      </c>
      <c r="D572" s="7">
        <f t="shared" si="8"/>
        <v>1.4693171209419376E-2</v>
      </c>
    </row>
    <row r="573" spans="2:4">
      <c r="B573" s="4">
        <v>42046</v>
      </c>
      <c r="C573" s="6">
        <v>38.356956481933501</v>
      </c>
      <c r="D573" s="7">
        <f t="shared" si="8"/>
        <v>2.7283460283504812E-3</v>
      </c>
    </row>
    <row r="574" spans="2:4">
      <c r="B574" s="4">
        <v>42047</v>
      </c>
      <c r="C574" s="6">
        <v>38.597789764404297</v>
      </c>
      <c r="D574" s="7">
        <f t="shared" si="8"/>
        <v>6.2787380584856667E-3</v>
      </c>
    </row>
    <row r="575" spans="2:4">
      <c r="B575" s="4">
        <v>42048</v>
      </c>
      <c r="C575" s="6">
        <v>37.746849060058501</v>
      </c>
      <c r="D575" s="7">
        <f t="shared" si="8"/>
        <v>-2.204635834175539E-2</v>
      </c>
    </row>
    <row r="576" spans="2:4">
      <c r="B576" s="4">
        <v>42052</v>
      </c>
      <c r="C576" s="6">
        <v>38.581737518310497</v>
      </c>
      <c r="D576" s="7">
        <f t="shared" si="8"/>
        <v>2.2118096716460034E-2</v>
      </c>
    </row>
    <row r="577" spans="2:4">
      <c r="B577" s="4">
        <v>42053</v>
      </c>
      <c r="C577" s="6">
        <v>38.934951782226499</v>
      </c>
      <c r="D577" s="7">
        <f t="shared" si="8"/>
        <v>9.1549600053228986E-3</v>
      </c>
    </row>
    <row r="578" spans="2:4">
      <c r="B578" s="4">
        <v>42054</v>
      </c>
      <c r="C578" s="6">
        <v>38.702159881591797</v>
      </c>
      <c r="D578" s="7">
        <f t="shared" si="8"/>
        <v>-5.9789954778104448E-3</v>
      </c>
    </row>
    <row r="579" spans="2:4">
      <c r="B579" s="4">
        <v>42055</v>
      </c>
      <c r="C579" s="6">
        <v>38.7503242492675</v>
      </c>
      <c r="D579" s="7">
        <f t="shared" si="8"/>
        <v>1.2444878483024446E-3</v>
      </c>
    </row>
    <row r="580" spans="2:4">
      <c r="B580" s="4">
        <v>42058</v>
      </c>
      <c r="C580" s="6">
        <v>38.637931823730398</v>
      </c>
      <c r="D580" s="7">
        <f t="shared" si="8"/>
        <v>-2.9004254213234049E-3</v>
      </c>
    </row>
    <row r="581" spans="2:4">
      <c r="B581" s="4">
        <v>42059</v>
      </c>
      <c r="C581" s="6">
        <v>38.999183654785099</v>
      </c>
      <c r="D581" s="7">
        <f t="shared" ref="D581:D644" si="9">+C581/C580-1</f>
        <v>9.3496679041404906E-3</v>
      </c>
    </row>
    <row r="582" spans="2:4">
      <c r="B582" s="4">
        <v>42060</v>
      </c>
      <c r="C582" s="6">
        <v>38.605827331542898</v>
      </c>
      <c r="D582" s="7">
        <f t="shared" si="9"/>
        <v>-1.0086270695410793E-2</v>
      </c>
    </row>
    <row r="583" spans="2:4">
      <c r="B583" s="4">
        <v>42061</v>
      </c>
      <c r="C583" s="6">
        <v>38.316818237304602</v>
      </c>
      <c r="D583" s="7">
        <f t="shared" si="9"/>
        <v>-7.4861520711967389E-3</v>
      </c>
    </row>
    <row r="584" spans="2:4">
      <c r="B584" s="4">
        <v>42062</v>
      </c>
      <c r="C584" s="6">
        <v>38.300762176513601</v>
      </c>
      <c r="D584" s="7">
        <f t="shared" si="9"/>
        <v>-4.1903429171918916E-4</v>
      </c>
    </row>
    <row r="585" spans="2:4">
      <c r="B585" s="4">
        <v>42065</v>
      </c>
      <c r="C585" s="6">
        <v>39.240016937255803</v>
      </c>
      <c r="D585" s="7">
        <f t="shared" si="9"/>
        <v>2.4523134981323302E-2</v>
      </c>
    </row>
    <row r="586" spans="2:4">
      <c r="B586" s="4">
        <v>42066</v>
      </c>
      <c r="C586" s="6">
        <v>38.284698486328097</v>
      </c>
      <c r="D586" s="7">
        <f t="shared" si="9"/>
        <v>-2.4345515764053971E-2</v>
      </c>
    </row>
    <row r="587" spans="2:4">
      <c r="B587" s="4">
        <v>42067</v>
      </c>
      <c r="C587" s="6">
        <v>38.0599365234375</v>
      </c>
      <c r="D587" s="7">
        <f t="shared" si="9"/>
        <v>-5.8708040490604851E-3</v>
      </c>
    </row>
    <row r="588" spans="2:4">
      <c r="B588" s="4">
        <v>42068</v>
      </c>
      <c r="C588" s="6">
        <v>38.389076232910099</v>
      </c>
      <c r="D588" s="7">
        <f t="shared" si="9"/>
        <v>8.6479311196410169E-3</v>
      </c>
    </row>
    <row r="589" spans="2:4">
      <c r="B589" s="4">
        <v>42069</v>
      </c>
      <c r="C589" s="6">
        <v>38.951015472412102</v>
      </c>
      <c r="D589" s="7">
        <f t="shared" si="9"/>
        <v>1.4637998478855385E-2</v>
      </c>
    </row>
    <row r="590" spans="2:4">
      <c r="B590" s="4">
        <v>42072</v>
      </c>
      <c r="C590" s="6">
        <v>40.9098091125488</v>
      </c>
      <c r="D590" s="7">
        <f t="shared" si="9"/>
        <v>5.0288641165826764E-2</v>
      </c>
    </row>
    <row r="591" spans="2:4">
      <c r="B591" s="4">
        <v>42073</v>
      </c>
      <c r="C591" s="6">
        <v>39.440715789794901</v>
      </c>
      <c r="D591" s="7">
        <f t="shared" si="9"/>
        <v>-3.5910539663292274E-2</v>
      </c>
    </row>
    <row r="592" spans="2:4">
      <c r="B592" s="4">
        <v>42074</v>
      </c>
      <c r="C592" s="6">
        <v>40.099002838134702</v>
      </c>
      <c r="D592" s="7">
        <f t="shared" si="9"/>
        <v>1.6690545167796556E-2</v>
      </c>
    </row>
    <row r="593" spans="2:4">
      <c r="B593" s="4">
        <v>42075</v>
      </c>
      <c r="C593" s="6">
        <v>40.492366790771399</v>
      </c>
      <c r="D593" s="7">
        <f t="shared" si="9"/>
        <v>9.8098188183024515E-3</v>
      </c>
    </row>
    <row r="594" spans="2:4">
      <c r="B594" s="4">
        <v>42076</v>
      </c>
      <c r="C594" s="6">
        <v>40.187305450439403</v>
      </c>
      <c r="D594" s="7">
        <f t="shared" si="9"/>
        <v>-7.5337987010806184E-3</v>
      </c>
    </row>
    <row r="595" spans="2:4">
      <c r="B595" s="4">
        <v>42079</v>
      </c>
      <c r="C595" s="6">
        <v>40.275608062744098</v>
      </c>
      <c r="D595" s="7">
        <f t="shared" si="9"/>
        <v>2.197276262116965E-3</v>
      </c>
    </row>
    <row r="596" spans="2:4">
      <c r="B596" s="4">
        <v>42080</v>
      </c>
      <c r="C596" s="6">
        <v>40.018730163574197</v>
      </c>
      <c r="D596" s="7">
        <f t="shared" si="9"/>
        <v>-6.3780017615058249E-3</v>
      </c>
    </row>
    <row r="597" spans="2:4">
      <c r="B597" s="4">
        <v>42081</v>
      </c>
      <c r="C597" s="6">
        <v>40.510295867919901</v>
      </c>
      <c r="D597" s="7">
        <f t="shared" si="9"/>
        <v>1.2283390860641008E-2</v>
      </c>
    </row>
    <row r="598" spans="2:4">
      <c r="B598" s="4">
        <v>42082</v>
      </c>
      <c r="C598" s="6">
        <v>40.324943542480398</v>
      </c>
      <c r="D598" s="7">
        <f t="shared" si="9"/>
        <v>-4.5754374651774121E-3</v>
      </c>
    </row>
    <row r="599" spans="2:4">
      <c r="B599" s="4">
        <v>42083</v>
      </c>
      <c r="C599" s="6">
        <v>40.405540466308501</v>
      </c>
      <c r="D599" s="7">
        <f t="shared" si="9"/>
        <v>1.9986865881955751E-3</v>
      </c>
    </row>
    <row r="600" spans="2:4">
      <c r="B600" s="4">
        <v>42086</v>
      </c>
      <c r="C600" s="6">
        <v>40.623104095458899</v>
      </c>
      <c r="D600" s="7">
        <f t="shared" si="9"/>
        <v>5.384499913614782E-3</v>
      </c>
    </row>
    <row r="601" spans="2:4">
      <c r="B601" s="4">
        <v>42087</v>
      </c>
      <c r="C601" s="6">
        <v>40.171836853027301</v>
      </c>
      <c r="D601" s="7">
        <f t="shared" si="9"/>
        <v>-1.1108635159223224E-2</v>
      </c>
    </row>
    <row r="602" spans="2:4">
      <c r="B602" s="4">
        <v>42088</v>
      </c>
      <c r="C602" s="6">
        <v>39.551322937011697</v>
      </c>
      <c r="D602" s="7">
        <f t="shared" si="9"/>
        <v>-1.5446490990337791E-2</v>
      </c>
    </row>
    <row r="603" spans="2:4">
      <c r="B603" s="4">
        <v>42089</v>
      </c>
      <c r="C603" s="6">
        <v>39.269275665283203</v>
      </c>
      <c r="D603" s="7">
        <f t="shared" si="9"/>
        <v>-7.1311716216844179E-3</v>
      </c>
    </row>
    <row r="604" spans="2:4">
      <c r="B604" s="4">
        <v>42090</v>
      </c>
      <c r="C604" s="6">
        <v>39.478797912597599</v>
      </c>
      <c r="D604" s="7">
        <f t="shared" si="9"/>
        <v>5.3355261528194031E-3</v>
      </c>
    </row>
    <row r="605" spans="2:4">
      <c r="B605" s="4">
        <v>42093</v>
      </c>
      <c r="C605" s="6">
        <v>39.519088745117102</v>
      </c>
      <c r="D605" s="7">
        <f t="shared" si="9"/>
        <v>1.0205688787359168E-3</v>
      </c>
    </row>
    <row r="606" spans="2:4">
      <c r="B606" s="4">
        <v>42094</v>
      </c>
      <c r="C606" s="6">
        <v>38.705173492431598</v>
      </c>
      <c r="D606" s="7">
        <f t="shared" si="9"/>
        <v>-2.0595496468426844E-2</v>
      </c>
    </row>
    <row r="607" spans="2:4">
      <c r="B607" s="4">
        <v>42095</v>
      </c>
      <c r="C607" s="6">
        <v>38.995281219482401</v>
      </c>
      <c r="D607" s="7">
        <f t="shared" si="9"/>
        <v>7.4953217069941847E-3</v>
      </c>
    </row>
    <row r="608" spans="2:4">
      <c r="B608" s="4">
        <v>42096</v>
      </c>
      <c r="C608" s="6">
        <v>39.486873626708899</v>
      </c>
      <c r="D608" s="7">
        <f t="shared" si="9"/>
        <v>1.2606458829200529E-2</v>
      </c>
    </row>
    <row r="609" spans="2:4">
      <c r="B609" s="4">
        <v>42100</v>
      </c>
      <c r="C609" s="6">
        <v>39.793079376220703</v>
      </c>
      <c r="D609" s="7">
        <f t="shared" si="9"/>
        <v>7.7546212548134097E-3</v>
      </c>
    </row>
    <row r="610" spans="2:4">
      <c r="B610" s="4">
        <v>42101</v>
      </c>
      <c r="C610" s="6">
        <v>39.083919525146399</v>
      </c>
      <c r="D610" s="7">
        <f t="shared" si="9"/>
        <v>-1.7821185547607588E-2</v>
      </c>
    </row>
    <row r="611" spans="2:4">
      <c r="B611" s="4">
        <v>42102</v>
      </c>
      <c r="C611" s="6">
        <v>39.0436401367187</v>
      </c>
      <c r="D611" s="7">
        <f t="shared" si="9"/>
        <v>-1.0305872317074583E-3</v>
      </c>
    </row>
    <row r="612" spans="2:4">
      <c r="B612" s="4">
        <v>42103</v>
      </c>
      <c r="C612" s="6">
        <v>38.253913879394503</v>
      </c>
      <c r="D612" s="7">
        <f t="shared" si="9"/>
        <v>-2.0226757919057259E-2</v>
      </c>
    </row>
    <row r="613" spans="2:4">
      <c r="B613" s="4">
        <v>42104</v>
      </c>
      <c r="C613" s="6">
        <v>38.624599456787102</v>
      </c>
      <c r="D613" s="7">
        <f t="shared" si="9"/>
        <v>9.6901346764486362E-3</v>
      </c>
    </row>
    <row r="614" spans="2:4">
      <c r="B614" s="4">
        <v>42107</v>
      </c>
      <c r="C614" s="6">
        <v>37.899330139160099</v>
      </c>
      <c r="D614" s="7">
        <f t="shared" si="9"/>
        <v>-1.8777393884393034E-2</v>
      </c>
    </row>
    <row r="615" spans="2:4">
      <c r="B615" s="4">
        <v>42108</v>
      </c>
      <c r="C615" s="6">
        <v>37.6172676086425</v>
      </c>
      <c r="D615" s="7">
        <f t="shared" si="9"/>
        <v>-7.4424146675392544E-3</v>
      </c>
    </row>
    <row r="616" spans="2:4">
      <c r="B616" s="4">
        <v>42109</v>
      </c>
      <c r="C616" s="6">
        <v>37.512508392333899</v>
      </c>
      <c r="D616" s="7">
        <f t="shared" si="9"/>
        <v>-2.7848704323365503E-3</v>
      </c>
    </row>
    <row r="617" spans="2:4">
      <c r="B617" s="4">
        <v>42110</v>
      </c>
      <c r="C617" s="6">
        <v>37.633388519287102</v>
      </c>
      <c r="D617" s="7">
        <f t="shared" si="9"/>
        <v>3.2223951991945388E-3</v>
      </c>
    </row>
    <row r="618" spans="2:4">
      <c r="B618" s="4">
        <v>42111</v>
      </c>
      <c r="C618" s="6">
        <v>37.0289916992187</v>
      </c>
      <c r="D618" s="7">
        <f t="shared" si="9"/>
        <v>-1.6060122243806152E-2</v>
      </c>
    </row>
    <row r="619" spans="2:4">
      <c r="B619" s="4">
        <v>42114</v>
      </c>
      <c r="C619" s="6">
        <v>37.649513244628899</v>
      </c>
      <c r="D619" s="7">
        <f t="shared" si="9"/>
        <v>1.6757721907488365E-2</v>
      </c>
    </row>
    <row r="620" spans="2:4">
      <c r="B620" s="4">
        <v>42115</v>
      </c>
      <c r="C620" s="6">
        <v>37.907386779785099</v>
      </c>
      <c r="D620" s="7">
        <f t="shared" si="9"/>
        <v>6.8493192323804131E-3</v>
      </c>
    </row>
    <row r="621" spans="2:4">
      <c r="B621" s="4">
        <v>42116</v>
      </c>
      <c r="C621" s="6">
        <v>37.996017456054602</v>
      </c>
      <c r="D621" s="7">
        <f t="shared" si="9"/>
        <v>2.3380845739746636E-3</v>
      </c>
    </row>
    <row r="622" spans="2:4">
      <c r="B622" s="4">
        <v>42117</v>
      </c>
      <c r="C622" s="6">
        <v>38.463413238525298</v>
      </c>
      <c r="D622" s="7">
        <f t="shared" si="9"/>
        <v>1.2301178222461795E-2</v>
      </c>
    </row>
    <row r="623" spans="2:4">
      <c r="B623" s="4">
        <v>42118</v>
      </c>
      <c r="C623" s="6">
        <v>38.334484100341797</v>
      </c>
      <c r="D623" s="7">
        <f t="shared" si="9"/>
        <v>-3.351994202489661E-3</v>
      </c>
    </row>
    <row r="624" spans="2:4">
      <c r="B624" s="4">
        <v>42121</v>
      </c>
      <c r="C624" s="6">
        <v>37.568931579589801</v>
      </c>
      <c r="D624" s="7">
        <f t="shared" si="9"/>
        <v>-1.9970335814305851E-2</v>
      </c>
    </row>
    <row r="625" spans="2:4">
      <c r="B625" s="4">
        <v>42122</v>
      </c>
      <c r="C625" s="6">
        <v>37.633388519287102</v>
      </c>
      <c r="D625" s="7">
        <f t="shared" si="9"/>
        <v>1.7156979713610632E-3</v>
      </c>
    </row>
    <row r="626" spans="2:4">
      <c r="B626" s="4">
        <v>42123</v>
      </c>
      <c r="C626" s="6">
        <v>36.529388427734297</v>
      </c>
      <c r="D626" s="7">
        <f t="shared" si="9"/>
        <v>-2.933565472019628E-2</v>
      </c>
    </row>
    <row r="627" spans="2:4">
      <c r="B627" s="4">
        <v>42124</v>
      </c>
      <c r="C627" s="6">
        <v>36.722782135009702</v>
      </c>
      <c r="D627" s="7">
        <f t="shared" si="9"/>
        <v>5.294195046763317E-3</v>
      </c>
    </row>
    <row r="628" spans="2:4">
      <c r="B628" s="4">
        <v>42125</v>
      </c>
      <c r="C628" s="6">
        <v>37.174045562744098</v>
      </c>
      <c r="D628" s="7">
        <f t="shared" si="9"/>
        <v>1.2288377990407939E-2</v>
      </c>
    </row>
    <row r="629" spans="2:4">
      <c r="B629" s="4">
        <v>42128</v>
      </c>
      <c r="C629" s="6">
        <v>37.6172676086425</v>
      </c>
      <c r="D629" s="7">
        <f t="shared" si="9"/>
        <v>1.1922889725583197E-2</v>
      </c>
    </row>
    <row r="630" spans="2:4">
      <c r="B630" s="4">
        <v>42129</v>
      </c>
      <c r="C630" s="6">
        <v>37.8429145812988</v>
      </c>
      <c r="D630" s="7">
        <f t="shared" si="9"/>
        <v>5.9984944947053531E-3</v>
      </c>
    </row>
    <row r="631" spans="2:4">
      <c r="B631" s="4">
        <v>42130</v>
      </c>
      <c r="C631" s="6">
        <v>37.488338470458899</v>
      </c>
      <c r="D631" s="7">
        <f t="shared" si="9"/>
        <v>-9.3696829317455599E-3</v>
      </c>
    </row>
    <row r="632" spans="2:4">
      <c r="B632" s="4">
        <v>42131</v>
      </c>
      <c r="C632" s="6">
        <v>38.124973297119098</v>
      </c>
      <c r="D632" s="7">
        <f t="shared" si="9"/>
        <v>1.6982209738686471E-2</v>
      </c>
    </row>
    <row r="633" spans="2:4">
      <c r="B633" s="4">
        <v>42132</v>
      </c>
      <c r="C633" s="6">
        <v>38.672939300537102</v>
      </c>
      <c r="D633" s="7">
        <f t="shared" si="9"/>
        <v>1.4372888844997878E-2</v>
      </c>
    </row>
    <row r="634" spans="2:4">
      <c r="B634" s="4">
        <v>42135</v>
      </c>
      <c r="C634" s="6">
        <v>38.801887512207003</v>
      </c>
      <c r="D634" s="7">
        <f t="shared" si="9"/>
        <v>3.3343266377507952E-3</v>
      </c>
    </row>
    <row r="635" spans="2:4">
      <c r="B635" s="4">
        <v>42136</v>
      </c>
      <c r="C635" s="6">
        <v>38.681003570556598</v>
      </c>
      <c r="D635" s="7">
        <f t="shared" si="9"/>
        <v>-3.1154139502201916E-3</v>
      </c>
    </row>
    <row r="636" spans="2:4">
      <c r="B636" s="4">
        <v>42137</v>
      </c>
      <c r="C636" s="6">
        <v>38.511772155761697</v>
      </c>
      <c r="D636" s="7">
        <f t="shared" si="9"/>
        <v>-4.3750523299171951E-3</v>
      </c>
    </row>
    <row r="637" spans="2:4">
      <c r="B637" s="4">
        <v>42138</v>
      </c>
      <c r="C637" s="6">
        <v>37.117649078369098</v>
      </c>
      <c r="D637" s="7">
        <f t="shared" si="9"/>
        <v>-3.6199920163477284E-2</v>
      </c>
    </row>
    <row r="638" spans="2:4">
      <c r="B638" s="4">
        <v>42139</v>
      </c>
      <c r="C638" s="6">
        <v>37.3271675109863</v>
      </c>
      <c r="D638" s="7">
        <f t="shared" si="9"/>
        <v>5.6447118236080396E-3</v>
      </c>
    </row>
    <row r="639" spans="2:4">
      <c r="B639" s="4">
        <v>42142</v>
      </c>
      <c r="C639" s="6">
        <v>37.125705718994098</v>
      </c>
      <c r="D639" s="7">
        <f t="shared" si="9"/>
        <v>-5.3971893777610136E-3</v>
      </c>
    </row>
    <row r="640" spans="2:4">
      <c r="B640" s="4">
        <v>42143</v>
      </c>
      <c r="C640" s="6">
        <v>36.408489227294901</v>
      </c>
      <c r="D640" s="7">
        <f t="shared" si="9"/>
        <v>-1.9318595507054837E-2</v>
      </c>
    </row>
    <row r="641" spans="2:4">
      <c r="B641" s="4">
        <v>42144</v>
      </c>
      <c r="C641" s="6">
        <v>36.360141754150298</v>
      </c>
      <c r="D641" s="7">
        <f t="shared" si="9"/>
        <v>-1.3279175865489323E-3</v>
      </c>
    </row>
    <row r="642" spans="2:4">
      <c r="B642" s="4">
        <v>42145</v>
      </c>
      <c r="C642" s="6">
        <v>37.037059783935497</v>
      </c>
      <c r="D642" s="7">
        <f t="shared" si="9"/>
        <v>1.8617034948933631E-2</v>
      </c>
    </row>
    <row r="643" spans="2:4">
      <c r="B643" s="4">
        <v>42146</v>
      </c>
      <c r="C643" s="6">
        <v>36.7872505187988</v>
      </c>
      <c r="D643" s="7">
        <f t="shared" si="9"/>
        <v>-6.7448460162340407E-3</v>
      </c>
    </row>
    <row r="644" spans="2:4">
      <c r="B644" s="4">
        <v>42150</v>
      </c>
      <c r="C644" s="6">
        <v>37.037059783935497</v>
      </c>
      <c r="D644" s="7">
        <f t="shared" si="9"/>
        <v>6.7906478906065715E-3</v>
      </c>
    </row>
    <row r="645" spans="2:4">
      <c r="B645" s="4">
        <v>42151</v>
      </c>
      <c r="C645" s="6">
        <v>36.505191802978501</v>
      </c>
      <c r="D645" s="7">
        <f t="shared" ref="D645:D708" si="10">+C645/C644-1</f>
        <v>-1.436042666614934E-2</v>
      </c>
    </row>
    <row r="646" spans="2:4">
      <c r="B646" s="4">
        <v>42152</v>
      </c>
      <c r="C646" s="6">
        <v>36.327903747558501</v>
      </c>
      <c r="D646" s="7">
        <f t="shared" si="10"/>
        <v>-4.8565162012252916E-3</v>
      </c>
    </row>
    <row r="647" spans="2:4">
      <c r="B647" s="4">
        <v>42153</v>
      </c>
      <c r="C647" s="6">
        <v>35.377006530761697</v>
      </c>
      <c r="D647" s="7">
        <f t="shared" si="10"/>
        <v>-2.6175394633408011E-2</v>
      </c>
    </row>
    <row r="648" spans="2:4">
      <c r="B648" s="4">
        <v>42156</v>
      </c>
      <c r="C648" s="6">
        <v>36.174789428710902</v>
      </c>
      <c r="D648" s="7">
        <f t="shared" si="10"/>
        <v>2.2550887601400005E-2</v>
      </c>
    </row>
    <row r="649" spans="2:4">
      <c r="B649" s="4">
        <v>42157</v>
      </c>
      <c r="C649" s="6">
        <v>37.3271675109863</v>
      </c>
      <c r="D649" s="7">
        <f t="shared" si="10"/>
        <v>3.1855833868677186E-2</v>
      </c>
    </row>
    <row r="650" spans="2:4">
      <c r="B650" s="4">
        <v>42158</v>
      </c>
      <c r="C650" s="6">
        <v>37.335231781005803</v>
      </c>
      <c r="D650" s="7">
        <f t="shared" si="10"/>
        <v>2.1604291343901849E-4</v>
      </c>
    </row>
    <row r="651" spans="2:4">
      <c r="B651" s="4">
        <v>42159</v>
      </c>
      <c r="C651" s="6">
        <v>36.996768951416001</v>
      </c>
      <c r="D651" s="7">
        <f t="shared" si="10"/>
        <v>-9.065507657086358E-3</v>
      </c>
    </row>
    <row r="652" spans="2:4">
      <c r="B652" s="4">
        <v>42160</v>
      </c>
      <c r="C652" s="6">
        <v>36.472949981689403</v>
      </c>
      <c r="D652" s="7">
        <f t="shared" si="10"/>
        <v>-1.4158505852618464E-2</v>
      </c>
    </row>
    <row r="653" spans="2:4">
      <c r="B653" s="4">
        <v>42163</v>
      </c>
      <c r="C653" s="6">
        <v>36.908115386962798</v>
      </c>
      <c r="D653" s="7">
        <f t="shared" si="10"/>
        <v>1.1931182026456932E-2</v>
      </c>
    </row>
    <row r="654" spans="2:4">
      <c r="B654" s="4">
        <v>42164</v>
      </c>
      <c r="C654" s="6">
        <v>37.069297790527301</v>
      </c>
      <c r="D654" s="7">
        <f t="shared" si="10"/>
        <v>4.367126358920892E-3</v>
      </c>
    </row>
    <row r="655" spans="2:4">
      <c r="B655" s="4">
        <v>42165</v>
      </c>
      <c r="C655" s="6">
        <v>37.773284912109297</v>
      </c>
      <c r="D655" s="7">
        <f t="shared" si="10"/>
        <v>1.8991110259495958E-2</v>
      </c>
    </row>
    <row r="656" spans="2:4">
      <c r="B656" s="4">
        <v>42166</v>
      </c>
      <c r="C656" s="6">
        <v>37.918937683105398</v>
      </c>
      <c r="D656" s="7">
        <f t="shared" si="10"/>
        <v>3.8559731126113217E-3</v>
      </c>
    </row>
    <row r="657" spans="2:4">
      <c r="B657" s="4">
        <v>42167</v>
      </c>
      <c r="C657" s="6">
        <v>37.757114410400298</v>
      </c>
      <c r="D657" s="7">
        <f t="shared" si="10"/>
        <v>-4.2676109245856075E-3</v>
      </c>
    </row>
    <row r="658" spans="2:4">
      <c r="B658" s="4">
        <v>42170</v>
      </c>
      <c r="C658" s="6">
        <v>37.765193939208899</v>
      </c>
      <c r="D658" s="7">
        <f t="shared" si="10"/>
        <v>2.1398692497465177E-4</v>
      </c>
    </row>
    <row r="659" spans="2:4">
      <c r="B659" s="4">
        <v>42171</v>
      </c>
      <c r="C659" s="6">
        <v>37.570995330810497</v>
      </c>
      <c r="D659" s="7">
        <f t="shared" si="10"/>
        <v>-5.1422642952928532E-3</v>
      </c>
    </row>
    <row r="660" spans="2:4">
      <c r="B660" s="4">
        <v>42172</v>
      </c>
      <c r="C660" s="6">
        <v>37.668094635009702</v>
      </c>
      <c r="D660" s="7">
        <f t="shared" si="10"/>
        <v>2.5844219282520342E-3</v>
      </c>
    </row>
    <row r="661" spans="2:4">
      <c r="B661" s="4">
        <v>42173</v>
      </c>
      <c r="C661" s="6">
        <v>37.5548095703125</v>
      </c>
      <c r="D661" s="7">
        <f t="shared" si="10"/>
        <v>-3.0074540747253575E-3</v>
      </c>
    </row>
    <row r="662" spans="2:4">
      <c r="B662" s="4">
        <v>42174</v>
      </c>
      <c r="C662" s="6">
        <v>37.651920318603501</v>
      </c>
      <c r="D662" s="7">
        <f t="shared" si="10"/>
        <v>2.5858405195526846E-3</v>
      </c>
    </row>
    <row r="663" spans="2:4">
      <c r="B663" s="4">
        <v>42177</v>
      </c>
      <c r="C663" s="6">
        <v>37.441524505615199</v>
      </c>
      <c r="D663" s="7">
        <f t="shared" si="10"/>
        <v>-5.5879171954039686E-3</v>
      </c>
    </row>
    <row r="664" spans="2:4">
      <c r="B664" s="4">
        <v>42178</v>
      </c>
      <c r="C664" s="6">
        <v>37.8056640625</v>
      </c>
      <c r="D664" s="7">
        <f t="shared" si="10"/>
        <v>9.7255536918692265E-3</v>
      </c>
    </row>
    <row r="665" spans="2:4">
      <c r="B665" s="4">
        <v>42179</v>
      </c>
      <c r="C665" s="6">
        <v>37.999870300292898</v>
      </c>
      <c r="D665" s="7">
        <f t="shared" si="10"/>
        <v>5.136961421226216E-3</v>
      </c>
    </row>
    <row r="666" spans="2:4">
      <c r="B666" s="4">
        <v>42180</v>
      </c>
      <c r="C666" s="6">
        <v>37.401065826416001</v>
      </c>
      <c r="D666" s="7">
        <f t="shared" si="10"/>
        <v>-1.5758066255091463E-2</v>
      </c>
    </row>
    <row r="667" spans="2:4">
      <c r="B667" s="4">
        <v>42181</v>
      </c>
      <c r="C667" s="6">
        <v>37.433418273925703</v>
      </c>
      <c r="D667" s="7">
        <f t="shared" si="10"/>
        <v>8.6501405226946382E-4</v>
      </c>
    </row>
    <row r="668" spans="2:4">
      <c r="B668" s="4">
        <v>42184</v>
      </c>
      <c r="C668" s="6">
        <v>35.960700988769503</v>
      </c>
      <c r="D668" s="7">
        <f t="shared" si="10"/>
        <v>-3.9342313714962662E-2</v>
      </c>
    </row>
    <row r="669" spans="2:4">
      <c r="B669" s="4">
        <v>42185</v>
      </c>
      <c r="C669" s="6">
        <v>36.405750274658203</v>
      </c>
      <c r="D669" s="7">
        <f t="shared" si="10"/>
        <v>1.2375990279713589E-2</v>
      </c>
    </row>
    <row r="670" spans="2:4">
      <c r="B670" s="4">
        <v>42186</v>
      </c>
      <c r="C670" s="6">
        <v>36.430030822753899</v>
      </c>
      <c r="D670" s="7">
        <f t="shared" si="10"/>
        <v>6.6694266462064E-4</v>
      </c>
    </row>
    <row r="671" spans="2:4">
      <c r="B671" s="4">
        <v>42187</v>
      </c>
      <c r="C671" s="6">
        <v>36.6161499023437</v>
      </c>
      <c r="D671" s="7">
        <f t="shared" si="10"/>
        <v>5.1089465308262749E-3</v>
      </c>
    </row>
    <row r="672" spans="2:4">
      <c r="B672" s="4">
        <v>42191</v>
      </c>
      <c r="C672" s="6">
        <v>36.648513793945298</v>
      </c>
      <c r="D672" s="7">
        <f t="shared" si="10"/>
        <v>8.8386932235939852E-4</v>
      </c>
    </row>
    <row r="673" spans="2:4">
      <c r="B673" s="4">
        <v>42192</v>
      </c>
      <c r="C673" s="6">
        <v>37.570995330810497</v>
      </c>
      <c r="D673" s="7">
        <f t="shared" si="10"/>
        <v>2.5171049010385804E-2</v>
      </c>
    </row>
    <row r="674" spans="2:4">
      <c r="B674" s="4">
        <v>42193</v>
      </c>
      <c r="C674" s="6">
        <v>36.939826965332003</v>
      </c>
      <c r="D674" s="7">
        <f t="shared" si="10"/>
        <v>-1.6799351731863754E-2</v>
      </c>
    </row>
    <row r="675" spans="2:4">
      <c r="B675" s="4">
        <v>42194</v>
      </c>
      <c r="C675" s="6">
        <v>36.972190856933501</v>
      </c>
      <c r="D675" s="7">
        <f t="shared" si="10"/>
        <v>8.7612461292452259E-4</v>
      </c>
    </row>
    <row r="676" spans="2:4">
      <c r="B676" s="4">
        <v>42195</v>
      </c>
      <c r="C676" s="6">
        <v>37.635734558105398</v>
      </c>
      <c r="D676" s="7">
        <f t="shared" si="10"/>
        <v>1.7947102559854322E-2</v>
      </c>
    </row>
    <row r="677" spans="2:4">
      <c r="B677" s="4">
        <v>42198</v>
      </c>
      <c r="C677" s="6">
        <v>38.113151550292898</v>
      </c>
      <c r="D677" s="7">
        <f t="shared" si="10"/>
        <v>1.2685204574668818E-2</v>
      </c>
    </row>
    <row r="678" spans="2:4">
      <c r="B678" s="4">
        <v>42199</v>
      </c>
      <c r="C678" s="6">
        <v>37.514358520507798</v>
      </c>
      <c r="D678" s="7">
        <f t="shared" si="10"/>
        <v>-1.5710929309924682E-2</v>
      </c>
    </row>
    <row r="679" spans="2:4">
      <c r="B679" s="4">
        <v>42200</v>
      </c>
      <c r="C679" s="6">
        <v>35.895957946777301</v>
      </c>
      <c r="D679" s="7">
        <f t="shared" si="10"/>
        <v>-4.314083027291471E-2</v>
      </c>
    </row>
    <row r="680" spans="2:4">
      <c r="B680" s="4">
        <v>42201</v>
      </c>
      <c r="C680" s="6">
        <v>35.669376373291001</v>
      </c>
      <c r="D680" s="7">
        <f t="shared" si="10"/>
        <v>-6.3121751430132989E-3</v>
      </c>
    </row>
    <row r="681" spans="2:4">
      <c r="B681" s="4">
        <v>42202</v>
      </c>
      <c r="C681" s="6">
        <v>34.811637878417898</v>
      </c>
      <c r="D681" s="7">
        <f t="shared" si="10"/>
        <v>-2.4046915928571555E-2</v>
      </c>
    </row>
    <row r="682" spans="2:4">
      <c r="B682" s="4">
        <v>42205</v>
      </c>
      <c r="C682" s="6">
        <v>34.714550018310497</v>
      </c>
      <c r="D682" s="7">
        <f t="shared" si="10"/>
        <v>-2.7889483524586867E-3</v>
      </c>
    </row>
    <row r="683" spans="2:4">
      <c r="B683" s="4">
        <v>42206</v>
      </c>
      <c r="C683" s="6">
        <v>34.900642395019503</v>
      </c>
      <c r="D683" s="7">
        <f t="shared" si="10"/>
        <v>5.3606449344971718E-3</v>
      </c>
    </row>
    <row r="684" spans="2:4">
      <c r="B684" s="4">
        <v>42207</v>
      </c>
      <c r="C684" s="6">
        <v>35.224319458007798</v>
      </c>
      <c r="D684" s="7">
        <f t="shared" si="10"/>
        <v>9.2742437037343084E-3</v>
      </c>
    </row>
    <row r="685" spans="2:4">
      <c r="B685" s="4">
        <v>42208</v>
      </c>
      <c r="C685" s="6">
        <v>35.005844116210902</v>
      </c>
      <c r="D685" s="7">
        <f t="shared" si="10"/>
        <v>-6.2024006470117188E-3</v>
      </c>
    </row>
    <row r="686" spans="2:4">
      <c r="B686" s="4">
        <v>42209</v>
      </c>
      <c r="C686" s="6">
        <v>34.115730285644503</v>
      </c>
      <c r="D686" s="7">
        <f t="shared" si="10"/>
        <v>-2.5427577967022774E-2</v>
      </c>
    </row>
    <row r="687" spans="2:4">
      <c r="B687" s="4">
        <v>42212</v>
      </c>
      <c r="C687" s="6">
        <v>33.832515716552699</v>
      </c>
      <c r="D687" s="7">
        <f t="shared" si="10"/>
        <v>-8.3015830738636387E-3</v>
      </c>
    </row>
    <row r="688" spans="2:4">
      <c r="B688" s="4">
        <v>42213</v>
      </c>
      <c r="C688" s="6">
        <v>34.981559753417898</v>
      </c>
      <c r="D688" s="7">
        <f t="shared" si="10"/>
        <v>3.3962713458610017E-2</v>
      </c>
    </row>
    <row r="689" spans="2:4">
      <c r="B689" s="4">
        <v>42214</v>
      </c>
      <c r="C689" s="6">
        <v>34.860183715820298</v>
      </c>
      <c r="D689" s="7">
        <f t="shared" si="10"/>
        <v>-3.4697148570037584E-3</v>
      </c>
    </row>
    <row r="690" spans="2:4">
      <c r="B690" s="4">
        <v>42215</v>
      </c>
      <c r="C690" s="6">
        <v>34.787357330322202</v>
      </c>
      <c r="D690" s="7">
        <f t="shared" si="10"/>
        <v>-2.0890993028543914E-3</v>
      </c>
    </row>
    <row r="691" spans="2:4">
      <c r="B691" s="4">
        <v>42216</v>
      </c>
      <c r="C691" s="6">
        <v>34.941112518310497</v>
      </c>
      <c r="D691" s="7">
        <f t="shared" si="10"/>
        <v>4.4198582412662279E-3</v>
      </c>
    </row>
    <row r="692" spans="2:4">
      <c r="B692" s="4">
        <v>42219</v>
      </c>
      <c r="C692" s="6">
        <v>34.674068450927699</v>
      </c>
      <c r="D692" s="7">
        <f t="shared" si="10"/>
        <v>-7.6426893174296184E-3</v>
      </c>
    </row>
    <row r="693" spans="2:4">
      <c r="B693" s="4">
        <v>42220</v>
      </c>
      <c r="C693" s="6">
        <v>34.682170867919901</v>
      </c>
      <c r="D693" s="7">
        <f t="shared" si="10"/>
        <v>2.3367367471371914E-4</v>
      </c>
    </row>
    <row r="694" spans="2:4">
      <c r="B694" s="4">
        <v>42221</v>
      </c>
      <c r="C694" s="6">
        <v>35.013942718505803</v>
      </c>
      <c r="D694" s="7">
        <f t="shared" si="10"/>
        <v>9.5660635503294067E-3</v>
      </c>
    </row>
    <row r="695" spans="2:4">
      <c r="B695" s="4">
        <v>42222</v>
      </c>
      <c r="C695" s="6">
        <v>34.204742431640597</v>
      </c>
      <c r="D695" s="7">
        <f t="shared" si="10"/>
        <v>-2.3110801698933536E-2</v>
      </c>
    </row>
    <row r="696" spans="2:4">
      <c r="B696" s="4">
        <v>42223</v>
      </c>
      <c r="C696" s="6">
        <v>33.897239685058501</v>
      </c>
      <c r="D696" s="7">
        <f t="shared" si="10"/>
        <v>-8.9900617493802182E-3</v>
      </c>
    </row>
    <row r="697" spans="2:4">
      <c r="B697" s="4">
        <v>42226</v>
      </c>
      <c r="C697" s="6">
        <v>35.070583343505803</v>
      </c>
      <c r="D697" s="7">
        <f t="shared" si="10"/>
        <v>3.4614725840478977E-2</v>
      </c>
    </row>
    <row r="698" spans="2:4">
      <c r="B698" s="4">
        <v>42227</v>
      </c>
      <c r="C698" s="6">
        <v>34.374668121337798</v>
      </c>
      <c r="D698" s="7">
        <f t="shared" si="10"/>
        <v>-1.9843274785358522E-2</v>
      </c>
    </row>
    <row r="699" spans="2:4">
      <c r="B699" s="4">
        <v>42228</v>
      </c>
      <c r="C699" s="6">
        <v>34.301834106445298</v>
      </c>
      <c r="D699" s="7">
        <f t="shared" si="10"/>
        <v>-2.1188281625121874E-3</v>
      </c>
    </row>
    <row r="700" spans="2:4">
      <c r="B700" s="4">
        <v>42229</v>
      </c>
      <c r="C700" s="6">
        <v>34.277568817138601</v>
      </c>
      <c r="D700" s="7">
        <f t="shared" si="10"/>
        <v>-7.0740501022181768E-4</v>
      </c>
    </row>
    <row r="701" spans="2:4">
      <c r="B701" s="4">
        <v>42230</v>
      </c>
      <c r="C701" s="6">
        <v>34.843997955322202</v>
      </c>
      <c r="D701" s="7">
        <f t="shared" si="10"/>
        <v>1.6524775756569632E-2</v>
      </c>
    </row>
    <row r="702" spans="2:4">
      <c r="B702" s="4">
        <v>42233</v>
      </c>
      <c r="C702" s="6">
        <v>34.746898651122997</v>
      </c>
      <c r="D702" s="7">
        <f t="shared" si="10"/>
        <v>-2.7866866575904092E-3</v>
      </c>
    </row>
    <row r="703" spans="2:4">
      <c r="B703" s="4">
        <v>42234</v>
      </c>
      <c r="C703" s="6">
        <v>35.070583343505803</v>
      </c>
      <c r="D703" s="7">
        <f t="shared" si="10"/>
        <v>9.3154987912091869E-3</v>
      </c>
    </row>
    <row r="704" spans="2:4">
      <c r="B704" s="4">
        <v>42235</v>
      </c>
      <c r="C704" s="6">
        <v>34.973472595214801</v>
      </c>
      <c r="D704" s="7">
        <f t="shared" si="10"/>
        <v>-2.7690086400853353E-3</v>
      </c>
    </row>
    <row r="705" spans="2:4">
      <c r="B705" s="4">
        <v>42236</v>
      </c>
      <c r="C705" s="6">
        <v>34.026710510253899</v>
      </c>
      <c r="D705" s="7">
        <f t="shared" si="10"/>
        <v>-2.7070862991467437E-2</v>
      </c>
    </row>
    <row r="706" spans="2:4">
      <c r="B706" s="4">
        <v>42237</v>
      </c>
      <c r="C706" s="6">
        <v>33.266063690185497</v>
      </c>
      <c r="D706" s="7">
        <f t="shared" si="10"/>
        <v>-2.2354403604168072E-2</v>
      </c>
    </row>
    <row r="707" spans="2:4">
      <c r="B707" s="4">
        <v>42240</v>
      </c>
      <c r="C707" s="6">
        <v>33.055675506591797</v>
      </c>
      <c r="D707" s="7">
        <f t="shared" si="10"/>
        <v>-6.3244087293613527E-3</v>
      </c>
    </row>
    <row r="708" spans="2:4">
      <c r="B708" s="4">
        <v>42241</v>
      </c>
      <c r="C708" s="6">
        <v>32.748172760009702</v>
      </c>
      <c r="D708" s="7">
        <f t="shared" si="10"/>
        <v>-9.3025703413858185E-3</v>
      </c>
    </row>
    <row r="709" spans="2:4">
      <c r="B709" s="4">
        <v>42242</v>
      </c>
      <c r="C709" s="6">
        <v>33.168972015380803</v>
      </c>
      <c r="D709" s="7">
        <f t="shared" ref="D709:D772" si="11">+C709/C708-1</f>
        <v>1.2849549147516459E-2</v>
      </c>
    </row>
    <row r="710" spans="2:4">
      <c r="B710" s="4">
        <v>42243</v>
      </c>
      <c r="C710" s="6">
        <v>33.986255645751903</v>
      </c>
      <c r="D710" s="7">
        <f t="shared" si="11"/>
        <v>2.4640004821135708E-2</v>
      </c>
    </row>
    <row r="711" spans="2:4">
      <c r="B711" s="4">
        <v>42244</v>
      </c>
      <c r="C711" s="6">
        <v>39.310764312744098</v>
      </c>
      <c r="D711" s="7">
        <f t="shared" si="11"/>
        <v>0.15666652786029189</v>
      </c>
    </row>
    <row r="712" spans="2:4">
      <c r="B712" s="4">
        <v>42247</v>
      </c>
      <c r="C712" s="6">
        <v>38.833339691162102</v>
      </c>
      <c r="D712" s="7">
        <f t="shared" si="11"/>
        <v>-1.2144882703977844E-2</v>
      </c>
    </row>
    <row r="713" spans="2:4">
      <c r="B713" s="4">
        <v>42248</v>
      </c>
      <c r="C713" s="6">
        <v>37.918937683105398</v>
      </c>
      <c r="D713" s="7">
        <f t="shared" si="11"/>
        <v>-2.354682897038618E-2</v>
      </c>
    </row>
    <row r="714" spans="2:4">
      <c r="B714" s="4">
        <v>42249</v>
      </c>
      <c r="C714" s="6">
        <v>38.096965789794901</v>
      </c>
      <c r="D714" s="7">
        <f t="shared" si="11"/>
        <v>4.6949655651566946E-3</v>
      </c>
    </row>
    <row r="715" spans="2:4">
      <c r="B715" s="4">
        <v>42250</v>
      </c>
      <c r="C715" s="6">
        <v>37.570995330810497</v>
      </c>
      <c r="D715" s="7">
        <f t="shared" si="11"/>
        <v>-1.380609841441216E-2</v>
      </c>
    </row>
    <row r="716" spans="2:4">
      <c r="B716" s="4">
        <v>42251</v>
      </c>
      <c r="C716" s="6">
        <v>37.150215148925703</v>
      </c>
      <c r="D716" s="7">
        <f t="shared" si="11"/>
        <v>-1.1199601665589309E-2</v>
      </c>
    </row>
    <row r="717" spans="2:4">
      <c r="B717" s="4">
        <v>42255</v>
      </c>
      <c r="C717" s="6">
        <v>37.991783142089801</v>
      </c>
      <c r="D717" s="7">
        <f t="shared" si="11"/>
        <v>2.2653112230722305E-2</v>
      </c>
    </row>
    <row r="718" spans="2:4">
      <c r="B718" s="4">
        <v>42256</v>
      </c>
      <c r="C718" s="6">
        <v>38.081150054931598</v>
      </c>
      <c r="D718" s="7">
        <f t="shared" si="11"/>
        <v>2.3522695027913265E-3</v>
      </c>
    </row>
    <row r="719" spans="2:4">
      <c r="B719" s="4">
        <v>42257</v>
      </c>
      <c r="C719" s="6">
        <v>36.578056335449197</v>
      </c>
      <c r="D719" s="7">
        <f t="shared" si="11"/>
        <v>-3.9470806877266229E-2</v>
      </c>
    </row>
    <row r="720" spans="2:4">
      <c r="B720" s="4">
        <v>42258</v>
      </c>
      <c r="C720" s="6">
        <v>36.334297180175703</v>
      </c>
      <c r="D720" s="7">
        <f t="shared" si="11"/>
        <v>-6.6640816843309691E-3</v>
      </c>
    </row>
    <row r="721" spans="2:4">
      <c r="B721" s="4">
        <v>42261</v>
      </c>
      <c r="C721" s="6">
        <v>35.968685150146399</v>
      </c>
      <c r="D721" s="7">
        <f t="shared" si="11"/>
        <v>-1.0062449487224012E-2</v>
      </c>
    </row>
    <row r="722" spans="2:4">
      <c r="B722" s="4">
        <v>42262</v>
      </c>
      <c r="C722" s="6">
        <v>36.179927825927699</v>
      </c>
      <c r="D722" s="7">
        <f t="shared" si="11"/>
        <v>5.8729607406968753E-3</v>
      </c>
    </row>
    <row r="723" spans="2:4">
      <c r="B723" s="4">
        <v>42263</v>
      </c>
      <c r="C723" s="6">
        <v>37.0249214172363</v>
      </c>
      <c r="D723" s="7">
        <f t="shared" si="11"/>
        <v>2.3355314454305054E-2</v>
      </c>
    </row>
    <row r="724" spans="2:4">
      <c r="B724" s="4">
        <v>42264</v>
      </c>
      <c r="C724" s="6">
        <v>36.699913024902301</v>
      </c>
      <c r="D724" s="7">
        <f t="shared" si="11"/>
        <v>-8.7780980996949864E-3</v>
      </c>
    </row>
    <row r="725" spans="2:4">
      <c r="B725" s="4">
        <v>42265</v>
      </c>
      <c r="C725" s="6">
        <v>36.5374336242675</v>
      </c>
      <c r="D725" s="7">
        <f t="shared" si="11"/>
        <v>-4.4272421170195031E-3</v>
      </c>
    </row>
    <row r="726" spans="2:4">
      <c r="B726" s="4">
        <v>42268</v>
      </c>
      <c r="C726" s="6">
        <v>36.968044281005803</v>
      </c>
      <c r="D726" s="7">
        <f t="shared" si="11"/>
        <v>1.1785465316652699E-2</v>
      </c>
    </row>
    <row r="727" spans="2:4">
      <c r="B727" s="4">
        <v>42269</v>
      </c>
      <c r="C727" s="6">
        <v>37.723659515380803</v>
      </c>
      <c r="D727" s="7">
        <f t="shared" si="11"/>
        <v>2.0439686466271478E-2</v>
      </c>
    </row>
    <row r="728" spans="2:4">
      <c r="B728" s="4">
        <v>42270</v>
      </c>
      <c r="C728" s="6">
        <v>38.081150054931598</v>
      </c>
      <c r="D728" s="7">
        <f t="shared" si="11"/>
        <v>9.4765604435869122E-3</v>
      </c>
    </row>
    <row r="729" spans="2:4">
      <c r="B729" s="4">
        <v>42271</v>
      </c>
      <c r="C729" s="6">
        <v>38.714885711669901</v>
      </c>
      <c r="D729" s="7">
        <f t="shared" si="11"/>
        <v>1.6641715279715807E-2</v>
      </c>
    </row>
    <row r="730" spans="2:4">
      <c r="B730" s="4">
        <v>42272</v>
      </c>
      <c r="C730" s="6">
        <v>39.803619384765597</v>
      </c>
      <c r="D730" s="7">
        <f t="shared" si="11"/>
        <v>2.8121836164106684E-2</v>
      </c>
    </row>
    <row r="731" spans="2:4">
      <c r="B731" s="4">
        <v>42275</v>
      </c>
      <c r="C731" s="6">
        <v>39.567996978759702</v>
      </c>
      <c r="D731" s="7">
        <f t="shared" si="11"/>
        <v>-5.9196226284908837E-3</v>
      </c>
    </row>
    <row r="732" spans="2:4">
      <c r="B732" s="4">
        <v>42276</v>
      </c>
      <c r="C732" s="6">
        <v>38.4873847961425</v>
      </c>
      <c r="D732" s="7">
        <f t="shared" si="11"/>
        <v>-2.7310257408209915E-2</v>
      </c>
    </row>
    <row r="733" spans="2:4">
      <c r="B733" s="4">
        <v>42277</v>
      </c>
      <c r="C733" s="6">
        <v>38.934257507324197</v>
      </c>
      <c r="D733" s="7">
        <f t="shared" si="11"/>
        <v>1.1610887919474511E-2</v>
      </c>
    </row>
    <row r="734" spans="2:4">
      <c r="B734" s="4">
        <v>42278</v>
      </c>
      <c r="C734" s="6">
        <v>38.942386627197202</v>
      </c>
      <c r="D734" s="7">
        <f t="shared" si="11"/>
        <v>2.087909310066749E-4</v>
      </c>
    </row>
    <row r="735" spans="2:4">
      <c r="B735" s="4">
        <v>42279</v>
      </c>
      <c r="C735" s="6">
        <v>39.494876861572202</v>
      </c>
      <c r="D735" s="7">
        <f t="shared" si="11"/>
        <v>1.4187374791999607E-2</v>
      </c>
    </row>
    <row r="736" spans="2:4">
      <c r="B736" s="4">
        <v>42282</v>
      </c>
      <c r="C736" s="6">
        <v>39.84423828125</v>
      </c>
      <c r="D736" s="7">
        <f t="shared" si="11"/>
        <v>8.8457401931469892E-3</v>
      </c>
    </row>
    <row r="737" spans="2:4">
      <c r="B737" s="4">
        <v>42283</v>
      </c>
      <c r="C737" s="6">
        <v>39.511123657226499</v>
      </c>
      <c r="D737" s="7">
        <f t="shared" si="11"/>
        <v>-8.360421440915311E-3</v>
      </c>
    </row>
    <row r="738" spans="2:4">
      <c r="B738" s="4">
        <v>42284</v>
      </c>
      <c r="C738" s="6">
        <v>40.234237670898402</v>
      </c>
      <c r="D738" s="7">
        <f t="shared" si="11"/>
        <v>1.8301529967742258E-2</v>
      </c>
    </row>
    <row r="739" spans="2:4">
      <c r="B739" s="4">
        <v>42285</v>
      </c>
      <c r="C739" s="6">
        <v>40.217990875244098</v>
      </c>
      <c r="D739" s="7">
        <f t="shared" si="11"/>
        <v>-4.038052314349061E-4</v>
      </c>
    </row>
    <row r="740" spans="2:4">
      <c r="B740" s="4">
        <v>42286</v>
      </c>
      <c r="C740" s="6">
        <v>40.6323432922363</v>
      </c>
      <c r="D740" s="7">
        <f t="shared" si="11"/>
        <v>1.0302663260268741E-2</v>
      </c>
    </row>
    <row r="741" spans="2:4">
      <c r="B741" s="4">
        <v>42289</v>
      </c>
      <c r="C741" s="6">
        <v>40.234237670898402</v>
      </c>
      <c r="D741" s="7">
        <f t="shared" si="11"/>
        <v>-9.797751965094359E-3</v>
      </c>
    </row>
    <row r="742" spans="2:4">
      <c r="B742" s="4">
        <v>42290</v>
      </c>
      <c r="C742" s="6">
        <v>39.819869995117102</v>
      </c>
      <c r="D742" s="7">
        <f t="shared" si="11"/>
        <v>-1.0298882239814677E-2</v>
      </c>
    </row>
    <row r="743" spans="2:4">
      <c r="B743" s="4">
        <v>42291</v>
      </c>
      <c r="C743" s="6">
        <v>38.333011627197202</v>
      </c>
      <c r="D743" s="7">
        <f t="shared" si="11"/>
        <v>-3.733960879586562E-2</v>
      </c>
    </row>
    <row r="744" spans="2:4">
      <c r="B744" s="4">
        <v>42292</v>
      </c>
      <c r="C744" s="6">
        <v>38.381771087646399</v>
      </c>
      <c r="D744" s="7">
        <f t="shared" si="11"/>
        <v>1.2719965997820548E-3</v>
      </c>
    </row>
    <row r="745" spans="2:4">
      <c r="B745" s="4">
        <v>42293</v>
      </c>
      <c r="C745" s="6">
        <v>38.853012084960902</v>
      </c>
      <c r="D745" s="7">
        <f t="shared" si="11"/>
        <v>1.2277729348090904E-2</v>
      </c>
    </row>
    <row r="746" spans="2:4">
      <c r="B746" s="4">
        <v>42296</v>
      </c>
      <c r="C746" s="6">
        <v>38.690521240234297</v>
      </c>
      <c r="D746" s="7">
        <f t="shared" si="11"/>
        <v>-4.1821942754729502E-3</v>
      </c>
    </row>
    <row r="747" spans="2:4">
      <c r="B747" s="4">
        <v>42297</v>
      </c>
      <c r="C747" s="6">
        <v>38.324893951416001</v>
      </c>
      <c r="D747" s="7">
        <f t="shared" si="11"/>
        <v>-9.4500481538635217E-3</v>
      </c>
    </row>
    <row r="748" spans="2:4">
      <c r="B748" s="4">
        <v>42298</v>
      </c>
      <c r="C748" s="6">
        <v>38.162406921386697</v>
      </c>
      <c r="D748" s="7">
        <f t="shared" si="11"/>
        <v>-4.2397254963127962E-3</v>
      </c>
    </row>
    <row r="749" spans="2:4">
      <c r="B749" s="4">
        <v>42299</v>
      </c>
      <c r="C749" s="6">
        <v>38.219276428222599</v>
      </c>
      <c r="D749" s="7">
        <f t="shared" si="11"/>
        <v>1.4901970662659636E-3</v>
      </c>
    </row>
    <row r="750" spans="2:4">
      <c r="B750" s="4">
        <v>42300</v>
      </c>
      <c r="C750" s="6">
        <v>37.504283905029297</v>
      </c>
      <c r="D750" s="7">
        <f t="shared" si="11"/>
        <v>-1.8707641536230724E-2</v>
      </c>
    </row>
    <row r="751" spans="2:4">
      <c r="B751" s="4">
        <v>42303</v>
      </c>
      <c r="C751" s="6">
        <v>37.991783142089801</v>
      </c>
      <c r="D751" s="7">
        <f t="shared" si="11"/>
        <v>1.2998494739827171E-2</v>
      </c>
    </row>
    <row r="752" spans="2:4">
      <c r="B752" s="4">
        <v>42304</v>
      </c>
      <c r="C752" s="6">
        <v>37.934898376464801</v>
      </c>
      <c r="D752" s="7">
        <f t="shared" si="11"/>
        <v>-1.4972912803868921E-3</v>
      </c>
    </row>
    <row r="753" spans="2:4">
      <c r="B753" s="4">
        <v>42305</v>
      </c>
      <c r="C753" s="6">
        <v>39.291755676269503</v>
      </c>
      <c r="D753" s="7">
        <f t="shared" si="11"/>
        <v>3.5768048891005044E-2</v>
      </c>
    </row>
    <row r="754" spans="2:4">
      <c r="B754" s="4">
        <v>42306</v>
      </c>
      <c r="C754" s="6">
        <v>38.836761474609297</v>
      </c>
      <c r="D754" s="7">
        <f t="shared" si="11"/>
        <v>-1.1579889822408762E-2</v>
      </c>
    </row>
    <row r="755" spans="2:4">
      <c r="B755" s="4">
        <v>42307</v>
      </c>
      <c r="C755" s="6">
        <v>37.455532073974602</v>
      </c>
      <c r="D755" s="7">
        <f t="shared" si="11"/>
        <v>-3.556499945387348E-2</v>
      </c>
    </row>
    <row r="756" spans="2:4">
      <c r="B756" s="4">
        <v>42310</v>
      </c>
      <c r="C756" s="6">
        <v>37.999908447265597</v>
      </c>
      <c r="D756" s="7">
        <f t="shared" si="11"/>
        <v>1.4533937796314067E-2</v>
      </c>
    </row>
    <row r="757" spans="2:4">
      <c r="B757" s="4">
        <v>42311</v>
      </c>
      <c r="C757" s="6">
        <v>38.568645477294901</v>
      </c>
      <c r="D757" s="7">
        <f t="shared" si="11"/>
        <v>1.4966800007388592E-2</v>
      </c>
    </row>
    <row r="758" spans="2:4">
      <c r="B758" s="4">
        <v>42312</v>
      </c>
      <c r="C758" s="6">
        <v>38.381771087646399</v>
      </c>
      <c r="D758" s="7">
        <f t="shared" si="11"/>
        <v>-4.8452411884288837E-3</v>
      </c>
    </row>
    <row r="759" spans="2:4">
      <c r="B759" s="4">
        <v>42313</v>
      </c>
      <c r="C759" s="6">
        <v>38.918014526367102</v>
      </c>
      <c r="D759" s="7">
        <f t="shared" si="11"/>
        <v>1.3971305219245167E-2</v>
      </c>
    </row>
    <row r="760" spans="2:4">
      <c r="B760" s="4">
        <v>42314</v>
      </c>
      <c r="C760" s="6">
        <v>39.031753540038999</v>
      </c>
      <c r="D760" s="7">
        <f t="shared" si="11"/>
        <v>2.9225286812830653E-3</v>
      </c>
    </row>
    <row r="761" spans="2:4">
      <c r="B761" s="4">
        <v>42317</v>
      </c>
      <c r="C761" s="6">
        <v>38.251773834228501</v>
      </c>
      <c r="D761" s="7">
        <f t="shared" si="11"/>
        <v>-1.9983209440241789E-2</v>
      </c>
    </row>
    <row r="762" spans="2:4">
      <c r="B762" s="4">
        <v>42318</v>
      </c>
      <c r="C762" s="6">
        <v>38.731136322021399</v>
      </c>
      <c r="D762" s="7">
        <f t="shared" si="11"/>
        <v>1.2531771464254327E-2</v>
      </c>
    </row>
    <row r="763" spans="2:4">
      <c r="B763" s="4">
        <v>42319</v>
      </c>
      <c r="C763" s="6">
        <v>37.488037109375</v>
      </c>
      <c r="D763" s="7">
        <f t="shared" si="11"/>
        <v>-3.209560396862432E-2</v>
      </c>
    </row>
    <row r="764" spans="2:4">
      <c r="B764" s="4">
        <v>42320</v>
      </c>
      <c r="C764" s="6">
        <v>36.675563812255803</v>
      </c>
      <c r="D764" s="7">
        <f t="shared" si="11"/>
        <v>-2.1672868460643202E-2</v>
      </c>
    </row>
    <row r="765" spans="2:4">
      <c r="B765" s="4">
        <v>42321</v>
      </c>
      <c r="C765" s="6">
        <v>33.693740844726499</v>
      </c>
      <c r="D765" s="7">
        <f t="shared" si="11"/>
        <v>-8.1302716511555739E-2</v>
      </c>
    </row>
    <row r="766" spans="2:4">
      <c r="B766" s="4">
        <v>42324</v>
      </c>
      <c r="C766" s="6">
        <v>34.278717041015597</v>
      </c>
      <c r="D766" s="7">
        <f t="shared" si="11"/>
        <v>1.7361568695648533E-2</v>
      </c>
    </row>
    <row r="767" spans="2:4">
      <c r="B767" s="4">
        <v>42325</v>
      </c>
      <c r="C767" s="6">
        <v>35.391822814941399</v>
      </c>
      <c r="D767" s="7">
        <f t="shared" si="11"/>
        <v>3.2472212206598572E-2</v>
      </c>
    </row>
    <row r="768" spans="2:4">
      <c r="B768" s="4">
        <v>42326</v>
      </c>
      <c r="C768" s="6">
        <v>35.651817321777301</v>
      </c>
      <c r="D768" s="7">
        <f t="shared" si="11"/>
        <v>7.3461745159433267E-3</v>
      </c>
    </row>
    <row r="769" spans="2:4">
      <c r="B769" s="4">
        <v>42327</v>
      </c>
      <c r="C769" s="6">
        <v>35.278091430663999</v>
      </c>
      <c r="D769" s="7">
        <f t="shared" si="11"/>
        <v>-1.0482660329492299E-2</v>
      </c>
    </row>
    <row r="770" spans="2:4">
      <c r="B770" s="4">
        <v>42328</v>
      </c>
      <c r="C770" s="6">
        <v>36.009315490722599</v>
      </c>
      <c r="D770" s="7">
        <f t="shared" si="11"/>
        <v>2.0727426864793896E-2</v>
      </c>
    </row>
    <row r="771" spans="2:4">
      <c r="B771" s="4">
        <v>42331</v>
      </c>
      <c r="C771" s="6">
        <v>37.349918365478501</v>
      </c>
      <c r="D771" s="7">
        <f t="shared" si="11"/>
        <v>3.7229335145270825E-2</v>
      </c>
    </row>
    <row r="772" spans="2:4">
      <c r="B772" s="4">
        <v>42332</v>
      </c>
      <c r="C772" s="6">
        <v>38.178646087646399</v>
      </c>
      <c r="D772" s="7">
        <f t="shared" si="11"/>
        <v>2.2188207054660403E-2</v>
      </c>
    </row>
    <row r="773" spans="2:4">
      <c r="B773" s="4">
        <v>42333</v>
      </c>
      <c r="C773" s="6">
        <v>38.381771087646399</v>
      </c>
      <c r="D773" s="7">
        <f t="shared" ref="D773:D836" si="12">+C773/C772-1</f>
        <v>5.3203824864216376E-3</v>
      </c>
    </row>
    <row r="774" spans="2:4">
      <c r="B774" s="4">
        <v>42335</v>
      </c>
      <c r="C774" s="6">
        <v>38.495517730712798</v>
      </c>
      <c r="D774" s="7">
        <f t="shared" si="12"/>
        <v>2.963558998011262E-3</v>
      </c>
    </row>
    <row r="775" spans="2:4">
      <c r="B775" s="4">
        <v>42338</v>
      </c>
      <c r="C775" s="6">
        <v>36.55366897583</v>
      </c>
      <c r="D775" s="7">
        <f t="shared" si="12"/>
        <v>-5.0443502759635273E-2</v>
      </c>
    </row>
    <row r="776" spans="2:4">
      <c r="B776" s="4">
        <v>42339</v>
      </c>
      <c r="C776" s="6">
        <v>36.586185455322202</v>
      </c>
      <c r="D776" s="7">
        <f t="shared" si="12"/>
        <v>8.8955446616600931E-4</v>
      </c>
    </row>
    <row r="777" spans="2:4">
      <c r="B777" s="4">
        <v>42340</v>
      </c>
      <c r="C777" s="6">
        <v>36.691802978515597</v>
      </c>
      <c r="D777" s="7">
        <f t="shared" si="12"/>
        <v>2.8868142955862375E-3</v>
      </c>
    </row>
    <row r="778" spans="2:4">
      <c r="B778" s="4">
        <v>42341</v>
      </c>
      <c r="C778" s="6">
        <v>34.725597381591797</v>
      </c>
      <c r="D778" s="7">
        <f t="shared" si="12"/>
        <v>-5.3587053164846798E-2</v>
      </c>
    </row>
    <row r="779" spans="2:4">
      <c r="B779" s="4">
        <v>42342</v>
      </c>
      <c r="C779" s="6">
        <v>32.531871795654297</v>
      </c>
      <c r="D779" s="7">
        <f t="shared" si="12"/>
        <v>-6.3173156154266885E-2</v>
      </c>
    </row>
    <row r="780" spans="2:4">
      <c r="B780" s="4">
        <v>42345</v>
      </c>
      <c r="C780" s="6">
        <v>32.6700019836425</v>
      </c>
      <c r="D780" s="7">
        <f t="shared" si="12"/>
        <v>4.2459957070977161E-3</v>
      </c>
    </row>
    <row r="781" spans="2:4">
      <c r="B781" s="4">
        <v>42346</v>
      </c>
      <c r="C781" s="6">
        <v>31.890026092529201</v>
      </c>
      <c r="D781" s="7">
        <f t="shared" si="12"/>
        <v>-2.3874375382769264E-2</v>
      </c>
    </row>
    <row r="782" spans="2:4">
      <c r="B782" s="4">
        <v>42347</v>
      </c>
      <c r="C782" s="6">
        <v>31.483779907226499</v>
      </c>
      <c r="D782" s="7">
        <f t="shared" si="12"/>
        <v>-1.2738973123570863E-2</v>
      </c>
    </row>
    <row r="783" spans="2:4">
      <c r="B783" s="4">
        <v>42348</v>
      </c>
      <c r="C783" s="6">
        <v>31.402521133422798</v>
      </c>
      <c r="D783" s="7">
        <f t="shared" si="12"/>
        <v>-2.5809726164757185E-3</v>
      </c>
    </row>
    <row r="784" spans="2:4">
      <c r="B784" s="4">
        <v>42349</v>
      </c>
      <c r="C784" s="6">
        <v>31.158777236938398</v>
      </c>
      <c r="D784" s="7">
        <f t="shared" si="12"/>
        <v>-7.761921262588567E-3</v>
      </c>
    </row>
    <row r="785" spans="2:4">
      <c r="B785" s="4">
        <v>42352</v>
      </c>
      <c r="C785" s="6">
        <v>31.045026779174801</v>
      </c>
      <c r="D785" s="7">
        <f t="shared" si="12"/>
        <v>-3.6506714271428153E-3</v>
      </c>
    </row>
    <row r="786" spans="2:4">
      <c r="B786" s="4">
        <v>42353</v>
      </c>
      <c r="C786" s="6">
        <v>31.379819869995099</v>
      </c>
      <c r="D786" s="7">
        <f t="shared" si="12"/>
        <v>1.0784113449207267E-2</v>
      </c>
    </row>
    <row r="787" spans="2:4">
      <c r="B787" s="4">
        <v>42354</v>
      </c>
      <c r="C787" s="6">
        <v>31.510459899902301</v>
      </c>
      <c r="D787" s="7">
        <f t="shared" si="12"/>
        <v>4.1631861001254489E-3</v>
      </c>
    </row>
    <row r="788" spans="2:4">
      <c r="B788" s="4">
        <v>42355</v>
      </c>
      <c r="C788" s="6">
        <v>30.7429103851318</v>
      </c>
      <c r="D788" s="7">
        <f t="shared" si="12"/>
        <v>-2.435856275055126E-2</v>
      </c>
    </row>
    <row r="789" spans="2:4">
      <c r="B789" s="4">
        <v>42356</v>
      </c>
      <c r="C789" s="6">
        <v>31.151180267333899</v>
      </c>
      <c r="D789" s="7">
        <f t="shared" si="12"/>
        <v>1.3280131161542474E-2</v>
      </c>
    </row>
    <row r="790" spans="2:4">
      <c r="B790" s="4">
        <v>42359</v>
      </c>
      <c r="C790" s="6">
        <v>31.543123245239201</v>
      </c>
      <c r="D790" s="7">
        <f t="shared" si="12"/>
        <v>1.258196237001985E-2</v>
      </c>
    </row>
    <row r="791" spans="2:4">
      <c r="B791" s="4">
        <v>42360</v>
      </c>
      <c r="C791" s="6">
        <v>32.033054351806598</v>
      </c>
      <c r="D791" s="7">
        <f t="shared" si="12"/>
        <v>1.5532105136143892E-2</v>
      </c>
    </row>
    <row r="792" spans="2:4">
      <c r="B792" s="4">
        <v>42361</v>
      </c>
      <c r="C792" s="6">
        <v>32.416831970214801</v>
      </c>
      <c r="D792" s="7">
        <f t="shared" si="12"/>
        <v>1.1980675154898535E-2</v>
      </c>
    </row>
    <row r="793" spans="2:4">
      <c r="B793" s="4">
        <v>42362</v>
      </c>
      <c r="C793" s="6">
        <v>31.975894927978501</v>
      </c>
      <c r="D793" s="7">
        <f t="shared" si="12"/>
        <v>-1.360210160701214E-2</v>
      </c>
    </row>
    <row r="794" spans="2:4">
      <c r="B794" s="4">
        <v>42366</v>
      </c>
      <c r="C794" s="6">
        <v>32.024890899658203</v>
      </c>
      <c r="D794" s="7">
        <f t="shared" si="12"/>
        <v>1.5322783549940322E-3</v>
      </c>
    </row>
    <row r="795" spans="2:4">
      <c r="B795" s="4">
        <v>42367</v>
      </c>
      <c r="C795" s="6">
        <v>32.539310455322202</v>
      </c>
      <c r="D795" s="7">
        <f t="shared" si="12"/>
        <v>1.6063116570039337E-2</v>
      </c>
    </row>
    <row r="796" spans="2:4">
      <c r="B796" s="4">
        <v>42368</v>
      </c>
      <c r="C796" s="6">
        <v>31.8697414398193</v>
      </c>
      <c r="D796" s="7">
        <f t="shared" si="12"/>
        <v>-2.0577234309320902E-2</v>
      </c>
    </row>
    <row r="797" spans="2:4">
      <c r="B797" s="4">
        <v>42369</v>
      </c>
      <c r="C797" s="6">
        <v>31.469636917114201</v>
      </c>
      <c r="D797" s="7">
        <f t="shared" si="12"/>
        <v>-1.2554369901639495E-2</v>
      </c>
    </row>
    <row r="798" spans="2:4">
      <c r="B798" s="4">
        <v>42373</v>
      </c>
      <c r="C798" s="6">
        <v>31.306331634521399</v>
      </c>
      <c r="D798" s="7">
        <f t="shared" si="12"/>
        <v>-5.1892966869278023E-3</v>
      </c>
    </row>
    <row r="799" spans="2:4">
      <c r="B799" s="4">
        <v>42374</v>
      </c>
      <c r="C799" s="6">
        <v>31.289993286132798</v>
      </c>
      <c r="D799" s="7">
        <f t="shared" si="12"/>
        <v>-5.2188638960770639E-4</v>
      </c>
    </row>
    <row r="800" spans="2:4">
      <c r="B800" s="4">
        <v>42375</v>
      </c>
      <c r="C800" s="6">
        <v>30.873558044433501</v>
      </c>
      <c r="D800" s="7">
        <f t="shared" si="12"/>
        <v>-1.3308895207844396E-2</v>
      </c>
    </row>
    <row r="801" spans="2:4">
      <c r="B801" s="4">
        <v>42376</v>
      </c>
      <c r="C801" s="6">
        <v>30.685756683349599</v>
      </c>
      <c r="D801" s="7">
        <f t="shared" si="12"/>
        <v>-6.0829192674720645E-3</v>
      </c>
    </row>
    <row r="802" spans="2:4">
      <c r="B802" s="4">
        <v>42377</v>
      </c>
      <c r="C802" s="6">
        <v>30.2121562957763</v>
      </c>
      <c r="D802" s="7">
        <f t="shared" si="12"/>
        <v>-1.5433883298379913E-2</v>
      </c>
    </row>
    <row r="803" spans="2:4">
      <c r="B803" s="4">
        <v>42380</v>
      </c>
      <c r="C803" s="6">
        <v>29.983522415161101</v>
      </c>
      <c r="D803" s="7">
        <f t="shared" si="12"/>
        <v>-7.5676121352239445E-3</v>
      </c>
    </row>
    <row r="804" spans="2:4">
      <c r="B804" s="4">
        <v>42381</v>
      </c>
      <c r="C804" s="6">
        <v>31.4859714508056</v>
      </c>
      <c r="D804" s="7">
        <f t="shared" si="12"/>
        <v>5.0109157117737002E-2</v>
      </c>
    </row>
    <row r="805" spans="2:4">
      <c r="B805" s="4">
        <v>42382</v>
      </c>
      <c r="C805" s="6">
        <v>30.383630752563398</v>
      </c>
      <c r="D805" s="7">
        <f t="shared" si="12"/>
        <v>-3.5010534769890245E-2</v>
      </c>
    </row>
    <row r="806" spans="2:4">
      <c r="B806" s="4">
        <v>42383</v>
      </c>
      <c r="C806" s="6">
        <v>29.901872634887599</v>
      </c>
      <c r="D806" s="7">
        <f t="shared" si="12"/>
        <v>-1.585584427348774E-2</v>
      </c>
    </row>
    <row r="807" spans="2:4">
      <c r="B807" s="4">
        <v>42384</v>
      </c>
      <c r="C807" s="6">
        <v>29.362957000732401</v>
      </c>
      <c r="D807" s="7">
        <f t="shared" si="12"/>
        <v>-1.8022805485647941E-2</v>
      </c>
    </row>
    <row r="808" spans="2:4">
      <c r="B808" s="4">
        <v>42388</v>
      </c>
      <c r="C808" s="6">
        <v>29.297632217407202</v>
      </c>
      <c r="D808" s="7">
        <f t="shared" si="12"/>
        <v>-2.2247344953565396E-3</v>
      </c>
    </row>
    <row r="809" spans="2:4">
      <c r="B809" s="4">
        <v>42389</v>
      </c>
      <c r="C809" s="6">
        <v>29.518093109130799</v>
      </c>
      <c r="D809" s="7">
        <f t="shared" si="12"/>
        <v>7.5248706136945565E-3</v>
      </c>
    </row>
    <row r="810" spans="2:4">
      <c r="B810" s="4">
        <v>42390</v>
      </c>
      <c r="C810" s="6">
        <v>29.656911849975501</v>
      </c>
      <c r="D810" s="7">
        <f t="shared" si="12"/>
        <v>4.7028356585052666E-3</v>
      </c>
    </row>
    <row r="811" spans="2:4">
      <c r="B811" s="4">
        <v>42391</v>
      </c>
      <c r="C811" s="6">
        <v>30.040691375732401</v>
      </c>
      <c r="D811" s="7">
        <f t="shared" si="12"/>
        <v>1.2940643574028021E-2</v>
      </c>
    </row>
    <row r="812" spans="2:4">
      <c r="B812" s="4">
        <v>42394</v>
      </c>
      <c r="C812" s="6">
        <v>29.469099044799801</v>
      </c>
      <c r="D812" s="7">
        <f t="shared" si="12"/>
        <v>-1.9027269505333178E-2</v>
      </c>
    </row>
    <row r="813" spans="2:4">
      <c r="B813" s="4">
        <v>42395</v>
      </c>
      <c r="C813" s="6">
        <v>30.514284133911101</v>
      </c>
      <c r="D813" s="7">
        <f t="shared" si="12"/>
        <v>3.5467154510641086E-2</v>
      </c>
    </row>
    <row r="814" spans="2:4">
      <c r="B814" s="4">
        <v>42396</v>
      </c>
      <c r="C814" s="6">
        <v>30.277479171752901</v>
      </c>
      <c r="D814" s="7">
        <f t="shared" si="12"/>
        <v>-7.7604626449366831E-3</v>
      </c>
    </row>
    <row r="815" spans="2:4">
      <c r="B815" s="4">
        <v>42397</v>
      </c>
      <c r="C815" s="6">
        <v>30.448955535888601</v>
      </c>
      <c r="D815" s="7">
        <f t="shared" si="12"/>
        <v>5.6634954040584162E-3</v>
      </c>
    </row>
    <row r="816" spans="2:4">
      <c r="B816" s="4">
        <v>42398</v>
      </c>
      <c r="C816" s="6">
        <v>31.6656074523925</v>
      </c>
      <c r="D816" s="7">
        <f t="shared" si="12"/>
        <v>3.995709853068341E-2</v>
      </c>
    </row>
    <row r="817" spans="2:4">
      <c r="B817" s="4">
        <v>42401</v>
      </c>
      <c r="C817" s="6">
        <v>32.008552551269503</v>
      </c>
      <c r="D817" s="7">
        <f t="shared" si="12"/>
        <v>1.0830207485916787E-2</v>
      </c>
    </row>
    <row r="818" spans="2:4">
      <c r="B818" s="4">
        <v>42402</v>
      </c>
      <c r="C818" s="6">
        <v>32.041213989257798</v>
      </c>
      <c r="D818" s="7">
        <f t="shared" si="12"/>
        <v>1.0203972183990828E-3</v>
      </c>
    </row>
    <row r="819" spans="2:4">
      <c r="B819" s="4">
        <v>42403</v>
      </c>
      <c r="C819" s="6">
        <v>31.861577987670898</v>
      </c>
      <c r="D819" s="7">
        <f t="shared" si="12"/>
        <v>-5.6064043530661412E-3</v>
      </c>
    </row>
    <row r="820" spans="2:4">
      <c r="B820" s="4">
        <v>42404</v>
      </c>
      <c r="C820" s="6">
        <v>30.8245639801025</v>
      </c>
      <c r="D820" s="7">
        <f t="shared" si="12"/>
        <v>-3.2547477967653671E-2</v>
      </c>
    </row>
    <row r="821" spans="2:4">
      <c r="B821" s="4">
        <v>42405</v>
      </c>
      <c r="C821" s="6">
        <v>30.489782333373999</v>
      </c>
      <c r="D821" s="7">
        <f t="shared" si="12"/>
        <v>-1.0860872093587659E-2</v>
      </c>
    </row>
    <row r="822" spans="2:4">
      <c r="B822" s="4">
        <v>42408</v>
      </c>
      <c r="C822" s="6">
        <v>30.3264770507812</v>
      </c>
      <c r="D822" s="7">
        <f t="shared" si="12"/>
        <v>-5.3560658717476395E-3</v>
      </c>
    </row>
    <row r="823" spans="2:4">
      <c r="B823" s="4">
        <v>42409</v>
      </c>
      <c r="C823" s="6">
        <v>29.6732368469238</v>
      </c>
      <c r="D823" s="7">
        <f t="shared" si="12"/>
        <v>-2.1540260108800613E-2</v>
      </c>
    </row>
    <row r="824" spans="2:4">
      <c r="B824" s="4">
        <v>42410</v>
      </c>
      <c r="C824" s="6">
        <v>29.9100341796875</v>
      </c>
      <c r="D824" s="7">
        <f t="shared" si="12"/>
        <v>7.9801652238100651E-3</v>
      </c>
    </row>
    <row r="825" spans="2:4">
      <c r="B825" s="4">
        <v>42411</v>
      </c>
      <c r="C825" s="6">
        <v>29.550754547119102</v>
      </c>
      <c r="D825" s="7">
        <f t="shared" si="12"/>
        <v>-1.2012010097012582E-2</v>
      </c>
    </row>
    <row r="826" spans="2:4">
      <c r="B826" s="4">
        <v>42412</v>
      </c>
      <c r="C826" s="6">
        <v>29.599746704101499</v>
      </c>
      <c r="D826" s="7">
        <f t="shared" si="12"/>
        <v>1.6578986808704066E-3</v>
      </c>
    </row>
    <row r="827" spans="2:4">
      <c r="B827" s="4">
        <v>42416</v>
      </c>
      <c r="C827" s="6">
        <v>30.718416213989201</v>
      </c>
      <c r="D827" s="7">
        <f t="shared" si="12"/>
        <v>3.7793212255180952E-2</v>
      </c>
    </row>
    <row r="828" spans="2:4">
      <c r="B828" s="4">
        <v>42417</v>
      </c>
      <c r="C828" s="6">
        <v>30.849063873291001</v>
      </c>
      <c r="D828" s="7">
        <f t="shared" si="12"/>
        <v>4.2530727623353304E-3</v>
      </c>
    </row>
    <row r="829" spans="2:4">
      <c r="B829" s="4">
        <v>42418</v>
      </c>
      <c r="C829" s="6">
        <v>31.045026779174801</v>
      </c>
      <c r="D829" s="7">
        <f t="shared" si="12"/>
        <v>6.3523128834215292E-3</v>
      </c>
    </row>
    <row r="830" spans="2:4">
      <c r="B830" s="4">
        <v>42419</v>
      </c>
      <c r="C830" s="6">
        <v>30.8245639801025</v>
      </c>
      <c r="D830" s="7">
        <f t="shared" si="12"/>
        <v>-7.1013885940722776E-3</v>
      </c>
    </row>
    <row r="831" spans="2:4">
      <c r="B831" s="4">
        <v>42422</v>
      </c>
      <c r="C831" s="6">
        <v>31.118522644042901</v>
      </c>
      <c r="D831" s="7">
        <f t="shared" si="12"/>
        <v>9.5365067979600315E-3</v>
      </c>
    </row>
    <row r="832" spans="2:4">
      <c r="B832" s="4">
        <v>42423</v>
      </c>
      <c r="C832" s="6">
        <v>31.583950042724599</v>
      </c>
      <c r="D832" s="7">
        <f t="shared" si="12"/>
        <v>1.4956603306834459E-2</v>
      </c>
    </row>
    <row r="833" spans="2:4">
      <c r="B833" s="4">
        <v>42424</v>
      </c>
      <c r="C833" s="6">
        <v>32.490310668945298</v>
      </c>
      <c r="D833" s="7">
        <f t="shared" si="12"/>
        <v>2.8696873728417005E-2</v>
      </c>
    </row>
    <row r="834" spans="2:4">
      <c r="B834" s="4">
        <v>42425</v>
      </c>
      <c r="C834" s="6">
        <v>32.531143188476499</v>
      </c>
      <c r="D834" s="7">
        <f t="shared" si="12"/>
        <v>1.256759898274229E-3</v>
      </c>
    </row>
    <row r="835" spans="2:4">
      <c r="B835" s="4">
        <v>42426</v>
      </c>
      <c r="C835" s="6">
        <v>32.931255340576101</v>
      </c>
      <c r="D835" s="7">
        <f t="shared" si="12"/>
        <v>1.2299357258411137E-2</v>
      </c>
    </row>
    <row r="836" spans="2:4">
      <c r="B836" s="4">
        <v>42429</v>
      </c>
      <c r="C836" s="6">
        <v>33.029232025146399</v>
      </c>
      <c r="D836" s="7">
        <f t="shared" si="12"/>
        <v>2.9751882689263986E-3</v>
      </c>
    </row>
    <row r="837" spans="2:4">
      <c r="B837" s="4">
        <v>42430</v>
      </c>
      <c r="C837" s="6">
        <v>34.058086395263601</v>
      </c>
      <c r="D837" s="7">
        <f t="shared" ref="D837:D900" si="13">+C837/C836-1</f>
        <v>3.1149812061445958E-2</v>
      </c>
    </row>
    <row r="838" spans="2:4">
      <c r="B838" s="4">
        <v>42431</v>
      </c>
      <c r="C838" s="6">
        <v>33.968269348144503</v>
      </c>
      <c r="D838" s="7">
        <f t="shared" si="13"/>
        <v>-2.6371724493478022E-3</v>
      </c>
    </row>
    <row r="839" spans="2:4">
      <c r="B839" s="4">
        <v>42432</v>
      </c>
      <c r="C839" s="6">
        <v>34.205055236816399</v>
      </c>
      <c r="D839" s="7">
        <f t="shared" si="13"/>
        <v>6.9707963701375331E-3</v>
      </c>
    </row>
    <row r="840" spans="2:4">
      <c r="B840" s="4">
        <v>42433</v>
      </c>
      <c r="C840" s="6">
        <v>35.029777526855398</v>
      </c>
      <c r="D840" s="7">
        <f t="shared" si="13"/>
        <v>2.4111122883126113E-2</v>
      </c>
    </row>
    <row r="841" spans="2:4">
      <c r="B841" s="4">
        <v>42436</v>
      </c>
      <c r="C841" s="6">
        <v>37.152793884277301</v>
      </c>
      <c r="D841" s="7">
        <f t="shared" si="13"/>
        <v>6.060604740621911E-2</v>
      </c>
    </row>
    <row r="842" spans="2:4">
      <c r="B842" s="4">
        <v>42437</v>
      </c>
      <c r="C842" s="6">
        <v>36.401561737060497</v>
      </c>
      <c r="D842" s="7">
        <f t="shared" si="13"/>
        <v>-2.0220071458333044E-2</v>
      </c>
    </row>
    <row r="843" spans="2:4">
      <c r="B843" s="4">
        <v>42438</v>
      </c>
      <c r="C843" s="6">
        <v>36.638362884521399</v>
      </c>
      <c r="D843" s="7">
        <f t="shared" si="13"/>
        <v>6.5052469224091691E-3</v>
      </c>
    </row>
    <row r="844" spans="2:4">
      <c r="B844" s="4">
        <v>42439</v>
      </c>
      <c r="C844" s="6">
        <v>37.2752685546875</v>
      </c>
      <c r="D844" s="7">
        <f t="shared" si="13"/>
        <v>1.7383573392008023E-2</v>
      </c>
    </row>
    <row r="845" spans="2:4">
      <c r="B845" s="4">
        <v>42440</v>
      </c>
      <c r="C845" s="6">
        <v>37.242618560791001</v>
      </c>
      <c r="D845" s="7">
        <f t="shared" si="13"/>
        <v>-8.7591572542522478E-4</v>
      </c>
    </row>
    <row r="846" spans="2:4">
      <c r="B846" s="4">
        <v>42443</v>
      </c>
      <c r="C846" s="6">
        <v>36.654693603515597</v>
      </c>
      <c r="D846" s="7">
        <f t="shared" si="13"/>
        <v>-1.5786348543557316E-2</v>
      </c>
    </row>
    <row r="847" spans="2:4">
      <c r="B847" s="4">
        <v>42444</v>
      </c>
      <c r="C847" s="6">
        <v>36.0259590148925</v>
      </c>
      <c r="D847" s="7">
        <f t="shared" si="13"/>
        <v>-1.7152908040207859E-2</v>
      </c>
    </row>
    <row r="848" spans="2:4">
      <c r="B848" s="4">
        <v>42445</v>
      </c>
      <c r="C848" s="6">
        <v>35.984935760497997</v>
      </c>
      <c r="D848" s="7">
        <f t="shared" si="13"/>
        <v>-1.1387137363240152E-3</v>
      </c>
    </row>
    <row r="849" spans="2:4">
      <c r="B849" s="4">
        <v>42446</v>
      </c>
      <c r="C849" s="6">
        <v>36.731548309326101</v>
      </c>
      <c r="D849" s="7">
        <f t="shared" si="13"/>
        <v>2.0747919457110298E-2</v>
      </c>
    </row>
    <row r="850" spans="2:4">
      <c r="B850" s="4">
        <v>42447</v>
      </c>
      <c r="C850" s="6">
        <v>36.633098602294901</v>
      </c>
      <c r="D850" s="7">
        <f t="shared" si="13"/>
        <v>-2.6802493105416714E-3</v>
      </c>
    </row>
    <row r="851" spans="2:4">
      <c r="B851" s="4">
        <v>42450</v>
      </c>
      <c r="C851" s="6">
        <v>37.108955383300703</v>
      </c>
      <c r="D851" s="7">
        <f t="shared" si="13"/>
        <v>1.2989804279782913E-2</v>
      </c>
    </row>
    <row r="852" spans="2:4">
      <c r="B852" s="4">
        <v>42451</v>
      </c>
      <c r="C852" s="6">
        <v>36.756153106689403</v>
      </c>
      <c r="D852" s="7">
        <f t="shared" si="13"/>
        <v>-9.5072004309252334E-3</v>
      </c>
    </row>
    <row r="853" spans="2:4">
      <c r="B853" s="4">
        <v>42452</v>
      </c>
      <c r="C853" s="6">
        <v>35.919300079345703</v>
      </c>
      <c r="D853" s="7">
        <f t="shared" si="13"/>
        <v>-2.2767698918725987E-2</v>
      </c>
    </row>
    <row r="854" spans="2:4">
      <c r="B854" s="4">
        <v>42453</v>
      </c>
      <c r="C854" s="6">
        <v>36.280307769775298</v>
      </c>
      <c r="D854" s="7">
        <f t="shared" si="13"/>
        <v>1.0050521297244819E-2</v>
      </c>
    </row>
    <row r="855" spans="2:4">
      <c r="B855" s="4">
        <v>42457</v>
      </c>
      <c r="C855" s="6">
        <v>37.018703460693303</v>
      </c>
      <c r="D855" s="7">
        <f t="shared" si="13"/>
        <v>2.03525200393464E-2</v>
      </c>
    </row>
    <row r="856" spans="2:4">
      <c r="B856" s="4">
        <v>42458</v>
      </c>
      <c r="C856" s="6">
        <v>37.256637573242102</v>
      </c>
      <c r="D856" s="7">
        <f t="shared" si="13"/>
        <v>6.4274026452990629E-3</v>
      </c>
    </row>
    <row r="857" spans="2:4">
      <c r="B857" s="4">
        <v>42459</v>
      </c>
      <c r="C857" s="6">
        <v>37.256637573242102</v>
      </c>
      <c r="D857" s="7">
        <f t="shared" si="13"/>
        <v>0</v>
      </c>
    </row>
    <row r="858" spans="2:4">
      <c r="B858" s="4">
        <v>42460</v>
      </c>
      <c r="C858" s="6">
        <v>37.158176422119098</v>
      </c>
      <c r="D858" s="7">
        <f t="shared" si="13"/>
        <v>-2.6427814622144163E-3</v>
      </c>
    </row>
    <row r="859" spans="2:4">
      <c r="B859" s="4">
        <v>42461</v>
      </c>
      <c r="C859" s="6">
        <v>37.084339141845703</v>
      </c>
      <c r="D859" s="7">
        <f t="shared" si="13"/>
        <v>-1.9871072098532894E-3</v>
      </c>
    </row>
    <row r="860" spans="2:4">
      <c r="B860" s="4">
        <v>42464</v>
      </c>
      <c r="C860" s="6">
        <v>37.059722900390597</v>
      </c>
      <c r="D860" s="7">
        <f t="shared" si="13"/>
        <v>-6.6379075439237933E-4</v>
      </c>
    </row>
    <row r="861" spans="2:4">
      <c r="B861" s="4">
        <v>42465</v>
      </c>
      <c r="C861" s="6">
        <v>36.2967109680175</v>
      </c>
      <c r="D861" s="7">
        <f t="shared" si="13"/>
        <v>-2.0588711211465993E-2</v>
      </c>
    </row>
    <row r="862" spans="2:4">
      <c r="B862" s="4">
        <v>42466</v>
      </c>
      <c r="C862" s="6">
        <v>36.526435852050703</v>
      </c>
      <c r="D862" s="7">
        <f t="shared" si="13"/>
        <v>6.3290826608399797E-3</v>
      </c>
    </row>
    <row r="863" spans="2:4">
      <c r="B863" s="4">
        <v>42467</v>
      </c>
      <c r="C863" s="6">
        <v>36.386951446533203</v>
      </c>
      <c r="D863" s="7">
        <f t="shared" si="13"/>
        <v>-3.8187247746392927E-3</v>
      </c>
    </row>
    <row r="864" spans="2:4">
      <c r="B864" s="4">
        <v>42468</v>
      </c>
      <c r="C864" s="6">
        <v>36.526435852050703</v>
      </c>
      <c r="D864" s="7">
        <f t="shared" si="13"/>
        <v>3.8333633341738338E-3</v>
      </c>
    </row>
    <row r="865" spans="2:4">
      <c r="B865" s="4">
        <v>42471</v>
      </c>
      <c r="C865" s="6">
        <v>36.780773162841797</v>
      </c>
      <c r="D865" s="7">
        <f t="shared" si="13"/>
        <v>6.9631023355598565E-3</v>
      </c>
    </row>
    <row r="866" spans="2:4">
      <c r="B866" s="4">
        <v>42472</v>
      </c>
      <c r="C866" s="6">
        <v>37.264835357666001</v>
      </c>
      <c r="D866" s="7">
        <f t="shared" si="13"/>
        <v>1.3160740060604192E-2</v>
      </c>
    </row>
    <row r="867" spans="2:4">
      <c r="B867" s="4">
        <v>42473</v>
      </c>
      <c r="C867" s="6">
        <v>37.896579742431598</v>
      </c>
      <c r="D867" s="7">
        <f t="shared" si="13"/>
        <v>1.6952829086782417E-2</v>
      </c>
    </row>
    <row r="868" spans="2:4">
      <c r="B868" s="4">
        <v>42474</v>
      </c>
      <c r="C868" s="6">
        <v>37.4043159484863</v>
      </c>
      <c r="D868" s="7">
        <f t="shared" si="13"/>
        <v>-1.2989662847967431E-2</v>
      </c>
    </row>
    <row r="869" spans="2:4">
      <c r="B869" s="4">
        <v>42475</v>
      </c>
      <c r="C869" s="6">
        <v>37.995044708251903</v>
      </c>
      <c r="D869" s="7">
        <f t="shared" si="13"/>
        <v>1.5793064110012356E-2</v>
      </c>
    </row>
    <row r="870" spans="2:4">
      <c r="B870" s="4">
        <v>42478</v>
      </c>
      <c r="C870" s="6">
        <v>37.970424652099602</v>
      </c>
      <c r="D870" s="7">
        <f t="shared" si="13"/>
        <v>-6.4798071278371339E-4</v>
      </c>
    </row>
    <row r="871" spans="2:4">
      <c r="B871" s="4">
        <v>42479</v>
      </c>
      <c r="C871" s="6">
        <v>38.265789031982401</v>
      </c>
      <c r="D871" s="7">
        <f t="shared" si="13"/>
        <v>7.7788010692281251E-3</v>
      </c>
    </row>
    <row r="872" spans="2:4">
      <c r="B872" s="4">
        <v>42480</v>
      </c>
      <c r="C872" s="6">
        <v>38.528327941894503</v>
      </c>
      <c r="D872" s="7">
        <f t="shared" si="13"/>
        <v>6.8609302605173728E-3</v>
      </c>
    </row>
    <row r="873" spans="2:4">
      <c r="B873" s="4">
        <v>42481</v>
      </c>
      <c r="C873" s="6">
        <v>38.150920867919901</v>
      </c>
      <c r="D873" s="7">
        <f t="shared" si="13"/>
        <v>-9.7955736502185475E-3</v>
      </c>
    </row>
    <row r="874" spans="2:4">
      <c r="B874" s="4">
        <v>42482</v>
      </c>
      <c r="C874" s="6">
        <v>37.945808410644503</v>
      </c>
      <c r="D874" s="7">
        <f t="shared" si="13"/>
        <v>-5.3763435484429634E-3</v>
      </c>
    </row>
    <row r="875" spans="2:4">
      <c r="B875" s="4">
        <v>42485</v>
      </c>
      <c r="C875" s="6">
        <v>38.470901489257798</v>
      </c>
      <c r="D875" s="7">
        <f t="shared" si="13"/>
        <v>1.3837973167702966E-2</v>
      </c>
    </row>
    <row r="876" spans="2:4">
      <c r="B876" s="4">
        <v>42486</v>
      </c>
      <c r="C876" s="6">
        <v>39.119049072265597</v>
      </c>
      <c r="D876" s="7">
        <f t="shared" si="13"/>
        <v>1.684773576696097E-2</v>
      </c>
    </row>
    <row r="877" spans="2:4">
      <c r="B877" s="4">
        <v>42487</v>
      </c>
      <c r="C877" s="6">
        <v>38.6431884765625</v>
      </c>
      <c r="D877" s="7">
        <f t="shared" si="13"/>
        <v>-1.2164421349405208E-2</v>
      </c>
    </row>
    <row r="878" spans="2:4">
      <c r="B878" s="4">
        <v>42488</v>
      </c>
      <c r="C878" s="6">
        <v>38.4955024719238</v>
      </c>
      <c r="D878" s="7">
        <f t="shared" si="13"/>
        <v>-3.8217862050454743E-3</v>
      </c>
    </row>
    <row r="879" spans="2:4">
      <c r="B879" s="4">
        <v>42489</v>
      </c>
      <c r="C879" s="6">
        <v>37.625835418701101</v>
      </c>
      <c r="D879" s="7">
        <f t="shared" si="13"/>
        <v>-2.2591393731176246E-2</v>
      </c>
    </row>
    <row r="880" spans="2:4">
      <c r="B880" s="4">
        <v>42492</v>
      </c>
      <c r="C880" s="6">
        <v>38.101696014404297</v>
      </c>
      <c r="D880" s="7">
        <f t="shared" si="13"/>
        <v>1.2647176877478072E-2</v>
      </c>
    </row>
    <row r="881" spans="2:4">
      <c r="B881" s="4">
        <v>42493</v>
      </c>
      <c r="C881" s="6">
        <v>37.757106781005803</v>
      </c>
      <c r="D881" s="7">
        <f t="shared" si="13"/>
        <v>-9.0439342455574945E-3</v>
      </c>
    </row>
    <row r="882" spans="2:4">
      <c r="B882" s="4">
        <v>42494</v>
      </c>
      <c r="C882" s="6">
        <v>37.675056457519503</v>
      </c>
      <c r="D882" s="7">
        <f t="shared" si="13"/>
        <v>-2.1731093953304415E-3</v>
      </c>
    </row>
    <row r="883" spans="2:4">
      <c r="B883" s="4">
        <v>42495</v>
      </c>
      <c r="C883" s="6">
        <v>37.100753784179602</v>
      </c>
      <c r="D883" s="7">
        <f t="shared" si="13"/>
        <v>-1.5243578307240324E-2</v>
      </c>
    </row>
    <row r="884" spans="2:4">
      <c r="B884" s="4">
        <v>42496</v>
      </c>
      <c r="C884" s="6">
        <v>37.4207153320312</v>
      </c>
      <c r="D884" s="7">
        <f t="shared" si="13"/>
        <v>8.6241252593641793E-3</v>
      </c>
    </row>
    <row r="885" spans="2:4">
      <c r="B885" s="4">
        <v>42499</v>
      </c>
      <c r="C885" s="6">
        <v>38.315010070800703</v>
      </c>
      <c r="D885" s="7">
        <f t="shared" si="13"/>
        <v>2.3898387052051051E-2</v>
      </c>
    </row>
    <row r="886" spans="2:4">
      <c r="B886" s="4">
        <v>42500</v>
      </c>
      <c r="C886" s="6">
        <v>37.724277496337798</v>
      </c>
      <c r="D886" s="7">
        <f t="shared" si="13"/>
        <v>-1.5417784658579348E-2</v>
      </c>
    </row>
    <row r="887" spans="2:4">
      <c r="B887" s="4">
        <v>42501</v>
      </c>
      <c r="C887" s="6">
        <v>36.542839050292898</v>
      </c>
      <c r="D887" s="7">
        <f t="shared" si="13"/>
        <v>-3.1317722285326588E-2</v>
      </c>
    </row>
    <row r="888" spans="2:4">
      <c r="B888" s="4">
        <v>42502</v>
      </c>
      <c r="C888" s="6">
        <v>36.452583312988203</v>
      </c>
      <c r="D888" s="7">
        <f t="shared" si="13"/>
        <v>-2.4698611178096685E-3</v>
      </c>
    </row>
    <row r="889" spans="2:4">
      <c r="B889" s="4">
        <v>42503</v>
      </c>
      <c r="C889" s="6">
        <v>35.919300079345703</v>
      </c>
      <c r="D889" s="7">
        <f t="shared" si="13"/>
        <v>-1.4629504555648043E-2</v>
      </c>
    </row>
    <row r="890" spans="2:4">
      <c r="B890" s="4">
        <v>42506</v>
      </c>
      <c r="C890" s="6">
        <v>36.4854125976562</v>
      </c>
      <c r="D890" s="7">
        <f t="shared" si="13"/>
        <v>1.5760677882362906E-2</v>
      </c>
    </row>
    <row r="891" spans="2:4">
      <c r="B891" s="4">
        <v>42507</v>
      </c>
      <c r="C891" s="6">
        <v>36.1572265625</v>
      </c>
      <c r="D891" s="7">
        <f t="shared" si="13"/>
        <v>-8.9949931161606989E-3</v>
      </c>
    </row>
    <row r="892" spans="2:4">
      <c r="B892" s="4">
        <v>42508</v>
      </c>
      <c r="C892" s="6">
        <v>34.344028472900298</v>
      </c>
      <c r="D892" s="7">
        <f t="shared" si="13"/>
        <v>-5.0147598750846623E-2</v>
      </c>
    </row>
    <row r="893" spans="2:4">
      <c r="B893" s="4">
        <v>42509</v>
      </c>
      <c r="C893" s="6">
        <v>35.221923828125</v>
      </c>
      <c r="D893" s="7">
        <f t="shared" si="13"/>
        <v>2.5561804897681784E-2</v>
      </c>
    </row>
    <row r="894" spans="2:4">
      <c r="B894" s="4">
        <v>42510</v>
      </c>
      <c r="C894" s="6">
        <v>35.804431915283203</v>
      </c>
      <c r="D894" s="7">
        <f t="shared" si="13"/>
        <v>1.653822460126575E-2</v>
      </c>
    </row>
    <row r="895" spans="2:4">
      <c r="B895" s="4">
        <v>42513</v>
      </c>
      <c r="C895" s="6">
        <v>34.450691223144503</v>
      </c>
      <c r="D895" s="7">
        <f t="shared" si="13"/>
        <v>-3.780930515366876E-2</v>
      </c>
    </row>
    <row r="896" spans="2:4">
      <c r="B896" s="4">
        <v>42514</v>
      </c>
      <c r="C896" s="6">
        <v>35.558296203613203</v>
      </c>
      <c r="D896" s="7">
        <f t="shared" si="13"/>
        <v>3.2150442883555064E-2</v>
      </c>
    </row>
    <row r="897" spans="2:4">
      <c r="B897" s="4">
        <v>42515</v>
      </c>
      <c r="C897" s="6">
        <v>35.820835113525298</v>
      </c>
      <c r="D897" s="7">
        <f t="shared" si="13"/>
        <v>7.3833377282406243E-3</v>
      </c>
    </row>
    <row r="898" spans="2:4">
      <c r="B898" s="4">
        <v>42516</v>
      </c>
      <c r="C898" s="6">
        <v>36.6412963867187</v>
      </c>
      <c r="D898" s="7">
        <f t="shared" si="13"/>
        <v>2.2904582503259663E-2</v>
      </c>
    </row>
    <row r="899" spans="2:4">
      <c r="B899" s="4">
        <v>42517</v>
      </c>
      <c r="C899" s="6">
        <v>41.801925659179602</v>
      </c>
      <c r="D899" s="7">
        <f t="shared" si="13"/>
        <v>0.14084188555979882</v>
      </c>
    </row>
    <row r="900" spans="2:4">
      <c r="B900" s="4">
        <v>42521</v>
      </c>
      <c r="C900" s="6">
        <v>42.909530639648402</v>
      </c>
      <c r="D900" s="7">
        <f t="shared" si="13"/>
        <v>2.6496506153791843E-2</v>
      </c>
    </row>
    <row r="901" spans="2:4">
      <c r="B901" s="4">
        <v>42522</v>
      </c>
      <c r="C901" s="6">
        <v>43.007991790771399</v>
      </c>
      <c r="D901" s="7">
        <f t="shared" ref="D901:D964" si="14">+C901/C900-1</f>
        <v>2.294621955897469E-3</v>
      </c>
    </row>
    <row r="902" spans="2:4">
      <c r="B902" s="4">
        <v>42523</v>
      </c>
      <c r="C902" s="6">
        <v>42.950550079345703</v>
      </c>
      <c r="D902" s="7">
        <f t="shared" si="14"/>
        <v>-1.335605524320771E-3</v>
      </c>
    </row>
    <row r="903" spans="2:4">
      <c r="B903" s="4">
        <v>42524</v>
      </c>
      <c r="C903" s="6">
        <v>43.549491882324197</v>
      </c>
      <c r="D903" s="7">
        <f t="shared" si="14"/>
        <v>1.3944915766434418E-2</v>
      </c>
    </row>
    <row r="904" spans="2:4">
      <c r="B904" s="4">
        <v>42527</v>
      </c>
      <c r="C904" s="6">
        <v>42.679801940917898</v>
      </c>
      <c r="D904" s="7">
        <f t="shared" si="14"/>
        <v>-1.9970151288017379E-2</v>
      </c>
    </row>
    <row r="905" spans="2:4">
      <c r="B905" s="4">
        <v>42528</v>
      </c>
      <c r="C905" s="6">
        <v>43.3607788085937</v>
      </c>
      <c r="D905" s="7">
        <f t="shared" si="14"/>
        <v>1.595548331312524E-2</v>
      </c>
    </row>
    <row r="906" spans="2:4">
      <c r="B906" s="4">
        <v>42529</v>
      </c>
      <c r="C906" s="6">
        <v>43.714988708496001</v>
      </c>
      <c r="D906" s="7">
        <f t="shared" si="14"/>
        <v>8.1689007816461157E-3</v>
      </c>
    </row>
    <row r="907" spans="2:4">
      <c r="B907" s="4">
        <v>42530</v>
      </c>
      <c r="C907" s="6">
        <v>43.5667114257812</v>
      </c>
      <c r="D907" s="7">
        <f t="shared" si="14"/>
        <v>-3.3919094364533997E-3</v>
      </c>
    </row>
    <row r="908" spans="2:4">
      <c r="B908" s="4">
        <v>42531</v>
      </c>
      <c r="C908" s="6">
        <v>43.3772583007812</v>
      </c>
      <c r="D908" s="7">
        <f t="shared" si="14"/>
        <v>-4.3485752952170387E-3</v>
      </c>
    </row>
    <row r="909" spans="2:4">
      <c r="B909" s="4">
        <v>42534</v>
      </c>
      <c r="C909" s="6">
        <v>42.355831146240199</v>
      </c>
      <c r="D909" s="7">
        <f t="shared" si="14"/>
        <v>-2.3547526850552614E-2</v>
      </c>
    </row>
    <row r="910" spans="2:4">
      <c r="B910" s="4">
        <v>42535</v>
      </c>
      <c r="C910" s="6">
        <v>41.754512786865199</v>
      </c>
      <c r="D910" s="7">
        <f t="shared" si="14"/>
        <v>-1.4196825870300023E-2</v>
      </c>
    </row>
    <row r="911" spans="2:4">
      <c r="B911" s="4">
        <v>42536</v>
      </c>
      <c r="C911" s="6">
        <v>42.009876251220703</v>
      </c>
      <c r="D911" s="7">
        <f t="shared" si="14"/>
        <v>6.1158290999345777E-3</v>
      </c>
    </row>
    <row r="912" spans="2:4">
      <c r="B912" s="4">
        <v>42537</v>
      </c>
      <c r="C912" s="6">
        <v>41.614490509033203</v>
      </c>
      <c r="D912" s="7">
        <f t="shared" si="14"/>
        <v>-9.4117330844556424E-3</v>
      </c>
    </row>
    <row r="913" spans="2:4">
      <c r="B913" s="4">
        <v>42538</v>
      </c>
      <c r="C913" s="6">
        <v>41.367362976074197</v>
      </c>
      <c r="D913" s="7">
        <f t="shared" si="14"/>
        <v>-5.9384971421280186E-3</v>
      </c>
    </row>
    <row r="914" spans="2:4">
      <c r="B914" s="4">
        <v>42541</v>
      </c>
      <c r="C914" s="6">
        <v>41.663906097412102</v>
      </c>
      <c r="D914" s="7">
        <f t="shared" si="14"/>
        <v>7.1685285211295913E-3</v>
      </c>
    </row>
    <row r="915" spans="2:4">
      <c r="B915" s="4">
        <v>42542</v>
      </c>
      <c r="C915" s="6">
        <v>40.848426818847599</v>
      </c>
      <c r="D915" s="7">
        <f t="shared" si="14"/>
        <v>-1.9572799455189749E-2</v>
      </c>
    </row>
    <row r="916" spans="2:4">
      <c r="B916" s="4">
        <v>42543</v>
      </c>
      <c r="C916" s="6">
        <v>40.864894866943303</v>
      </c>
      <c r="D916" s="7">
        <f t="shared" si="14"/>
        <v>4.031501180874475E-4</v>
      </c>
    </row>
    <row r="917" spans="2:4">
      <c r="B917" s="4">
        <v>42544</v>
      </c>
      <c r="C917" s="6">
        <v>40.576595306396399</v>
      </c>
      <c r="D917" s="7">
        <f t="shared" si="14"/>
        <v>-7.0549443840639547E-3</v>
      </c>
    </row>
    <row r="918" spans="2:4">
      <c r="B918" s="4">
        <v>42545</v>
      </c>
      <c r="C918" s="6">
        <v>40.601310729980398</v>
      </c>
      <c r="D918" s="7">
        <f t="shared" si="14"/>
        <v>6.0910540663572377E-4</v>
      </c>
    </row>
    <row r="919" spans="2:4">
      <c r="B919" s="4">
        <v>42548</v>
      </c>
      <c r="C919" s="6">
        <v>40.395374298095703</v>
      </c>
      <c r="D919" s="7">
        <f t="shared" si="14"/>
        <v>-5.0721621588593058E-3</v>
      </c>
    </row>
    <row r="920" spans="2:4">
      <c r="B920" s="4">
        <v>42549</v>
      </c>
      <c r="C920" s="6">
        <v>40.922561645507798</v>
      </c>
      <c r="D920" s="7">
        <f t="shared" si="14"/>
        <v>1.3050686039489223E-2</v>
      </c>
    </row>
    <row r="921" spans="2:4">
      <c r="B921" s="4">
        <v>42550</v>
      </c>
      <c r="C921" s="6">
        <v>41.548583984375</v>
      </c>
      <c r="D921" s="7">
        <f t="shared" si="14"/>
        <v>1.5297730975155632E-2</v>
      </c>
    </row>
    <row r="922" spans="2:4">
      <c r="B922" s="4">
        <v>42551</v>
      </c>
      <c r="C922" s="6">
        <v>41.276763916015597</v>
      </c>
      <c r="D922" s="7">
        <f t="shared" si="14"/>
        <v>-6.542222196107228E-3</v>
      </c>
    </row>
    <row r="923" spans="2:4">
      <c r="B923" s="4">
        <v>42552</v>
      </c>
      <c r="C923" s="6">
        <v>41.260288238525298</v>
      </c>
      <c r="D923" s="7">
        <f t="shared" si="14"/>
        <v>-3.9915138511881221E-4</v>
      </c>
    </row>
    <row r="924" spans="2:4">
      <c r="B924" s="4">
        <v>42556</v>
      </c>
      <c r="C924" s="6">
        <v>41.169673919677699</v>
      </c>
      <c r="D924" s="7">
        <f t="shared" si="14"/>
        <v>-2.1961630108776609E-3</v>
      </c>
    </row>
    <row r="925" spans="2:4">
      <c r="B925" s="4">
        <v>42557</v>
      </c>
      <c r="C925" s="6">
        <v>41.260288238525298</v>
      </c>
      <c r="D925" s="7">
        <f t="shared" si="14"/>
        <v>2.2009967585459034E-3</v>
      </c>
    </row>
    <row r="926" spans="2:4">
      <c r="B926" s="4">
        <v>42558</v>
      </c>
      <c r="C926" s="6">
        <v>41.408554077148402</v>
      </c>
      <c r="D926" s="7">
        <f t="shared" si="14"/>
        <v>3.5934271172799459E-3</v>
      </c>
    </row>
    <row r="927" spans="2:4">
      <c r="B927" s="4">
        <v>42559</v>
      </c>
      <c r="C927" s="6">
        <v>42.092247009277301</v>
      </c>
      <c r="D927" s="7">
        <f t="shared" si="14"/>
        <v>1.651091054411391E-2</v>
      </c>
    </row>
    <row r="928" spans="2:4">
      <c r="B928" s="4">
        <v>42562</v>
      </c>
      <c r="C928" s="6">
        <v>43.286647796630803</v>
      </c>
      <c r="D928" s="7">
        <f t="shared" si="14"/>
        <v>2.8375790607953366E-2</v>
      </c>
    </row>
    <row r="929" spans="2:4">
      <c r="B929" s="4">
        <v>42563</v>
      </c>
      <c r="C929" s="6">
        <v>43.434913635253899</v>
      </c>
      <c r="D929" s="7">
        <f t="shared" si="14"/>
        <v>3.4252095315783215E-3</v>
      </c>
    </row>
    <row r="930" spans="2:4">
      <c r="B930" s="4">
        <v>42564</v>
      </c>
      <c r="C930" s="6">
        <v>42.948925018310497</v>
      </c>
      <c r="D930" s="7">
        <f t="shared" si="14"/>
        <v>-1.1188893364092012E-2</v>
      </c>
    </row>
    <row r="931" spans="2:4">
      <c r="B931" s="4">
        <v>42565</v>
      </c>
      <c r="C931" s="6">
        <v>42.298171997070298</v>
      </c>
      <c r="D931" s="7">
        <f t="shared" si="14"/>
        <v>-1.5151788338422012E-2</v>
      </c>
    </row>
    <row r="932" spans="2:4">
      <c r="B932" s="4">
        <v>42566</v>
      </c>
      <c r="C932" s="6">
        <v>42.314655303955</v>
      </c>
      <c r="D932" s="7">
        <f t="shared" si="14"/>
        <v>3.896931263565051E-4</v>
      </c>
    </row>
    <row r="933" spans="2:4">
      <c r="B933" s="4">
        <v>42569</v>
      </c>
      <c r="C933" s="6">
        <v>43.319587707519503</v>
      </c>
      <c r="D933" s="7">
        <f t="shared" si="14"/>
        <v>2.3749039105857461E-2</v>
      </c>
    </row>
    <row r="934" spans="2:4">
      <c r="B934" s="4">
        <v>42570</v>
      </c>
      <c r="C934" s="6">
        <v>43.097190856933501</v>
      </c>
      <c r="D934" s="7">
        <f t="shared" si="14"/>
        <v>-5.1338635096797036E-3</v>
      </c>
    </row>
    <row r="935" spans="2:4">
      <c r="B935" s="4">
        <v>42571</v>
      </c>
      <c r="C935" s="6">
        <v>43.509040832519503</v>
      </c>
      <c r="D935" s="7">
        <f t="shared" si="14"/>
        <v>9.5563067428963144E-3</v>
      </c>
    </row>
    <row r="936" spans="2:4">
      <c r="B936" s="4">
        <v>42572</v>
      </c>
      <c r="C936" s="6">
        <v>43.1795654296875</v>
      </c>
      <c r="D936" s="7">
        <f t="shared" si="14"/>
        <v>-7.5725733440151766E-3</v>
      </c>
    </row>
    <row r="937" spans="2:4">
      <c r="B937" s="4">
        <v>42573</v>
      </c>
      <c r="C937" s="6">
        <v>43.887954711913999</v>
      </c>
      <c r="D937" s="7">
        <f t="shared" si="14"/>
        <v>1.640566029734658E-2</v>
      </c>
    </row>
    <row r="938" spans="2:4">
      <c r="B938" s="4">
        <v>42576</v>
      </c>
      <c r="C938" s="6">
        <v>44.324527740478501</v>
      </c>
      <c r="D938" s="7">
        <f t="shared" si="14"/>
        <v>9.9474452940497837E-3</v>
      </c>
    </row>
    <row r="939" spans="2:4">
      <c r="B939" s="4">
        <v>42577</v>
      </c>
      <c r="C939" s="6">
        <v>44.242172241210902</v>
      </c>
      <c r="D939" s="7">
        <f t="shared" si="14"/>
        <v>-1.8580118833931847E-3</v>
      </c>
    </row>
    <row r="940" spans="2:4">
      <c r="B940" s="4">
        <v>42578</v>
      </c>
      <c r="C940" s="6">
        <v>43.451389312744098</v>
      </c>
      <c r="D940" s="7">
        <f t="shared" si="14"/>
        <v>-1.7873962520542852E-2</v>
      </c>
    </row>
    <row r="941" spans="2:4">
      <c r="B941" s="4">
        <v>42579</v>
      </c>
      <c r="C941" s="6">
        <v>43.443157196044901</v>
      </c>
      <c r="D941" s="7">
        <f t="shared" si="14"/>
        <v>-1.8945577642970335E-4</v>
      </c>
    </row>
    <row r="942" spans="2:4">
      <c r="B942" s="4">
        <v>42580</v>
      </c>
      <c r="C942" s="6">
        <v>43.805583953857401</v>
      </c>
      <c r="D942" s="7">
        <f t="shared" si="14"/>
        <v>8.3425510760413157E-3</v>
      </c>
    </row>
    <row r="943" spans="2:4">
      <c r="B943" s="4">
        <v>42583</v>
      </c>
      <c r="C943" s="6">
        <v>44.555171966552699</v>
      </c>
      <c r="D943" s="7">
        <f t="shared" si="14"/>
        <v>1.7111700039996736E-2</v>
      </c>
    </row>
    <row r="944" spans="2:4">
      <c r="B944" s="4">
        <v>42584</v>
      </c>
      <c r="C944" s="6">
        <v>42.158149719238203</v>
      </c>
      <c r="D944" s="7">
        <f t="shared" si="14"/>
        <v>-5.3798967471473946E-2</v>
      </c>
    </row>
    <row r="945" spans="2:4">
      <c r="B945" s="4">
        <v>42585</v>
      </c>
      <c r="C945" s="6">
        <v>43.220745086669901</v>
      </c>
      <c r="D945" s="7">
        <f t="shared" si="14"/>
        <v>2.5204981112982638E-2</v>
      </c>
    </row>
    <row r="946" spans="2:4">
      <c r="B946" s="4">
        <v>42586</v>
      </c>
      <c r="C946" s="6">
        <v>43.3031196594238</v>
      </c>
      <c r="D946" s="7">
        <f t="shared" si="14"/>
        <v>1.9059035791426648E-3</v>
      </c>
    </row>
    <row r="947" spans="2:4">
      <c r="B947" s="4">
        <v>42587</v>
      </c>
      <c r="C947" s="6">
        <v>44.176265716552699</v>
      </c>
      <c r="D947" s="7">
        <f t="shared" si="14"/>
        <v>2.0163583224398929E-2</v>
      </c>
    </row>
    <row r="948" spans="2:4">
      <c r="B948" s="4">
        <v>42590</v>
      </c>
      <c r="C948" s="6">
        <v>44.233921051025298</v>
      </c>
      <c r="D948" s="7">
        <f t="shared" si="14"/>
        <v>1.3051201485099195E-3</v>
      </c>
    </row>
    <row r="949" spans="2:4">
      <c r="B949" s="4">
        <v>42591</v>
      </c>
      <c r="C949" s="6">
        <v>44.176265716552699</v>
      </c>
      <c r="D949" s="7">
        <f t="shared" si="14"/>
        <v>-1.3034190300718063E-3</v>
      </c>
    </row>
    <row r="950" spans="2:4">
      <c r="B950" s="4">
        <v>42592</v>
      </c>
      <c r="C950" s="6">
        <v>44.456344604492102</v>
      </c>
      <c r="D950" s="7">
        <f t="shared" si="14"/>
        <v>6.340030860382484E-3</v>
      </c>
    </row>
    <row r="951" spans="2:4">
      <c r="B951" s="4">
        <v>42593</v>
      </c>
      <c r="C951" s="6">
        <v>45.140022277832003</v>
      </c>
      <c r="D951" s="7">
        <f t="shared" si="14"/>
        <v>1.5378629966594559E-2</v>
      </c>
    </row>
    <row r="952" spans="2:4">
      <c r="B952" s="4">
        <v>42594</v>
      </c>
      <c r="C952" s="6">
        <v>45.518928527832003</v>
      </c>
      <c r="D952" s="7">
        <f t="shared" si="14"/>
        <v>8.3940200044181346E-3</v>
      </c>
    </row>
    <row r="953" spans="2:4">
      <c r="B953" s="4">
        <v>42597</v>
      </c>
      <c r="C953" s="6">
        <v>45.9307861328125</v>
      </c>
      <c r="D953" s="7">
        <f t="shared" si="14"/>
        <v>9.0480513997308609E-3</v>
      </c>
    </row>
    <row r="954" spans="2:4">
      <c r="B954" s="4">
        <v>42598</v>
      </c>
      <c r="C954" s="6">
        <v>45.238864898681598</v>
      </c>
      <c r="D954" s="7">
        <f t="shared" si="14"/>
        <v>-1.5064432647204362E-2</v>
      </c>
    </row>
    <row r="955" spans="2:4">
      <c r="B955" s="4">
        <v>42599</v>
      </c>
      <c r="C955" s="6">
        <v>44.892894744872997</v>
      </c>
      <c r="D955" s="7">
        <f t="shared" si="14"/>
        <v>-7.6476311813624687E-3</v>
      </c>
    </row>
    <row r="956" spans="2:4">
      <c r="B956" s="4">
        <v>42600</v>
      </c>
      <c r="C956" s="6">
        <v>44.8846626281738</v>
      </c>
      <c r="D956" s="7">
        <f t="shared" si="14"/>
        <v>-1.8337237431398368E-4</v>
      </c>
    </row>
    <row r="957" spans="2:4">
      <c r="B957" s="4">
        <v>42601</v>
      </c>
      <c r="C957" s="6">
        <v>44.027999877929602</v>
      </c>
      <c r="D957" s="7">
        <f t="shared" si="14"/>
        <v>-1.9085868091308189E-2</v>
      </c>
    </row>
    <row r="958" spans="2:4">
      <c r="B958" s="4">
        <v>42604</v>
      </c>
      <c r="C958" s="6">
        <v>43.904426574707003</v>
      </c>
      <c r="D958" s="7">
        <f t="shared" si="14"/>
        <v>-2.8066980913331596E-3</v>
      </c>
    </row>
    <row r="959" spans="2:4">
      <c r="B959" s="4">
        <v>42605</v>
      </c>
      <c r="C959" s="6">
        <v>45.7660522460937</v>
      </c>
      <c r="D959" s="7">
        <f t="shared" si="14"/>
        <v>4.2401776235910793E-2</v>
      </c>
    </row>
    <row r="960" spans="2:4">
      <c r="B960" s="4">
        <v>42606</v>
      </c>
      <c r="C960" s="6">
        <v>45.568355560302699</v>
      </c>
      <c r="D960" s="7">
        <f t="shared" si="14"/>
        <v>-4.3197233776675059E-3</v>
      </c>
    </row>
    <row r="961" spans="2:4">
      <c r="B961" s="4">
        <v>42607</v>
      </c>
      <c r="C961" s="6">
        <v>43.607906341552699</v>
      </c>
      <c r="D961" s="7">
        <f t="shared" si="14"/>
        <v>-4.3022162960338672E-2</v>
      </c>
    </row>
    <row r="962" spans="2:4">
      <c r="B962" s="4">
        <v>42608</v>
      </c>
      <c r="C962" s="6">
        <v>41.655670166015597</v>
      </c>
      <c r="D962" s="7">
        <f t="shared" si="14"/>
        <v>-4.4767940938198025E-2</v>
      </c>
    </row>
    <row r="963" spans="2:4">
      <c r="B963" s="4">
        <v>42611</v>
      </c>
      <c r="C963" s="6">
        <v>42.191085815429602</v>
      </c>
      <c r="D963" s="7">
        <f t="shared" si="14"/>
        <v>1.2853367795552018E-2</v>
      </c>
    </row>
    <row r="964" spans="2:4">
      <c r="B964" s="4">
        <v>42612</v>
      </c>
      <c r="C964" s="6">
        <v>41.194385528564403</v>
      </c>
      <c r="D964" s="7">
        <f t="shared" si="14"/>
        <v>-2.3623480353774151E-2</v>
      </c>
    </row>
    <row r="965" spans="2:4">
      <c r="B965" s="4">
        <v>42613</v>
      </c>
      <c r="C965" s="6">
        <v>40.626007080078097</v>
      </c>
      <c r="D965" s="7">
        <f t="shared" ref="D965:D1028" si="15">+C965/C964-1</f>
        <v>-1.3797473640969615E-2</v>
      </c>
    </row>
    <row r="966" spans="2:4">
      <c r="B966" s="4">
        <v>42614</v>
      </c>
      <c r="C966" s="6">
        <v>40.691925048828097</v>
      </c>
      <c r="D966" s="7">
        <f t="shared" si="15"/>
        <v>1.6225559312306181E-3</v>
      </c>
    </row>
    <row r="967" spans="2:4">
      <c r="B967" s="4">
        <v>42615</v>
      </c>
      <c r="C967" s="6">
        <v>41.095531463622997</v>
      </c>
      <c r="D967" s="7">
        <f t="shared" si="15"/>
        <v>9.9185873932137181E-3</v>
      </c>
    </row>
    <row r="968" spans="2:4">
      <c r="B968" s="4">
        <v>42619</v>
      </c>
      <c r="C968" s="6">
        <v>40.724868774413999</v>
      </c>
      <c r="D968" s="7">
        <f t="shared" si="15"/>
        <v>-9.0195375508673736E-3</v>
      </c>
    </row>
    <row r="969" spans="2:4">
      <c r="B969" s="4">
        <v>42620</v>
      </c>
      <c r="C969" s="6">
        <v>40.873764038085902</v>
      </c>
      <c r="D969" s="7">
        <f t="shared" si="15"/>
        <v>3.6561262970955521E-3</v>
      </c>
    </row>
    <row r="970" spans="2:4">
      <c r="B970" s="4">
        <v>42621</v>
      </c>
      <c r="C970" s="6">
        <v>40.65869140625</v>
      </c>
      <c r="D970" s="7">
        <f t="shared" si="15"/>
        <v>-5.2618748700388185E-3</v>
      </c>
    </row>
    <row r="971" spans="2:4">
      <c r="B971" s="4">
        <v>42622</v>
      </c>
      <c r="C971" s="6">
        <v>39.947257995605398</v>
      </c>
      <c r="D971" s="7">
        <f t="shared" si="15"/>
        <v>-1.7497695721098383E-2</v>
      </c>
    </row>
    <row r="972" spans="2:4">
      <c r="B972" s="4">
        <v>42625</v>
      </c>
      <c r="C972" s="6">
        <v>40.2781562805175</v>
      </c>
      <c r="D972" s="7">
        <f t="shared" si="15"/>
        <v>8.28337917332167E-3</v>
      </c>
    </row>
    <row r="973" spans="2:4">
      <c r="B973" s="4">
        <v>42626</v>
      </c>
      <c r="C973" s="6">
        <v>39.202747344970703</v>
      </c>
      <c r="D973" s="7">
        <f t="shared" si="15"/>
        <v>-2.6699557150955511E-2</v>
      </c>
    </row>
    <row r="974" spans="2:4">
      <c r="B974" s="4">
        <v>42627</v>
      </c>
      <c r="C974" s="6">
        <v>39.318557739257798</v>
      </c>
      <c r="D974" s="7">
        <f t="shared" si="15"/>
        <v>2.9541397511763101E-3</v>
      </c>
    </row>
    <row r="975" spans="2:4">
      <c r="B975" s="4">
        <v>42628</v>
      </c>
      <c r="C975" s="6">
        <v>39.624645233154297</v>
      </c>
      <c r="D975" s="7">
        <f t="shared" si="15"/>
        <v>7.7848098072754723E-3</v>
      </c>
    </row>
    <row r="976" spans="2:4">
      <c r="B976" s="4">
        <v>42629</v>
      </c>
      <c r="C976" s="6">
        <v>39.111751556396399</v>
      </c>
      <c r="D976" s="7">
        <f t="shared" si="15"/>
        <v>-1.2943804890617749E-2</v>
      </c>
    </row>
    <row r="977" spans="2:4">
      <c r="B977" s="4">
        <v>42632</v>
      </c>
      <c r="C977" s="6">
        <v>38.880130767822202</v>
      </c>
      <c r="D977" s="7">
        <f t="shared" si="15"/>
        <v>-5.9220254618415069E-3</v>
      </c>
    </row>
    <row r="978" spans="2:4">
      <c r="B978" s="4">
        <v>42633</v>
      </c>
      <c r="C978" s="6">
        <v>39.045574188232401</v>
      </c>
      <c r="D978" s="7">
        <f t="shared" si="15"/>
        <v>4.2552176945640507E-3</v>
      </c>
    </row>
    <row r="979" spans="2:4">
      <c r="B979" s="4">
        <v>42634</v>
      </c>
      <c r="C979" s="6">
        <v>39.715633392333899</v>
      </c>
      <c r="D979" s="7">
        <f t="shared" si="15"/>
        <v>1.7160951478681019E-2</v>
      </c>
    </row>
    <row r="980" spans="2:4">
      <c r="B980" s="4">
        <v>42635</v>
      </c>
      <c r="C980" s="6">
        <v>39.558456420898402</v>
      </c>
      <c r="D980" s="7">
        <f t="shared" si="15"/>
        <v>-3.9575592281964056E-3</v>
      </c>
    </row>
    <row r="981" spans="2:4">
      <c r="B981" s="4">
        <v>42636</v>
      </c>
      <c r="C981" s="6">
        <v>38.466506958007798</v>
      </c>
      <c r="D981" s="7">
        <f t="shared" si="15"/>
        <v>-2.7603439610291214E-2</v>
      </c>
    </row>
    <row r="982" spans="2:4">
      <c r="B982" s="4">
        <v>42639</v>
      </c>
      <c r="C982" s="6">
        <v>38.234874725341797</v>
      </c>
      <c r="D982" s="7">
        <f t="shared" si="15"/>
        <v>-6.0216601657869795E-3</v>
      </c>
    </row>
    <row r="983" spans="2:4">
      <c r="B983" s="4">
        <v>42640</v>
      </c>
      <c r="C983" s="6">
        <v>39.2192993164062</v>
      </c>
      <c r="D983" s="7">
        <f t="shared" si="15"/>
        <v>2.5746771713938355E-2</v>
      </c>
    </row>
    <row r="984" spans="2:4">
      <c r="B984" s="4">
        <v>42641</v>
      </c>
      <c r="C984" s="6">
        <v>38.698127746582003</v>
      </c>
      <c r="D984" s="7">
        <f t="shared" si="15"/>
        <v>-1.3288650712996786E-2</v>
      </c>
    </row>
    <row r="985" spans="2:4">
      <c r="B985" s="4">
        <v>42642</v>
      </c>
      <c r="C985" s="6">
        <v>39.550193786621001</v>
      </c>
      <c r="D985" s="7">
        <f t="shared" si="15"/>
        <v>2.2018275551179745E-2</v>
      </c>
    </row>
    <row r="986" spans="2:4">
      <c r="B986" s="4">
        <v>42643</v>
      </c>
      <c r="C986" s="6">
        <v>39.500553131103501</v>
      </c>
      <c r="D986" s="7">
        <f t="shared" si="15"/>
        <v>-1.2551305256636169E-3</v>
      </c>
    </row>
    <row r="987" spans="2:4">
      <c r="B987" s="4">
        <v>42646</v>
      </c>
      <c r="C987" s="6">
        <v>39.550193786621001</v>
      </c>
      <c r="D987" s="7">
        <f t="shared" si="15"/>
        <v>1.2567078580580926E-3</v>
      </c>
    </row>
    <row r="988" spans="2:4">
      <c r="B988" s="4">
        <v>42647</v>
      </c>
      <c r="C988" s="6">
        <v>38.855319976806598</v>
      </c>
      <c r="D988" s="7">
        <f t="shared" si="15"/>
        <v>-1.7569416058069054E-2</v>
      </c>
    </row>
    <row r="989" spans="2:4">
      <c r="B989" s="4">
        <v>42648</v>
      </c>
      <c r="C989" s="6">
        <v>38.483055114746001</v>
      </c>
      <c r="D989" s="7">
        <f t="shared" si="15"/>
        <v>-9.5807951725223051E-3</v>
      </c>
    </row>
    <row r="990" spans="2:4">
      <c r="B990" s="4">
        <v>42649</v>
      </c>
      <c r="C990" s="6">
        <v>38.780860900878899</v>
      </c>
      <c r="D990" s="7">
        <f t="shared" si="15"/>
        <v>7.7386211995102983E-3</v>
      </c>
    </row>
    <row r="991" spans="2:4">
      <c r="B991" s="4">
        <v>42650</v>
      </c>
      <c r="C991" s="6">
        <v>38.962856292724602</v>
      </c>
      <c r="D991" s="7">
        <f t="shared" si="15"/>
        <v>4.692917785164008E-3</v>
      </c>
    </row>
    <row r="992" spans="2:4">
      <c r="B992" s="4">
        <v>42653</v>
      </c>
      <c r="C992" s="6">
        <v>38.458236694335902</v>
      </c>
      <c r="D992" s="7">
        <f t="shared" si="15"/>
        <v>-1.2951298913958853E-2</v>
      </c>
    </row>
    <row r="993" spans="2:4">
      <c r="B993" s="4">
        <v>42654</v>
      </c>
      <c r="C993" s="6">
        <v>38.036346435546797</v>
      </c>
      <c r="D993" s="7">
        <f t="shared" si="15"/>
        <v>-1.0970088466152661E-2</v>
      </c>
    </row>
    <row r="994" spans="2:4">
      <c r="B994" s="4">
        <v>42655</v>
      </c>
      <c r="C994" s="6">
        <v>38.425148010253899</v>
      </c>
      <c r="D994" s="7">
        <f t="shared" si="15"/>
        <v>1.0221843345704418E-2</v>
      </c>
    </row>
    <row r="995" spans="2:4">
      <c r="B995" s="4">
        <v>42656</v>
      </c>
      <c r="C995" s="6">
        <v>37.407646179199197</v>
      </c>
      <c r="D995" s="7">
        <f t="shared" si="15"/>
        <v>-2.6480101801642397E-2</v>
      </c>
    </row>
    <row r="996" spans="2:4">
      <c r="B996" s="4">
        <v>42657</v>
      </c>
      <c r="C996" s="6">
        <v>37.0684814453125</v>
      </c>
      <c r="D996" s="7">
        <f t="shared" si="15"/>
        <v>-9.0667221418302413E-3</v>
      </c>
    </row>
    <row r="997" spans="2:4">
      <c r="B997" s="4">
        <v>42660</v>
      </c>
      <c r="C997" s="6">
        <v>36.671401977538999</v>
      </c>
      <c r="D997" s="7">
        <f t="shared" si="15"/>
        <v>-1.0712051108954013E-2</v>
      </c>
    </row>
    <row r="998" spans="2:4">
      <c r="B998" s="4">
        <v>42661</v>
      </c>
      <c r="C998" s="6">
        <v>36.903030395507798</v>
      </c>
      <c r="D998" s="7">
        <f t="shared" si="15"/>
        <v>6.3163229513469865E-3</v>
      </c>
    </row>
    <row r="999" spans="2:4">
      <c r="B999" s="4">
        <v>42662</v>
      </c>
      <c r="C999" s="6">
        <v>37.051937103271399</v>
      </c>
      <c r="D999" s="7">
        <f t="shared" si="15"/>
        <v>4.0350807553659607E-3</v>
      </c>
    </row>
    <row r="1000" spans="2:4">
      <c r="B1000" s="4">
        <v>42663</v>
      </c>
      <c r="C1000" s="6">
        <v>36.903030395507798</v>
      </c>
      <c r="D1000" s="7">
        <f t="shared" si="15"/>
        <v>-4.0188643133168833E-3</v>
      </c>
    </row>
    <row r="1001" spans="2:4">
      <c r="B1001" s="4">
        <v>42664</v>
      </c>
      <c r="C1001" s="6">
        <v>36.960933685302699</v>
      </c>
      <c r="D1001" s="7">
        <f t="shared" si="15"/>
        <v>1.5690659865685852E-3</v>
      </c>
    </row>
    <row r="1002" spans="2:4">
      <c r="B1002" s="4">
        <v>42667</v>
      </c>
      <c r="C1002" s="6">
        <v>37.159473419189403</v>
      </c>
      <c r="D1002" s="7">
        <f t="shared" si="15"/>
        <v>5.3716103488383737E-3</v>
      </c>
    </row>
    <row r="1003" spans="2:4">
      <c r="B1003" s="4">
        <v>42668</v>
      </c>
      <c r="C1003" s="6">
        <v>36.257785797119098</v>
      </c>
      <c r="D1003" s="7">
        <f t="shared" si="15"/>
        <v>-2.426534983148243E-2</v>
      </c>
    </row>
    <row r="1004" spans="2:4">
      <c r="B1004" s="4">
        <v>42669</v>
      </c>
      <c r="C1004" s="6">
        <v>35.811088562011697</v>
      </c>
      <c r="D1004" s="7">
        <f t="shared" si="15"/>
        <v>-1.2320036242888688E-2</v>
      </c>
    </row>
    <row r="1005" spans="2:4">
      <c r="B1005" s="4">
        <v>42670</v>
      </c>
      <c r="C1005" s="6">
        <v>35.314727783203097</v>
      </c>
      <c r="D1005" s="7">
        <f t="shared" si="15"/>
        <v>-1.386053311250468E-2</v>
      </c>
    </row>
    <row r="1006" spans="2:4">
      <c r="B1006" s="4">
        <v>42671</v>
      </c>
      <c r="C1006" s="6">
        <v>35.695259094238203</v>
      </c>
      <c r="D1006" s="7">
        <f t="shared" si="15"/>
        <v>1.0775428126508224E-2</v>
      </c>
    </row>
    <row r="1007" spans="2:4">
      <c r="B1007" s="4">
        <v>42674</v>
      </c>
      <c r="C1007" s="6">
        <v>35.902065277099602</v>
      </c>
      <c r="D1007" s="7">
        <f t="shared" si="15"/>
        <v>5.7936596654311057E-3</v>
      </c>
    </row>
    <row r="1008" spans="2:4">
      <c r="B1008" s="4">
        <v>42675</v>
      </c>
      <c r="C1008" s="6">
        <v>35.463638305663999</v>
      </c>
      <c r="D1008" s="7">
        <f t="shared" si="15"/>
        <v>-1.2211747932931782E-2</v>
      </c>
    </row>
    <row r="1009" spans="2:4">
      <c r="B1009" s="4">
        <v>42676</v>
      </c>
      <c r="C1009" s="6">
        <v>35.993072509765597</v>
      </c>
      <c r="D1009" s="7">
        <f t="shared" si="15"/>
        <v>1.4928930854143152E-2</v>
      </c>
    </row>
    <row r="1010" spans="2:4">
      <c r="B1010" s="4">
        <v>42677</v>
      </c>
      <c r="C1010" s="6">
        <v>35.670444488525298</v>
      </c>
      <c r="D1010" s="7">
        <f t="shared" si="15"/>
        <v>-8.9636143497547893E-3</v>
      </c>
    </row>
    <row r="1011" spans="2:4">
      <c r="B1011" s="4">
        <v>42678</v>
      </c>
      <c r="C1011" s="6">
        <v>36.100608825683501</v>
      </c>
      <c r="D1011" s="7">
        <f t="shared" si="15"/>
        <v>1.2059405015168334E-2</v>
      </c>
    </row>
    <row r="1012" spans="2:4">
      <c r="B1012" s="4">
        <v>42681</v>
      </c>
      <c r="C1012" s="6">
        <v>37.060207366943303</v>
      </c>
      <c r="D1012" s="7">
        <f t="shared" si="15"/>
        <v>2.6581228751386021E-2</v>
      </c>
    </row>
    <row r="1013" spans="2:4">
      <c r="B1013" s="4">
        <v>42682</v>
      </c>
      <c r="C1013" s="6">
        <v>37.002288818359297</v>
      </c>
      <c r="D1013" s="7">
        <f t="shared" si="15"/>
        <v>-1.5628231113371527E-3</v>
      </c>
    </row>
    <row r="1014" spans="2:4">
      <c r="B1014" s="4">
        <v>42683</v>
      </c>
      <c r="C1014" s="6">
        <v>38.5409545898437</v>
      </c>
      <c r="D1014" s="7">
        <f t="shared" si="15"/>
        <v>4.1582989069610443E-2</v>
      </c>
    </row>
    <row r="1015" spans="2:4">
      <c r="B1015" s="4">
        <v>42684</v>
      </c>
      <c r="C1015" s="6">
        <v>39.831455230712798</v>
      </c>
      <c r="D1015" s="7">
        <f t="shared" si="15"/>
        <v>3.3483878502821751E-2</v>
      </c>
    </row>
    <row r="1016" spans="2:4">
      <c r="B1016" s="4">
        <v>42685</v>
      </c>
      <c r="C1016" s="6">
        <v>41.576919555663999</v>
      </c>
      <c r="D1016" s="7">
        <f t="shared" si="15"/>
        <v>4.3821254203269211E-2</v>
      </c>
    </row>
    <row r="1017" spans="2:4">
      <c r="B1017" s="4">
        <v>42688</v>
      </c>
      <c r="C1017" s="6">
        <v>42.437244415283203</v>
      </c>
      <c r="D1017" s="7">
        <f t="shared" si="15"/>
        <v>2.0692366553692887E-2</v>
      </c>
    </row>
    <row r="1018" spans="2:4">
      <c r="B1018" s="4">
        <v>42689</v>
      </c>
      <c r="C1018" s="6">
        <v>41.866462707519503</v>
      </c>
      <c r="D1018" s="7">
        <f t="shared" si="15"/>
        <v>-1.3450018153349785E-2</v>
      </c>
    </row>
    <row r="1019" spans="2:4">
      <c r="B1019" s="4">
        <v>42690</v>
      </c>
      <c r="C1019" s="6">
        <v>41.899543762207003</v>
      </c>
      <c r="D1019" s="7">
        <f t="shared" si="15"/>
        <v>7.9015642946966835E-4</v>
      </c>
    </row>
    <row r="1020" spans="2:4">
      <c r="B1020" s="4">
        <v>42691</v>
      </c>
      <c r="C1020" s="6">
        <v>42.230434417724602</v>
      </c>
      <c r="D1020" s="7">
        <f t="shared" si="15"/>
        <v>7.8972376738875028E-3</v>
      </c>
    </row>
    <row r="1021" spans="2:4">
      <c r="B1021" s="4">
        <v>42692</v>
      </c>
      <c r="C1021" s="6">
        <v>42.2387084960937</v>
      </c>
      <c r="D1021" s="7">
        <f t="shared" si="15"/>
        <v>1.959269063456226E-4</v>
      </c>
    </row>
    <row r="1022" spans="2:4">
      <c r="B1022" s="4">
        <v>42695</v>
      </c>
      <c r="C1022" s="6">
        <v>42.420696258544901</v>
      </c>
      <c r="D1022" s="7">
        <f t="shared" si="15"/>
        <v>4.3085541421805651E-3</v>
      </c>
    </row>
    <row r="1023" spans="2:4">
      <c r="B1023" s="4">
        <v>42696</v>
      </c>
      <c r="C1023" s="6">
        <v>43.860092163085902</v>
      </c>
      <c r="D1023" s="7">
        <f t="shared" si="15"/>
        <v>3.3931454018769402E-2</v>
      </c>
    </row>
    <row r="1024" spans="2:4">
      <c r="B1024" s="4">
        <v>42697</v>
      </c>
      <c r="C1024" s="6">
        <v>43.504375457763601</v>
      </c>
      <c r="D1024" s="7">
        <f t="shared" si="15"/>
        <v>-8.1102589570407613E-3</v>
      </c>
    </row>
    <row r="1025" spans="2:4">
      <c r="B1025" s="4">
        <v>42699</v>
      </c>
      <c r="C1025" s="6">
        <v>43.355472564697202</v>
      </c>
      <c r="D1025" s="7">
        <f t="shared" si="15"/>
        <v>-3.4227107388534739E-3</v>
      </c>
    </row>
    <row r="1026" spans="2:4">
      <c r="B1026" s="4">
        <v>42702</v>
      </c>
      <c r="C1026" s="6">
        <v>42.751590728759702</v>
      </c>
      <c r="D1026" s="7">
        <f t="shared" si="15"/>
        <v>-1.3928618469937315E-2</v>
      </c>
    </row>
    <row r="1027" spans="2:4">
      <c r="B1027" s="4">
        <v>42703</v>
      </c>
      <c r="C1027" s="6">
        <v>42.842594146728501</v>
      </c>
      <c r="D1027" s="7">
        <f t="shared" si="15"/>
        <v>2.1286557159048147E-3</v>
      </c>
    </row>
    <row r="1028" spans="2:4">
      <c r="B1028" s="4">
        <v>42704</v>
      </c>
      <c r="C1028" s="6">
        <v>41.866462707519503</v>
      </c>
      <c r="D1028" s="7">
        <f t="shared" si="15"/>
        <v>-2.2784134776384413E-2</v>
      </c>
    </row>
    <row r="1029" spans="2:4">
      <c r="B1029" s="4">
        <v>42705</v>
      </c>
      <c r="C1029" s="6">
        <v>41.998809814453097</v>
      </c>
      <c r="D1029" s="7">
        <f t="shared" ref="D1029:D1092" si="16">+C1029/C1028-1</f>
        <v>3.1611724128253194E-3</v>
      </c>
    </row>
    <row r="1030" spans="2:4">
      <c r="B1030" s="4">
        <v>42706</v>
      </c>
      <c r="C1030" s="6">
        <v>42.511692047119098</v>
      </c>
      <c r="D1030" s="7">
        <f t="shared" si="16"/>
        <v>1.221182778587937E-2</v>
      </c>
    </row>
    <row r="1031" spans="2:4">
      <c r="B1031" s="4">
        <v>42709</v>
      </c>
      <c r="C1031" s="6">
        <v>42.834312438964801</v>
      </c>
      <c r="D1031" s="7">
        <f t="shared" si="16"/>
        <v>7.5889802619033553E-3</v>
      </c>
    </row>
    <row r="1032" spans="2:4">
      <c r="B1032" s="4">
        <v>42710</v>
      </c>
      <c r="C1032" s="6">
        <v>44.563243865966797</v>
      </c>
      <c r="D1032" s="7">
        <f t="shared" si="16"/>
        <v>4.0363235185940649E-2</v>
      </c>
    </row>
    <row r="1033" spans="2:4">
      <c r="B1033" s="4">
        <v>42711</v>
      </c>
      <c r="C1033" s="6">
        <v>45.076126098632798</v>
      </c>
      <c r="D1033" s="7">
        <f t="shared" si="16"/>
        <v>1.1509086596312557E-2</v>
      </c>
    </row>
    <row r="1034" spans="2:4">
      <c r="B1034" s="4">
        <v>42712</v>
      </c>
      <c r="C1034" s="6">
        <v>45.9116401672363</v>
      </c>
      <c r="D1034" s="7">
        <f t="shared" si="16"/>
        <v>1.8535622754610293E-2</v>
      </c>
    </row>
    <row r="1035" spans="2:4">
      <c r="B1035" s="4">
        <v>42713</v>
      </c>
      <c r="C1035" s="6">
        <v>45.398754119872997</v>
      </c>
      <c r="D1035" s="7">
        <f t="shared" si="16"/>
        <v>-1.1171154972792974E-2</v>
      </c>
    </row>
    <row r="1036" spans="2:4">
      <c r="B1036" s="4">
        <v>42716</v>
      </c>
      <c r="C1036" s="6">
        <v>44.811416625976499</v>
      </c>
      <c r="D1036" s="7">
        <f t="shared" si="16"/>
        <v>-1.2937304234069136E-2</v>
      </c>
    </row>
    <row r="1037" spans="2:4">
      <c r="B1037" s="4">
        <v>42717</v>
      </c>
      <c r="C1037" s="6">
        <v>45.291210174560497</v>
      </c>
      <c r="D1037" s="7">
        <f t="shared" si="16"/>
        <v>1.0706948914127157E-2</v>
      </c>
    </row>
    <row r="1038" spans="2:4">
      <c r="B1038" s="4">
        <v>42718</v>
      </c>
      <c r="C1038" s="6">
        <v>44.975643157958899</v>
      </c>
      <c r="D1038" s="7">
        <f t="shared" si="16"/>
        <v>-6.9675112540678041E-3</v>
      </c>
    </row>
    <row r="1039" spans="2:4">
      <c r="B1039" s="4">
        <v>42719</v>
      </c>
      <c r="C1039" s="6">
        <v>45.7396430969238</v>
      </c>
      <c r="D1039" s="7">
        <f t="shared" si="16"/>
        <v>1.6986970842899574E-2</v>
      </c>
    </row>
    <row r="1040" spans="2:4">
      <c r="B1040" s="4">
        <v>42720</v>
      </c>
      <c r="C1040" s="6">
        <v>45.8558959960937</v>
      </c>
      <c r="D1040" s="7">
        <f t="shared" si="16"/>
        <v>2.5416223498631041E-3</v>
      </c>
    </row>
    <row r="1041" spans="2:4">
      <c r="B1041" s="4">
        <v>42723</v>
      </c>
      <c r="C1041" s="6">
        <v>46.221279144287102</v>
      </c>
      <c r="D1041" s="7">
        <f t="shared" si="16"/>
        <v>7.9680734670308784E-3</v>
      </c>
    </row>
    <row r="1042" spans="2:4">
      <c r="B1042" s="4">
        <v>42724</v>
      </c>
      <c r="C1042" s="6">
        <v>46.520240783691399</v>
      </c>
      <c r="D1042" s="7">
        <f t="shared" si="16"/>
        <v>6.4680520517625961E-3</v>
      </c>
    </row>
    <row r="1043" spans="2:4">
      <c r="B1043" s="4">
        <v>42725</v>
      </c>
      <c r="C1043" s="6">
        <v>45.656597137451101</v>
      </c>
      <c r="D1043" s="7">
        <f t="shared" si="16"/>
        <v>-1.8564900604363777E-2</v>
      </c>
    </row>
    <row r="1044" spans="2:4">
      <c r="B1044" s="4">
        <v>42726</v>
      </c>
      <c r="C1044" s="6">
        <v>42.285072326660099</v>
      </c>
      <c r="D1044" s="7">
        <f t="shared" si="16"/>
        <v>-7.3845293389712907E-2</v>
      </c>
    </row>
    <row r="1045" spans="2:4">
      <c r="B1045" s="4">
        <v>42727</v>
      </c>
      <c r="C1045" s="6">
        <v>42.600643157958899</v>
      </c>
      <c r="D1045" s="7">
        <f t="shared" si="16"/>
        <v>7.4629370114578375E-3</v>
      </c>
    </row>
    <row r="1046" spans="2:4">
      <c r="B1046" s="4">
        <v>42731</v>
      </c>
      <c r="C1046" s="6">
        <v>42.891292572021399</v>
      </c>
      <c r="D1046" s="7">
        <f t="shared" si="16"/>
        <v>6.8226531929296286E-3</v>
      </c>
    </row>
    <row r="1047" spans="2:4">
      <c r="B1047" s="4">
        <v>42732</v>
      </c>
      <c r="C1047" s="6">
        <v>42.260169982910099</v>
      </c>
      <c r="D1047" s="7">
        <f t="shared" si="16"/>
        <v>-1.4714468864549635E-2</v>
      </c>
    </row>
    <row r="1048" spans="2:4">
      <c r="B1048" s="4">
        <v>42733</v>
      </c>
      <c r="C1048" s="6">
        <v>42.085784912109297</v>
      </c>
      <c r="D1048" s="7">
        <f t="shared" si="16"/>
        <v>-4.1264640173317435E-3</v>
      </c>
    </row>
    <row r="1049" spans="2:4">
      <c r="B1049" s="4">
        <v>42734</v>
      </c>
      <c r="C1049" s="6">
        <v>41.695480346679602</v>
      </c>
      <c r="D1049" s="7">
        <f t="shared" si="16"/>
        <v>-9.2740236696261524E-3</v>
      </c>
    </row>
    <row r="1050" spans="2:4">
      <c r="B1050" s="4">
        <v>42738</v>
      </c>
      <c r="C1050" s="6">
        <v>41.114177703857401</v>
      </c>
      <c r="D1050" s="7">
        <f t="shared" si="16"/>
        <v>-1.3941622401011489E-2</v>
      </c>
    </row>
    <row r="1051" spans="2:4">
      <c r="B1051" s="4">
        <v>42739</v>
      </c>
      <c r="C1051" s="6">
        <v>42.226951599121001</v>
      </c>
      <c r="D1051" s="7">
        <f t="shared" si="16"/>
        <v>2.7065454240112308E-2</v>
      </c>
    </row>
    <row r="1052" spans="2:4">
      <c r="B1052" s="4">
        <v>42740</v>
      </c>
      <c r="C1052" s="6">
        <v>41.17232131958</v>
      </c>
      <c r="D1052" s="7">
        <f t="shared" si="16"/>
        <v>-2.4975288047147437E-2</v>
      </c>
    </row>
    <row r="1053" spans="2:4">
      <c r="B1053" s="4">
        <v>42741</v>
      </c>
      <c r="C1053" s="6">
        <v>40.848445892333899</v>
      </c>
      <c r="D1053" s="7">
        <f t="shared" si="16"/>
        <v>-7.8663387651178862E-3</v>
      </c>
    </row>
    <row r="1054" spans="2:4">
      <c r="B1054" s="4">
        <v>42744</v>
      </c>
      <c r="C1054" s="6">
        <v>41.7203979492187</v>
      </c>
      <c r="D1054" s="7">
        <f t="shared" si="16"/>
        <v>2.1346027684457036E-2</v>
      </c>
    </row>
    <row r="1055" spans="2:4">
      <c r="B1055" s="4">
        <v>42745</v>
      </c>
      <c r="C1055" s="6">
        <v>42.758430480957003</v>
      </c>
      <c r="D1055" s="7">
        <f t="shared" si="16"/>
        <v>2.4880695840959532E-2</v>
      </c>
    </row>
    <row r="1056" spans="2:4">
      <c r="B1056" s="4">
        <v>42746</v>
      </c>
      <c r="C1056" s="6">
        <v>42.102394104003899</v>
      </c>
      <c r="D1056" s="7">
        <f t="shared" si="16"/>
        <v>-1.5342854486795954E-2</v>
      </c>
    </row>
    <row r="1057" spans="2:4">
      <c r="B1057" s="4">
        <v>42747</v>
      </c>
      <c r="C1057" s="6">
        <v>41.936305999755803</v>
      </c>
      <c r="D1057" s="7">
        <f t="shared" si="16"/>
        <v>-3.9448612788578474E-3</v>
      </c>
    </row>
    <row r="1058" spans="2:4">
      <c r="B1058" s="4">
        <v>42748</v>
      </c>
      <c r="C1058" s="6">
        <v>41.903091430663999</v>
      </c>
      <c r="D1058" s="7">
        <f t="shared" si="16"/>
        <v>-7.9202419717172567E-4</v>
      </c>
    </row>
    <row r="1059" spans="2:4">
      <c r="B1059" s="4">
        <v>42752</v>
      </c>
      <c r="C1059" s="6">
        <v>41.687183380126903</v>
      </c>
      <c r="D1059" s="7">
        <f t="shared" si="16"/>
        <v>-5.1525566053843841E-3</v>
      </c>
    </row>
    <row r="1060" spans="2:4">
      <c r="B1060" s="4">
        <v>42753</v>
      </c>
      <c r="C1060" s="6">
        <v>41.712089538574197</v>
      </c>
      <c r="D1060" s="7">
        <f t="shared" si="16"/>
        <v>5.9745361590368695E-4</v>
      </c>
    </row>
    <row r="1061" spans="2:4">
      <c r="B1061" s="4">
        <v>42754</v>
      </c>
      <c r="C1061" s="6">
        <v>40.865055084228501</v>
      </c>
      <c r="D1061" s="7">
        <f t="shared" si="16"/>
        <v>-2.0306689588455717E-2</v>
      </c>
    </row>
    <row r="1062" spans="2:4">
      <c r="B1062" s="4">
        <v>42755</v>
      </c>
      <c r="C1062" s="6">
        <v>40.8733711242675</v>
      </c>
      <c r="D1062" s="7">
        <f t="shared" si="16"/>
        <v>2.0350003253044591E-4</v>
      </c>
    </row>
    <row r="1063" spans="2:4">
      <c r="B1063" s="4">
        <v>42758</v>
      </c>
      <c r="C1063" s="6">
        <v>40.441551208496001</v>
      </c>
      <c r="D1063" s="7">
        <f t="shared" si="16"/>
        <v>-1.0564822619074765E-2</v>
      </c>
    </row>
    <row r="1064" spans="2:4">
      <c r="B1064" s="4">
        <v>42759</v>
      </c>
      <c r="C1064" s="6">
        <v>40.856765747070298</v>
      </c>
      <c r="D1064" s="7">
        <f t="shared" si="16"/>
        <v>1.0267027998843714E-2</v>
      </c>
    </row>
    <row r="1065" spans="2:4">
      <c r="B1065" s="4">
        <v>42760</v>
      </c>
      <c r="C1065" s="6">
        <v>41.072662353515597</v>
      </c>
      <c r="D1065" s="7">
        <f t="shared" si="16"/>
        <v>5.2842314485155306E-3</v>
      </c>
    </row>
    <row r="1066" spans="2:4">
      <c r="B1066" s="4">
        <v>42761</v>
      </c>
      <c r="C1066" s="6">
        <v>40.923194885253899</v>
      </c>
      <c r="D1066" s="7">
        <f t="shared" si="16"/>
        <v>-3.6390986046928031E-3</v>
      </c>
    </row>
    <row r="1067" spans="2:4">
      <c r="B1067" s="4">
        <v>42762</v>
      </c>
      <c r="C1067" s="6">
        <v>40.416637420654297</v>
      </c>
      <c r="D1067" s="7">
        <f t="shared" si="16"/>
        <v>-1.2378248228662403E-2</v>
      </c>
    </row>
    <row r="1068" spans="2:4">
      <c r="B1068" s="4">
        <v>42765</v>
      </c>
      <c r="C1068" s="6">
        <v>40.325286865234297</v>
      </c>
      <c r="D1068" s="7">
        <f t="shared" si="16"/>
        <v>-2.2602215634425216E-3</v>
      </c>
    </row>
    <row r="1069" spans="2:4">
      <c r="B1069" s="4">
        <v>42766</v>
      </c>
      <c r="C1069" s="6">
        <v>41.521102905273402</v>
      </c>
      <c r="D1069" s="7">
        <f t="shared" si="16"/>
        <v>2.9654247570153114E-2</v>
      </c>
    </row>
    <row r="1070" spans="2:4">
      <c r="B1070" s="4">
        <v>42767</v>
      </c>
      <c r="C1070" s="6">
        <v>41.147415161132798</v>
      </c>
      <c r="D1070" s="7">
        <f t="shared" si="16"/>
        <v>-8.9999474482442832E-3</v>
      </c>
    </row>
    <row r="1071" spans="2:4">
      <c r="B1071" s="4">
        <v>42768</v>
      </c>
      <c r="C1071" s="6">
        <v>41.438064575195298</v>
      </c>
      <c r="D1071" s="7">
        <f t="shared" si="16"/>
        <v>7.0636129371510759E-3</v>
      </c>
    </row>
    <row r="1072" spans="2:4">
      <c r="B1072" s="4">
        <v>42769</v>
      </c>
      <c r="C1072" s="6">
        <v>41.944618225097599</v>
      </c>
      <c r="D1072" s="7">
        <f t="shared" si="16"/>
        <v>1.2224355917566765E-2</v>
      </c>
    </row>
    <row r="1073" spans="2:4">
      <c r="B1073" s="4">
        <v>42772</v>
      </c>
      <c r="C1073" s="6">
        <v>41.230445861816399</v>
      </c>
      <c r="D1073" s="7">
        <f t="shared" si="16"/>
        <v>-1.7026555336576488E-2</v>
      </c>
    </row>
    <row r="1074" spans="2:4">
      <c r="B1074" s="4">
        <v>42773</v>
      </c>
      <c r="C1074" s="6">
        <v>41.795139312744098</v>
      </c>
      <c r="D1074" s="7">
        <f t="shared" si="16"/>
        <v>1.3696030666761727E-2</v>
      </c>
    </row>
    <row r="1075" spans="2:4">
      <c r="B1075" s="4">
        <v>42774</v>
      </c>
      <c r="C1075" s="6">
        <v>42.534214019775298</v>
      </c>
      <c r="D1075" s="7">
        <f t="shared" si="16"/>
        <v>1.7683269374959121E-2</v>
      </c>
    </row>
    <row r="1076" spans="2:4">
      <c r="B1076" s="4">
        <v>42775</v>
      </c>
      <c r="C1076" s="6">
        <v>43.987442016601499</v>
      </c>
      <c r="D1076" s="7">
        <f t="shared" si="16"/>
        <v>3.4166094997090113E-2</v>
      </c>
    </row>
    <row r="1077" spans="2:4">
      <c r="B1077" s="4">
        <v>42776</v>
      </c>
      <c r="C1077" s="6">
        <v>44.128623962402301</v>
      </c>
      <c r="D1077" s="7">
        <f t="shared" si="16"/>
        <v>3.2095966332281733E-3</v>
      </c>
    </row>
    <row r="1078" spans="2:4">
      <c r="B1078" s="4">
        <v>42779</v>
      </c>
      <c r="C1078" s="6">
        <v>42.799942016601499</v>
      </c>
      <c r="D1078" s="7">
        <f t="shared" si="16"/>
        <v>-3.0109299282317092E-2</v>
      </c>
    </row>
    <row r="1079" spans="2:4">
      <c r="B1079" s="4">
        <v>42780</v>
      </c>
      <c r="C1079" s="6">
        <v>43.190242767333899</v>
      </c>
      <c r="D1079" s="7">
        <f t="shared" si="16"/>
        <v>9.1191887732233745E-3</v>
      </c>
    </row>
    <row r="1080" spans="2:4">
      <c r="B1080" s="4">
        <v>42781</v>
      </c>
      <c r="C1080" s="6">
        <v>42.907890319824197</v>
      </c>
      <c r="D1080" s="7">
        <f t="shared" si="16"/>
        <v>-6.5374128372173157E-3</v>
      </c>
    </row>
    <row r="1081" spans="2:4">
      <c r="B1081" s="4">
        <v>42782</v>
      </c>
      <c r="C1081" s="6">
        <v>42.791648864746001</v>
      </c>
      <c r="D1081" s="7">
        <f t="shared" si="16"/>
        <v>-2.7090927615355254E-3</v>
      </c>
    </row>
    <row r="1082" spans="2:4">
      <c r="B1082" s="4">
        <v>42783</v>
      </c>
      <c r="C1082" s="6">
        <v>43.273288726806598</v>
      </c>
      <c r="D1082" s="7">
        <f t="shared" si="16"/>
        <v>1.1255463971088009E-2</v>
      </c>
    </row>
    <row r="1083" spans="2:4">
      <c r="B1083" s="4">
        <v>42787</v>
      </c>
      <c r="C1083" s="6">
        <v>43.945926666259702</v>
      </c>
      <c r="D1083" s="7">
        <f t="shared" si="16"/>
        <v>1.5543952383642701E-2</v>
      </c>
    </row>
    <row r="1084" spans="2:4">
      <c r="B1084" s="4">
        <v>42788</v>
      </c>
      <c r="C1084" s="6">
        <v>43.730014801025298</v>
      </c>
      <c r="D1084" s="7">
        <f t="shared" si="16"/>
        <v>-4.9131257801003914E-3</v>
      </c>
    </row>
    <row r="1085" spans="2:4">
      <c r="B1085" s="4">
        <v>42789</v>
      </c>
      <c r="C1085" s="6">
        <v>42.642162322997997</v>
      </c>
      <c r="D1085" s="7">
        <f t="shared" si="16"/>
        <v>-2.4876563224986548E-2</v>
      </c>
    </row>
    <row r="1086" spans="2:4">
      <c r="B1086" s="4">
        <v>42790</v>
      </c>
      <c r="C1086" s="6">
        <v>43.431068420410099</v>
      </c>
      <c r="D1086" s="7">
        <f t="shared" si="16"/>
        <v>1.8500611939808342E-2</v>
      </c>
    </row>
    <row r="1087" spans="2:4">
      <c r="B1087" s="4">
        <v>42793</v>
      </c>
      <c r="C1087" s="6">
        <v>44.195060729980398</v>
      </c>
      <c r="D1087" s="7">
        <f t="shared" si="16"/>
        <v>1.7590916764351761E-2</v>
      </c>
    </row>
    <row r="1088" spans="2:4">
      <c r="B1088" s="4">
        <v>42794</v>
      </c>
      <c r="C1088" s="6">
        <v>42.633857727050703</v>
      </c>
      <c r="D1088" s="7">
        <f t="shared" si="16"/>
        <v>-3.532528244430333E-2</v>
      </c>
    </row>
    <row r="1089" spans="2:4">
      <c r="B1089" s="4">
        <v>42795</v>
      </c>
      <c r="C1089" s="6">
        <v>43.165328979492102</v>
      </c>
      <c r="D1089" s="7">
        <f t="shared" si="16"/>
        <v>1.2465943284887926E-2</v>
      </c>
    </row>
    <row r="1090" spans="2:4">
      <c r="B1090" s="4">
        <v>42796</v>
      </c>
      <c r="C1090" s="6">
        <v>43.389541625976499</v>
      </c>
      <c r="D1090" s="7">
        <f t="shared" si="16"/>
        <v>5.194276327441516E-3</v>
      </c>
    </row>
    <row r="1091" spans="2:4">
      <c r="B1091" s="4">
        <v>42797</v>
      </c>
      <c r="C1091" s="6">
        <v>45.033775329589801</v>
      </c>
      <c r="D1091" s="7">
        <f t="shared" si="16"/>
        <v>3.7894700934773873E-2</v>
      </c>
    </row>
    <row r="1092" spans="2:4">
      <c r="B1092" s="4">
        <v>42800</v>
      </c>
      <c r="C1092" s="6">
        <v>44.485706329345703</v>
      </c>
      <c r="D1092" s="7">
        <f t="shared" si="16"/>
        <v>-1.2170176633714003E-2</v>
      </c>
    </row>
    <row r="1093" spans="2:4">
      <c r="B1093" s="4">
        <v>42801</v>
      </c>
      <c r="C1093" s="6">
        <v>43.015857696533203</v>
      </c>
      <c r="D1093" s="7">
        <f t="shared" ref="D1093:D1156" si="17">+C1093/C1092-1</f>
        <v>-3.3040919299574867E-2</v>
      </c>
    </row>
    <row r="1094" spans="2:4">
      <c r="B1094" s="4">
        <v>42802</v>
      </c>
      <c r="C1094" s="6">
        <v>43.049079895019503</v>
      </c>
      <c r="D1094" s="7">
        <f t="shared" si="17"/>
        <v>7.7232444650232601E-4</v>
      </c>
    </row>
    <row r="1095" spans="2:4">
      <c r="B1095" s="4">
        <v>42803</v>
      </c>
      <c r="C1095" s="6">
        <v>42.741813659667898</v>
      </c>
      <c r="D1095" s="7">
        <f t="shared" si="17"/>
        <v>-7.137579620770329E-3</v>
      </c>
    </row>
    <row r="1096" spans="2:4">
      <c r="B1096" s="4">
        <v>42804</v>
      </c>
      <c r="C1096" s="6">
        <v>42.567428588867102</v>
      </c>
      <c r="D1096" s="7">
        <f t="shared" si="17"/>
        <v>-4.0799642286903914E-3</v>
      </c>
    </row>
    <row r="1097" spans="2:4">
      <c r="B1097" s="4">
        <v>42807</v>
      </c>
      <c r="C1097" s="6">
        <v>41.097587585449197</v>
      </c>
      <c r="D1097" s="7">
        <f t="shared" si="17"/>
        <v>-3.4529710911462508E-2</v>
      </c>
    </row>
    <row r="1098" spans="2:4">
      <c r="B1098" s="4">
        <v>42808</v>
      </c>
      <c r="C1098" s="6">
        <v>40.433238983154297</v>
      </c>
      <c r="D1098" s="7">
        <f t="shared" si="17"/>
        <v>-1.6165148402290108E-2</v>
      </c>
    </row>
    <row r="1099" spans="2:4">
      <c r="B1099" s="4">
        <v>42809</v>
      </c>
      <c r="C1099" s="6">
        <v>41.334728240966797</v>
      </c>
      <c r="D1099" s="7">
        <f t="shared" si="17"/>
        <v>2.229574677873547E-2</v>
      </c>
    </row>
    <row r="1100" spans="2:4">
      <c r="B1100" s="4">
        <v>42810</v>
      </c>
      <c r="C1100" s="6">
        <v>41.718696594238203</v>
      </c>
      <c r="D1100" s="7">
        <f t="shared" si="17"/>
        <v>9.289243442777817E-3</v>
      </c>
    </row>
    <row r="1101" spans="2:4">
      <c r="B1101" s="4">
        <v>42811</v>
      </c>
      <c r="C1101" s="6">
        <v>41.743736267089801</v>
      </c>
      <c r="D1101" s="7">
        <f t="shared" si="17"/>
        <v>6.0020266441052073E-4</v>
      </c>
    </row>
    <row r="1102" spans="2:4">
      <c r="B1102" s="4">
        <v>42814</v>
      </c>
      <c r="C1102" s="6">
        <v>40.666965484619098</v>
      </c>
      <c r="D1102" s="7">
        <f t="shared" si="17"/>
        <v>-2.5794786925185109E-2</v>
      </c>
    </row>
    <row r="1103" spans="2:4">
      <c r="B1103" s="4">
        <v>42815</v>
      </c>
      <c r="C1103" s="6">
        <v>39.798858642578097</v>
      </c>
      <c r="D1103" s="7">
        <f t="shared" si="17"/>
        <v>-2.1346732702968274E-2</v>
      </c>
    </row>
    <row r="1104" spans="2:4">
      <c r="B1104" s="4">
        <v>42816</v>
      </c>
      <c r="C1104" s="6">
        <v>40.282985687255803</v>
      </c>
      <c r="D1104" s="7">
        <f t="shared" si="17"/>
        <v>1.2164344938268457E-2</v>
      </c>
    </row>
    <row r="1105" spans="2:4">
      <c r="B1105" s="4">
        <v>42817</v>
      </c>
      <c r="C1105" s="6">
        <v>40.4415893554687</v>
      </c>
      <c r="D1105" s="7">
        <f t="shared" si="17"/>
        <v>3.9372371612234058E-3</v>
      </c>
    </row>
    <row r="1106" spans="2:4">
      <c r="B1106" s="4">
        <v>42818</v>
      </c>
      <c r="C1106" s="6">
        <v>40.1995239257812</v>
      </c>
      <c r="D1106" s="7">
        <f t="shared" si="17"/>
        <v>-5.9855567880832128E-3</v>
      </c>
    </row>
    <row r="1107" spans="2:4">
      <c r="B1107" s="4">
        <v>42821</v>
      </c>
      <c r="C1107" s="6">
        <v>40.157783508300703</v>
      </c>
      <c r="D1107" s="7">
        <f t="shared" si="17"/>
        <v>-1.0383311393826755E-3</v>
      </c>
    </row>
    <row r="1108" spans="2:4">
      <c r="B1108" s="4">
        <v>42822</v>
      </c>
      <c r="C1108" s="6">
        <v>40.658611297607401</v>
      </c>
      <c r="D1108" s="7">
        <f t="shared" si="17"/>
        <v>1.2471499807831243E-2</v>
      </c>
    </row>
    <row r="1109" spans="2:4">
      <c r="B1109" s="4">
        <v>42823</v>
      </c>
      <c r="C1109" s="6">
        <v>41.201171875</v>
      </c>
      <c r="D1109" s="7">
        <f t="shared" si="17"/>
        <v>1.3344296818728951E-2</v>
      </c>
    </row>
    <row r="1110" spans="2:4">
      <c r="B1110" s="4">
        <v>42824</v>
      </c>
      <c r="C1110" s="6">
        <v>41.042572021484297</v>
      </c>
      <c r="D1110" s="7">
        <f t="shared" si="17"/>
        <v>-3.8494015169490137E-3</v>
      </c>
    </row>
    <row r="1111" spans="2:4">
      <c r="B1111" s="4">
        <v>42825</v>
      </c>
      <c r="C1111" s="6">
        <v>40.633575439453097</v>
      </c>
      <c r="D1111" s="7">
        <f t="shared" si="17"/>
        <v>-9.9651791271050394E-3</v>
      </c>
    </row>
    <row r="1112" spans="2:4">
      <c r="B1112" s="4">
        <v>42828</v>
      </c>
      <c r="C1112" s="6">
        <v>39.840599060058501</v>
      </c>
      <c r="D1112" s="7">
        <f t="shared" si="17"/>
        <v>-1.9515299129317043E-2</v>
      </c>
    </row>
    <row r="1113" spans="2:4">
      <c r="B1113" s="4">
        <v>42829</v>
      </c>
      <c r="C1113" s="6">
        <v>39.698696136474602</v>
      </c>
      <c r="D1113" s="7">
        <f t="shared" si="17"/>
        <v>-3.5617668140477399E-3</v>
      </c>
    </row>
    <row r="1114" spans="2:4">
      <c r="B1114" s="4">
        <v>42830</v>
      </c>
      <c r="C1114" s="6">
        <v>39.122749328613203</v>
      </c>
      <c r="D1114" s="7">
        <f t="shared" si="17"/>
        <v>-1.450795275193506E-2</v>
      </c>
    </row>
    <row r="1115" spans="2:4">
      <c r="B1115" s="4">
        <v>42831</v>
      </c>
      <c r="C1115" s="6">
        <v>40.124401092529297</v>
      </c>
      <c r="D1115" s="7">
        <f t="shared" si="17"/>
        <v>2.5602795843990389E-2</v>
      </c>
    </row>
    <row r="1116" spans="2:4">
      <c r="B1116" s="4">
        <v>42832</v>
      </c>
      <c r="C1116" s="6">
        <v>40.049270629882798</v>
      </c>
      <c r="D1116" s="7">
        <f t="shared" si="17"/>
        <v>-1.8724382321182453E-3</v>
      </c>
    </row>
    <row r="1117" spans="2:4">
      <c r="B1117" s="4">
        <v>42835</v>
      </c>
      <c r="C1117" s="6">
        <v>40.224563598632798</v>
      </c>
      <c r="D1117" s="7">
        <f t="shared" si="17"/>
        <v>4.3769328627725201E-3</v>
      </c>
    </row>
    <row r="1118" spans="2:4">
      <c r="B1118" s="4">
        <v>42836</v>
      </c>
      <c r="C1118" s="6">
        <v>41.009193420410099</v>
      </c>
      <c r="D1118" s="7">
        <f t="shared" si="17"/>
        <v>1.9506235781858727E-2</v>
      </c>
    </row>
    <row r="1119" spans="2:4">
      <c r="B1119" s="4">
        <v>42837</v>
      </c>
      <c r="C1119" s="6">
        <v>40.032581329345703</v>
      </c>
      <c r="D1119" s="7">
        <f t="shared" si="17"/>
        <v>-2.3814467186724531E-2</v>
      </c>
    </row>
    <row r="1120" spans="2:4">
      <c r="B1120" s="4">
        <v>42838</v>
      </c>
      <c r="C1120" s="6">
        <v>39.389858245849602</v>
      </c>
      <c r="D1120" s="7">
        <f t="shared" si="17"/>
        <v>-1.6054999756534682E-2</v>
      </c>
    </row>
    <row r="1121" spans="2:4">
      <c r="B1121" s="4">
        <v>42842</v>
      </c>
      <c r="C1121" s="6">
        <v>40.132755279541001</v>
      </c>
      <c r="D1121" s="7">
        <f t="shared" si="17"/>
        <v>1.8860109347300646E-2</v>
      </c>
    </row>
    <row r="1122" spans="2:4">
      <c r="B1122" s="4">
        <v>42843</v>
      </c>
      <c r="C1122" s="6">
        <v>40.541755676269503</v>
      </c>
      <c r="D1122" s="7">
        <f t="shared" si="17"/>
        <v>1.0191186572654942E-2</v>
      </c>
    </row>
    <row r="1123" spans="2:4">
      <c r="B1123" s="4">
        <v>42844</v>
      </c>
      <c r="C1123" s="6">
        <v>40.641921997070298</v>
      </c>
      <c r="D1123" s="7">
        <f t="shared" si="17"/>
        <v>2.4706951914128528E-3</v>
      </c>
    </row>
    <row r="1124" spans="2:4">
      <c r="B1124" s="4">
        <v>42845</v>
      </c>
      <c r="C1124" s="6">
        <v>41.5768013000488</v>
      </c>
      <c r="D1124" s="7">
        <f t="shared" si="17"/>
        <v>2.3002831978416127E-2</v>
      </c>
    </row>
    <row r="1125" spans="2:4">
      <c r="B1125" s="4">
        <v>42846</v>
      </c>
      <c r="C1125" s="6">
        <v>41.476627349853501</v>
      </c>
      <c r="D1125" s="7">
        <f t="shared" si="17"/>
        <v>-2.4093712614486895E-3</v>
      </c>
    </row>
    <row r="1126" spans="2:4">
      <c r="B1126" s="4">
        <v>42849</v>
      </c>
      <c r="C1126" s="6">
        <v>41.676952362060497</v>
      </c>
      <c r="D1126" s="7">
        <f t="shared" si="17"/>
        <v>4.8298288700587833E-3</v>
      </c>
    </row>
    <row r="1127" spans="2:4">
      <c r="B1127" s="4">
        <v>42850</v>
      </c>
      <c r="C1127" s="6">
        <v>41.376468658447202</v>
      </c>
      <c r="D1127" s="7">
        <f t="shared" si="17"/>
        <v>-7.2098290921779329E-3</v>
      </c>
    </row>
    <row r="1128" spans="2:4">
      <c r="B1128" s="4">
        <v>42851</v>
      </c>
      <c r="C1128" s="6">
        <v>43.045879364013601</v>
      </c>
      <c r="D1128" s="7">
        <f t="shared" si="17"/>
        <v>4.0346862835177744E-2</v>
      </c>
    </row>
    <row r="1129" spans="2:4">
      <c r="B1129" s="4">
        <v>42852</v>
      </c>
      <c r="C1129" s="6">
        <v>43.321334838867102</v>
      </c>
      <c r="D1129" s="7">
        <f t="shared" si="17"/>
        <v>6.3991136648444691E-3</v>
      </c>
    </row>
    <row r="1130" spans="2:4">
      <c r="B1130" s="4">
        <v>42853</v>
      </c>
      <c r="C1130" s="6">
        <v>42.144401550292898</v>
      </c>
      <c r="D1130" s="7">
        <f t="shared" si="17"/>
        <v>-2.7167521336814437E-2</v>
      </c>
    </row>
    <row r="1131" spans="2:4">
      <c r="B1131" s="4">
        <v>42856</v>
      </c>
      <c r="C1131" s="6">
        <v>41.343074798583899</v>
      </c>
      <c r="D1131" s="7">
        <f t="shared" si="17"/>
        <v>-1.9013836292176012E-2</v>
      </c>
    </row>
    <row r="1132" spans="2:4">
      <c r="B1132" s="4">
        <v>42857</v>
      </c>
      <c r="C1132" s="6">
        <v>41.835556030273402</v>
      </c>
      <c r="D1132" s="7">
        <f t="shared" si="17"/>
        <v>1.1912061066787771E-2</v>
      </c>
    </row>
    <row r="1133" spans="2:4">
      <c r="B1133" s="4">
        <v>42858</v>
      </c>
      <c r="C1133" s="6">
        <v>41.818851470947202</v>
      </c>
      <c r="D1133" s="7">
        <f t="shared" si="17"/>
        <v>-3.9929095992208286E-4</v>
      </c>
    </row>
    <row r="1134" spans="2:4">
      <c r="B1134" s="4">
        <v>42859</v>
      </c>
      <c r="C1134" s="6">
        <v>41.034229278564403</v>
      </c>
      <c r="D1134" s="7">
        <f t="shared" si="17"/>
        <v>-1.8762404149905931E-2</v>
      </c>
    </row>
    <row r="1135" spans="2:4">
      <c r="B1135" s="4">
        <v>42860</v>
      </c>
      <c r="C1135" s="6">
        <v>41.418193817138601</v>
      </c>
      <c r="D1135" s="7">
        <f t="shared" si="17"/>
        <v>9.357176808844736E-3</v>
      </c>
    </row>
    <row r="1136" spans="2:4">
      <c r="B1136" s="4">
        <v>42863</v>
      </c>
      <c r="C1136" s="6">
        <v>41.601833343505803</v>
      </c>
      <c r="D1136" s="7">
        <f t="shared" si="17"/>
        <v>4.4337888604697451E-3</v>
      </c>
    </row>
    <row r="1137" spans="2:4">
      <c r="B1137" s="4">
        <v>42864</v>
      </c>
      <c r="C1137" s="6">
        <v>41.8939819335937</v>
      </c>
      <c r="D1137" s="7">
        <f t="shared" si="17"/>
        <v>7.0224931597515639E-3</v>
      </c>
    </row>
    <row r="1138" spans="2:4">
      <c r="B1138" s="4">
        <v>42865</v>
      </c>
      <c r="C1138" s="6">
        <v>42.227859497070298</v>
      </c>
      <c r="D1138" s="7">
        <f t="shared" si="17"/>
        <v>7.9695829345090008E-3</v>
      </c>
    </row>
    <row r="1139" spans="2:4">
      <c r="B1139" s="4">
        <v>42866</v>
      </c>
      <c r="C1139" s="6">
        <v>41.075958251953097</v>
      </c>
      <c r="D1139" s="7">
        <f t="shared" si="17"/>
        <v>-2.7278229558311384E-2</v>
      </c>
    </row>
    <row r="1140" spans="2:4">
      <c r="B1140" s="4">
        <v>42867</v>
      </c>
      <c r="C1140" s="6">
        <v>39.656963348388601</v>
      </c>
      <c r="D1140" s="7">
        <f t="shared" si="17"/>
        <v>-3.454563116606113E-2</v>
      </c>
    </row>
    <row r="1141" spans="2:4">
      <c r="B1141" s="4">
        <v>42870</v>
      </c>
      <c r="C1141" s="6">
        <v>39.231273651122997</v>
      </c>
      <c r="D1141" s="7">
        <f t="shared" si="17"/>
        <v>-1.0734298880272219E-2</v>
      </c>
    </row>
    <row r="1142" spans="2:4">
      <c r="B1142" s="4">
        <v>42871</v>
      </c>
      <c r="C1142" s="6">
        <v>38.930767059326101</v>
      </c>
      <c r="D1142" s="7">
        <f t="shared" si="17"/>
        <v>-7.6598734588443351E-3</v>
      </c>
    </row>
    <row r="1143" spans="2:4">
      <c r="B1143" s="4">
        <v>42872</v>
      </c>
      <c r="C1143" s="6">
        <v>38.872344970703097</v>
      </c>
      <c r="D1143" s="7">
        <f t="shared" si="17"/>
        <v>-1.5006662605433485E-3</v>
      </c>
    </row>
    <row r="1144" spans="2:4">
      <c r="B1144" s="4">
        <v>42873</v>
      </c>
      <c r="C1144" s="6">
        <v>38.788864135742102</v>
      </c>
      <c r="D1144" s="7">
        <f t="shared" si="17"/>
        <v>-2.1475636477272797E-3</v>
      </c>
    </row>
    <row r="1145" spans="2:4">
      <c r="B1145" s="4">
        <v>42874</v>
      </c>
      <c r="C1145" s="6">
        <v>39.648612976074197</v>
      </c>
      <c r="D1145" s="7">
        <f t="shared" si="17"/>
        <v>2.2164836725390824E-2</v>
      </c>
    </row>
    <row r="1146" spans="2:4">
      <c r="B1146" s="4">
        <v>42877</v>
      </c>
      <c r="C1146" s="6">
        <v>39.823898315429602</v>
      </c>
      <c r="D1146" s="7">
        <f t="shared" si="17"/>
        <v>4.4209702735673595E-3</v>
      </c>
    </row>
    <row r="1147" spans="2:4">
      <c r="B1147" s="4">
        <v>42878</v>
      </c>
      <c r="C1147" s="6">
        <v>39.189525604247997</v>
      </c>
      <c r="D1147" s="7">
        <f t="shared" si="17"/>
        <v>-1.592944784453254E-2</v>
      </c>
    </row>
    <row r="1148" spans="2:4">
      <c r="B1148" s="4">
        <v>42879</v>
      </c>
      <c r="C1148" s="6">
        <v>39.214569091796797</v>
      </c>
      <c r="D1148" s="7">
        <f t="shared" si="17"/>
        <v>6.3903523103858717E-4</v>
      </c>
    </row>
    <row r="1149" spans="2:4">
      <c r="B1149" s="4">
        <v>42880</v>
      </c>
      <c r="C1149" s="6">
        <v>40.374809265136697</v>
      </c>
      <c r="D1149" s="7">
        <f t="shared" si="17"/>
        <v>2.958696729840149E-2</v>
      </c>
    </row>
    <row r="1150" spans="2:4">
      <c r="B1150" s="4">
        <v>42881</v>
      </c>
      <c r="C1150" s="6">
        <v>41.560096740722599</v>
      </c>
      <c r="D1150" s="7">
        <f t="shared" si="17"/>
        <v>2.9357104024993808E-2</v>
      </c>
    </row>
    <row r="1151" spans="2:4">
      <c r="B1151" s="4">
        <v>42885</v>
      </c>
      <c r="C1151" s="6">
        <v>41.643566131591797</v>
      </c>
      <c r="D1151" s="7">
        <f t="shared" si="17"/>
        <v>2.0084022275004276E-3</v>
      </c>
    </row>
    <row r="1152" spans="2:4">
      <c r="B1152" s="4">
        <v>42886</v>
      </c>
      <c r="C1152" s="6">
        <v>40.758777618408203</v>
      </c>
      <c r="D1152" s="7">
        <f t="shared" si="17"/>
        <v>-2.1246703761817698E-2</v>
      </c>
    </row>
    <row r="1153" spans="2:4">
      <c r="B1153" s="4">
        <v>42887</v>
      </c>
      <c r="C1153" s="6">
        <v>41.426544189453097</v>
      </c>
      <c r="D1153" s="7">
        <f t="shared" si="17"/>
        <v>1.6383380711184614E-2</v>
      </c>
    </row>
    <row r="1154" spans="2:4">
      <c r="B1154" s="4">
        <v>42888</v>
      </c>
      <c r="C1154" s="6">
        <v>41.701995849609297</v>
      </c>
      <c r="D1154" s="7">
        <f t="shared" si="17"/>
        <v>6.6491585418395616E-3</v>
      </c>
    </row>
    <row r="1155" spans="2:4">
      <c r="B1155" s="4">
        <v>42891</v>
      </c>
      <c r="C1155" s="6">
        <v>41.434898376464801</v>
      </c>
      <c r="D1155" s="7">
        <f t="shared" si="17"/>
        <v>-6.4049086309377889E-3</v>
      </c>
    </row>
    <row r="1156" spans="2:4">
      <c r="B1156" s="4">
        <v>42892</v>
      </c>
      <c r="C1156" s="6">
        <v>40.266304016113203</v>
      </c>
      <c r="D1156" s="7">
        <f t="shared" si="17"/>
        <v>-2.8203142909489221E-2</v>
      </c>
    </row>
    <row r="1157" spans="2:4">
      <c r="B1157" s="4">
        <v>42893</v>
      </c>
      <c r="C1157" s="6">
        <v>41.323513031005803</v>
      </c>
      <c r="D1157" s="7">
        <f t="shared" ref="D1157:D1220" si="18">+C1157/C1156-1</f>
        <v>2.6255427229415984E-2</v>
      </c>
    </row>
    <row r="1158" spans="2:4">
      <c r="B1158" s="4">
        <v>42894</v>
      </c>
      <c r="C1158" s="6">
        <v>40.979499816894503</v>
      </c>
      <c r="D1158" s="7">
        <f t="shared" si="18"/>
        <v>-8.3248782322350445E-3</v>
      </c>
    </row>
    <row r="1159" spans="2:4">
      <c r="B1159" s="4">
        <v>42895</v>
      </c>
      <c r="C1159" s="6">
        <v>42.363945007324197</v>
      </c>
      <c r="D1159" s="7">
        <f t="shared" si="18"/>
        <v>3.37838479389867E-2</v>
      </c>
    </row>
    <row r="1160" spans="2:4">
      <c r="B1160" s="4">
        <v>42898</v>
      </c>
      <c r="C1160" s="6">
        <v>42.313602447509702</v>
      </c>
      <c r="D1160" s="7">
        <f t="shared" si="18"/>
        <v>-1.1883350288975914E-3</v>
      </c>
    </row>
    <row r="1161" spans="2:4">
      <c r="B1161" s="4">
        <v>42899</v>
      </c>
      <c r="C1161" s="6">
        <v>42.212902069091797</v>
      </c>
      <c r="D1161" s="7">
        <f t="shared" si="18"/>
        <v>-2.3798583101692916E-3</v>
      </c>
    </row>
    <row r="1162" spans="2:4">
      <c r="B1162" s="4">
        <v>42900</v>
      </c>
      <c r="C1162" s="6">
        <v>41.759819030761697</v>
      </c>
      <c r="D1162" s="7">
        <f t="shared" si="18"/>
        <v>-1.0733283335708999E-2</v>
      </c>
    </row>
    <row r="1163" spans="2:4">
      <c r="B1163" s="4">
        <v>42901</v>
      </c>
      <c r="C1163" s="6">
        <v>40.903984069824197</v>
      </c>
      <c r="D1163" s="7">
        <f t="shared" si="18"/>
        <v>-2.0494221019182635E-2</v>
      </c>
    </row>
    <row r="1164" spans="2:4">
      <c r="B1164" s="4">
        <v>42902</v>
      </c>
      <c r="C1164" s="6">
        <v>40.182399749755803</v>
      </c>
      <c r="D1164" s="7">
        <f t="shared" si="18"/>
        <v>-1.7640930009082512E-2</v>
      </c>
    </row>
    <row r="1165" spans="2:4">
      <c r="B1165" s="4">
        <v>42905</v>
      </c>
      <c r="C1165" s="6">
        <v>40.417335510253899</v>
      </c>
      <c r="D1165" s="7">
        <f t="shared" si="18"/>
        <v>5.846732946792832E-3</v>
      </c>
    </row>
    <row r="1166" spans="2:4">
      <c r="B1166" s="4">
        <v>42906</v>
      </c>
      <c r="C1166" s="6">
        <v>39.309780120849602</v>
      </c>
      <c r="D1166" s="7">
        <f t="shared" si="18"/>
        <v>-2.7402978831281732E-2</v>
      </c>
    </row>
    <row r="1167" spans="2:4">
      <c r="B1167" s="4">
        <v>42907</v>
      </c>
      <c r="C1167" s="6">
        <v>39.083236694335902</v>
      </c>
      <c r="D1167" s="7">
        <f t="shared" si="18"/>
        <v>-5.7630296027411099E-3</v>
      </c>
    </row>
    <row r="1168" spans="2:4">
      <c r="B1168" s="4">
        <v>42908</v>
      </c>
      <c r="C1168" s="6">
        <v>39.4524116516113</v>
      </c>
      <c r="D1168" s="7">
        <f t="shared" si="18"/>
        <v>9.4458644805357483E-3</v>
      </c>
    </row>
    <row r="1169" spans="2:4">
      <c r="B1169" s="4">
        <v>42909</v>
      </c>
      <c r="C1169" s="6">
        <v>39.435638427734297</v>
      </c>
      <c r="D1169" s="7">
        <f t="shared" si="18"/>
        <v>-4.2515078736171663E-4</v>
      </c>
    </row>
    <row r="1170" spans="2:4">
      <c r="B1170" s="4">
        <v>42912</v>
      </c>
      <c r="C1170" s="6">
        <v>39.846778869628899</v>
      </c>
      <c r="D1170" s="7">
        <f t="shared" si="18"/>
        <v>1.0425606336968984E-2</v>
      </c>
    </row>
    <row r="1171" spans="2:4">
      <c r="B1171" s="4">
        <v>42913</v>
      </c>
      <c r="C1171" s="6">
        <v>40.325035095214801</v>
      </c>
      <c r="D1171" s="7">
        <f t="shared" si="18"/>
        <v>1.2002381099628368E-2</v>
      </c>
    </row>
    <row r="1172" spans="2:4">
      <c r="B1172" s="4">
        <v>42914</v>
      </c>
      <c r="C1172" s="6">
        <v>39.9138984680175</v>
      </c>
      <c r="D1172" s="7">
        <f t="shared" si="18"/>
        <v>-1.0195567746600354E-2</v>
      </c>
    </row>
    <row r="1173" spans="2:4">
      <c r="B1173" s="4">
        <v>42915</v>
      </c>
      <c r="C1173" s="6">
        <v>40.140445709228501</v>
      </c>
      <c r="D1173" s="7">
        <f t="shared" si="18"/>
        <v>5.6758986194378469E-3</v>
      </c>
    </row>
    <row r="1174" spans="2:4">
      <c r="B1174" s="4">
        <v>42916</v>
      </c>
      <c r="C1174" s="6">
        <v>40.526409149169901</v>
      </c>
      <c r="D1174" s="7">
        <f t="shared" si="18"/>
        <v>9.6153252192878735E-3</v>
      </c>
    </row>
    <row r="1175" spans="2:4">
      <c r="B1175" s="4">
        <v>42919</v>
      </c>
      <c r="C1175" s="6">
        <v>41.264785766601499</v>
      </c>
      <c r="D1175" s="7">
        <f t="shared" si="18"/>
        <v>1.8219640795555714E-2</v>
      </c>
    </row>
    <row r="1176" spans="2:4">
      <c r="B1176" s="4">
        <v>42921</v>
      </c>
      <c r="C1176" s="6">
        <v>40.333419799804602</v>
      </c>
      <c r="D1176" s="7">
        <f t="shared" si="18"/>
        <v>-2.2570478665872917E-2</v>
      </c>
    </row>
    <row r="1177" spans="2:4">
      <c r="B1177" s="4">
        <v>42922</v>
      </c>
      <c r="C1177" s="6">
        <v>39.427249908447202</v>
      </c>
      <c r="D1177" s="7">
        <f t="shared" si="18"/>
        <v>-2.2466973935143297E-2</v>
      </c>
    </row>
    <row r="1178" spans="2:4">
      <c r="B1178" s="4">
        <v>42923</v>
      </c>
      <c r="C1178" s="6">
        <v>39.108409881591797</v>
      </c>
      <c r="D1178" s="7">
        <f t="shared" si="18"/>
        <v>-8.0867934638041428E-3</v>
      </c>
    </row>
    <row r="1179" spans="2:4">
      <c r="B1179" s="4">
        <v>42926</v>
      </c>
      <c r="C1179" s="6">
        <v>38.974159240722599</v>
      </c>
      <c r="D1179" s="7">
        <f t="shared" si="18"/>
        <v>-3.4327818818424838E-3</v>
      </c>
    </row>
    <row r="1180" spans="2:4">
      <c r="B1180" s="4">
        <v>42927</v>
      </c>
      <c r="C1180" s="6">
        <v>39.1419677734375</v>
      </c>
      <c r="D1180" s="7">
        <f t="shared" si="18"/>
        <v>4.3056357336264117E-3</v>
      </c>
    </row>
    <row r="1181" spans="2:4">
      <c r="B1181" s="4">
        <v>42928</v>
      </c>
      <c r="C1181" s="6">
        <v>39.385292053222599</v>
      </c>
      <c r="D1181" s="7">
        <f t="shared" si="18"/>
        <v>6.2164549619354581E-3</v>
      </c>
    </row>
    <row r="1182" spans="2:4">
      <c r="B1182" s="4">
        <v>42929</v>
      </c>
      <c r="C1182" s="6">
        <v>40.333419799804602</v>
      </c>
      <c r="D1182" s="7">
        <f t="shared" si="18"/>
        <v>2.4073142463962638E-2</v>
      </c>
    </row>
    <row r="1183" spans="2:4">
      <c r="B1183" s="4">
        <v>42930</v>
      </c>
      <c r="C1183" s="6">
        <v>40.182399749755803</v>
      </c>
      <c r="D1183" s="7">
        <f t="shared" si="18"/>
        <v>-3.7442907345419663E-3</v>
      </c>
    </row>
    <row r="1184" spans="2:4">
      <c r="B1184" s="4">
        <v>42933</v>
      </c>
      <c r="C1184" s="6">
        <v>40.761344909667898</v>
      </c>
      <c r="D1184" s="7">
        <f t="shared" si="18"/>
        <v>1.4407928932010039E-2</v>
      </c>
    </row>
    <row r="1185" spans="2:4">
      <c r="B1185" s="4">
        <v>42934</v>
      </c>
      <c r="C1185" s="6">
        <v>40.383773803710902</v>
      </c>
      <c r="D1185" s="7">
        <f t="shared" si="18"/>
        <v>-9.2629697767269148E-3</v>
      </c>
    </row>
    <row r="1186" spans="2:4">
      <c r="B1186" s="4">
        <v>42935</v>
      </c>
      <c r="C1186" s="6">
        <v>40.509628295898402</v>
      </c>
      <c r="D1186" s="7">
        <f t="shared" si="18"/>
        <v>3.1164618938097632E-3</v>
      </c>
    </row>
    <row r="1187" spans="2:4">
      <c r="B1187" s="4">
        <v>42936</v>
      </c>
      <c r="C1187" s="6">
        <v>40.509628295898402</v>
      </c>
      <c r="D1187" s="7">
        <f t="shared" si="18"/>
        <v>0</v>
      </c>
    </row>
    <row r="1188" spans="2:4">
      <c r="B1188" s="4">
        <v>42937</v>
      </c>
      <c r="C1188" s="6">
        <v>40.434108734130803</v>
      </c>
      <c r="D1188" s="7">
        <f t="shared" si="18"/>
        <v>-1.8642373416999369E-3</v>
      </c>
    </row>
    <row r="1189" spans="2:4">
      <c r="B1189" s="4">
        <v>42940</v>
      </c>
      <c r="C1189" s="6">
        <v>39.905502319335902</v>
      </c>
      <c r="D1189" s="7">
        <f t="shared" si="18"/>
        <v>-1.3073279746826705E-2</v>
      </c>
    </row>
    <row r="1190" spans="2:4">
      <c r="B1190" s="4">
        <v>42941</v>
      </c>
      <c r="C1190" s="6">
        <v>41.575229644775298</v>
      </c>
      <c r="D1190" s="7">
        <f t="shared" si="18"/>
        <v>4.1842032511650418E-2</v>
      </c>
    </row>
    <row r="1191" spans="2:4">
      <c r="B1191" s="4">
        <v>42942</v>
      </c>
      <c r="C1191" s="6">
        <v>40.987884521484297</v>
      </c>
      <c r="D1191" s="7">
        <f t="shared" si="18"/>
        <v>-1.4127285124083788E-2</v>
      </c>
    </row>
    <row r="1192" spans="2:4">
      <c r="B1192" s="4">
        <v>42943</v>
      </c>
      <c r="C1192" s="6">
        <v>42.170963287353501</v>
      </c>
      <c r="D1192" s="7">
        <f t="shared" si="18"/>
        <v>2.8864108984426373E-2</v>
      </c>
    </row>
    <row r="1193" spans="2:4">
      <c r="B1193" s="4">
        <v>42944</v>
      </c>
      <c r="C1193" s="6">
        <v>42.313602447509702</v>
      </c>
      <c r="D1193" s="7">
        <f t="shared" si="18"/>
        <v>3.3824022274344667E-3</v>
      </c>
    </row>
    <row r="1194" spans="2:4">
      <c r="B1194" s="4">
        <v>42947</v>
      </c>
      <c r="C1194" s="6">
        <v>41.675910949707003</v>
      </c>
      <c r="D1194" s="7">
        <f t="shared" si="18"/>
        <v>-1.5070602853863857E-2</v>
      </c>
    </row>
    <row r="1195" spans="2:4">
      <c r="B1195" s="4">
        <v>42948</v>
      </c>
      <c r="C1195" s="6">
        <v>42.271652221679602</v>
      </c>
      <c r="D1195" s="7">
        <f t="shared" si="18"/>
        <v>1.4294619083228266E-2</v>
      </c>
    </row>
    <row r="1196" spans="2:4">
      <c r="B1196" s="4">
        <v>42949</v>
      </c>
      <c r="C1196" s="6">
        <v>42.061874389648402</v>
      </c>
      <c r="D1196" s="7">
        <f t="shared" si="18"/>
        <v>-4.9626125548888345E-3</v>
      </c>
    </row>
    <row r="1197" spans="2:4">
      <c r="B1197" s="4">
        <v>42950</v>
      </c>
      <c r="C1197" s="6">
        <v>42.347164154052699</v>
      </c>
      <c r="D1197" s="7">
        <f t="shared" si="18"/>
        <v>6.7826212821961995E-3</v>
      </c>
    </row>
    <row r="1198" spans="2:4">
      <c r="B1198" s="4">
        <v>42951</v>
      </c>
      <c r="C1198" s="6">
        <v>42.590488433837798</v>
      </c>
      <c r="D1198" s="7">
        <f t="shared" si="18"/>
        <v>5.745940363324431E-3</v>
      </c>
    </row>
    <row r="1199" spans="2:4">
      <c r="B1199" s="4">
        <v>42954</v>
      </c>
      <c r="C1199" s="6">
        <v>43.0435791015625</v>
      </c>
      <c r="D1199" s="7">
        <f t="shared" si="18"/>
        <v>1.0638306447895207E-2</v>
      </c>
    </row>
    <row r="1200" spans="2:4">
      <c r="B1200" s="4">
        <v>42955</v>
      </c>
      <c r="C1200" s="6">
        <v>42.7834663391113</v>
      </c>
      <c r="D1200" s="7">
        <f t="shared" si="18"/>
        <v>-6.0430096167759517E-3</v>
      </c>
    </row>
    <row r="1201" spans="2:4">
      <c r="B1201" s="4">
        <v>42956</v>
      </c>
      <c r="C1201" s="6">
        <v>43.102317810058501</v>
      </c>
      <c r="D1201" s="7">
        <f t="shared" si="18"/>
        <v>7.4526796968696907E-3</v>
      </c>
    </row>
    <row r="1202" spans="2:4">
      <c r="B1202" s="4">
        <v>42957</v>
      </c>
      <c r="C1202" s="6">
        <v>41.952812194824197</v>
      </c>
      <c r="D1202" s="7">
        <f t="shared" si="18"/>
        <v>-2.666922972216712E-2</v>
      </c>
    </row>
    <row r="1203" spans="2:4">
      <c r="B1203" s="4">
        <v>42958</v>
      </c>
      <c r="C1203" s="6">
        <v>42.187732696533203</v>
      </c>
      <c r="D1203" s="7">
        <f t="shared" si="18"/>
        <v>5.5996365778308022E-3</v>
      </c>
    </row>
    <row r="1204" spans="2:4">
      <c r="B1204" s="4">
        <v>42961</v>
      </c>
      <c r="C1204" s="6">
        <v>42.858993530273402</v>
      </c>
      <c r="D1204" s="7">
        <f t="shared" si="18"/>
        <v>1.5911280147922202E-2</v>
      </c>
    </row>
    <row r="1205" spans="2:4">
      <c r="B1205" s="4">
        <v>42962</v>
      </c>
      <c r="C1205" s="6">
        <v>41.919242858886697</v>
      </c>
      <c r="D1205" s="7">
        <f t="shared" si="18"/>
        <v>-2.1926568824415127E-2</v>
      </c>
    </row>
    <row r="1206" spans="2:4">
      <c r="B1206" s="4">
        <v>42963</v>
      </c>
      <c r="C1206" s="6">
        <v>42.4059028625488</v>
      </c>
      <c r="D1206" s="7">
        <f t="shared" si="18"/>
        <v>1.1609465497751215E-2</v>
      </c>
    </row>
    <row r="1207" spans="2:4">
      <c r="B1207" s="4">
        <v>42964</v>
      </c>
      <c r="C1207" s="6">
        <v>41.743038177490199</v>
      </c>
      <c r="D1207" s="7">
        <f t="shared" si="18"/>
        <v>-1.5631424879860689E-2</v>
      </c>
    </row>
    <row r="1208" spans="2:4">
      <c r="B1208" s="4">
        <v>42965</v>
      </c>
      <c r="C1208" s="6">
        <v>41.491325378417898</v>
      </c>
      <c r="D1208" s="7">
        <f t="shared" si="18"/>
        <v>-6.0300545926251781E-3</v>
      </c>
    </row>
    <row r="1209" spans="2:4">
      <c r="B1209" s="4">
        <v>42968</v>
      </c>
      <c r="C1209" s="6">
        <v>41.189266204833899</v>
      </c>
      <c r="D1209" s="7">
        <f t="shared" si="18"/>
        <v>-7.2800560316907958E-3</v>
      </c>
    </row>
    <row r="1210" spans="2:4">
      <c r="B1210" s="4">
        <v>42969</v>
      </c>
      <c r="C1210" s="6">
        <v>42.481414794921797</v>
      </c>
      <c r="D1210" s="7">
        <f t="shared" si="18"/>
        <v>3.1371002912798929E-2</v>
      </c>
    </row>
    <row r="1211" spans="2:4">
      <c r="B1211" s="4">
        <v>42970</v>
      </c>
      <c r="C1211" s="6">
        <v>42.112224578857401</v>
      </c>
      <c r="D1211" s="7">
        <f t="shared" si="18"/>
        <v>-8.6906290161627986E-3</v>
      </c>
    </row>
    <row r="1212" spans="2:4">
      <c r="B1212" s="4">
        <v>42971</v>
      </c>
      <c r="C1212" s="6">
        <v>42.028316497802699</v>
      </c>
      <c r="D1212" s="7">
        <f t="shared" si="18"/>
        <v>-1.9924874996233299E-3</v>
      </c>
    </row>
    <row r="1213" spans="2:4">
      <c r="B1213" s="4">
        <v>42972</v>
      </c>
      <c r="C1213" s="6">
        <v>41.625564575195298</v>
      </c>
      <c r="D1213" s="7">
        <f t="shared" si="18"/>
        <v>-9.582870696913548E-3</v>
      </c>
    </row>
    <row r="1214" spans="2:4">
      <c r="B1214" s="4">
        <v>42975</v>
      </c>
      <c r="C1214" s="6">
        <v>40.794902801513601</v>
      </c>
      <c r="D1214" s="7">
        <f t="shared" si="18"/>
        <v>-1.9955567742057423E-2</v>
      </c>
    </row>
    <row r="1215" spans="2:4">
      <c r="B1215" s="4">
        <v>42976</v>
      </c>
      <c r="C1215" s="6">
        <v>40.383773803710902</v>
      </c>
      <c r="D1215" s="7">
        <f t="shared" si="18"/>
        <v>-1.0077950174389061E-2</v>
      </c>
    </row>
    <row r="1216" spans="2:4">
      <c r="B1216" s="4">
        <v>42977</v>
      </c>
      <c r="C1216" s="6">
        <v>39.9138984680175</v>
      </c>
      <c r="D1216" s="7">
        <f t="shared" si="18"/>
        <v>-1.163525078110017E-2</v>
      </c>
    </row>
    <row r="1217" spans="2:4">
      <c r="B1217" s="4">
        <v>42978</v>
      </c>
      <c r="C1217" s="6">
        <v>39.939071655273402</v>
      </c>
      <c r="D1217" s="7">
        <f t="shared" si="18"/>
        <v>6.3068725987958096E-4</v>
      </c>
    </row>
    <row r="1218" spans="2:4">
      <c r="B1218" s="4">
        <v>42979</v>
      </c>
      <c r="C1218" s="6">
        <v>40.098491668701101</v>
      </c>
      <c r="D1218" s="7">
        <f t="shared" si="18"/>
        <v>3.9915803452745813E-3</v>
      </c>
    </row>
    <row r="1219" spans="2:4">
      <c r="B1219" s="4">
        <v>42983</v>
      </c>
      <c r="C1219" s="6">
        <v>40.081710815429602</v>
      </c>
      <c r="D1219" s="7">
        <f t="shared" si="18"/>
        <v>-4.1849088514711585E-4</v>
      </c>
    </row>
    <row r="1220" spans="2:4">
      <c r="B1220" s="4">
        <v>42984</v>
      </c>
      <c r="C1220" s="6">
        <v>39.8551635742187</v>
      </c>
      <c r="D1220" s="7">
        <f t="shared" si="18"/>
        <v>-5.6521350162451744E-3</v>
      </c>
    </row>
    <row r="1221" spans="2:4">
      <c r="B1221" s="4">
        <v>42985</v>
      </c>
      <c r="C1221" s="6">
        <v>40.2431640625</v>
      </c>
      <c r="D1221" s="7">
        <f t="shared" ref="D1221:D1284" si="19">+C1221/C1220-1</f>
        <v>9.7352627234552624E-3</v>
      </c>
    </row>
    <row r="1222" spans="2:4">
      <c r="B1222" s="4">
        <v>42986</v>
      </c>
      <c r="C1222" s="6">
        <v>40.319084167480398</v>
      </c>
      <c r="D1222" s="7">
        <f t="shared" si="19"/>
        <v>1.8865341915583755E-3</v>
      </c>
    </row>
    <row r="1223" spans="2:4">
      <c r="B1223" s="4">
        <v>42989</v>
      </c>
      <c r="C1223" s="6">
        <v>40.546829223632798</v>
      </c>
      <c r="D1223" s="7">
        <f t="shared" si="19"/>
        <v>5.6485671947898997E-3</v>
      </c>
    </row>
    <row r="1224" spans="2:4">
      <c r="B1224" s="4">
        <v>42990</v>
      </c>
      <c r="C1224" s="6">
        <v>40.8336181640625</v>
      </c>
      <c r="D1224" s="7">
        <f t="shared" si="19"/>
        <v>7.0730300228394327E-3</v>
      </c>
    </row>
    <row r="1225" spans="2:4">
      <c r="B1225" s="4">
        <v>42991</v>
      </c>
      <c r="C1225" s="6">
        <v>41.238498687744098</v>
      </c>
      <c r="D1225" s="7">
        <f t="shared" si="19"/>
        <v>9.9153722321361215E-3</v>
      </c>
    </row>
    <row r="1226" spans="2:4">
      <c r="B1226" s="4">
        <v>42992</v>
      </c>
      <c r="C1226" s="6">
        <v>41.634933471679602</v>
      </c>
      <c r="D1226" s="7">
        <f t="shared" si="19"/>
        <v>9.6132205718080233E-3</v>
      </c>
    </row>
    <row r="1227" spans="2:4">
      <c r="B1227" s="4">
        <v>42993</v>
      </c>
      <c r="C1227" s="6">
        <v>42.191638946533203</v>
      </c>
      <c r="D1227" s="7">
        <f t="shared" si="19"/>
        <v>1.337111479311659E-2</v>
      </c>
    </row>
    <row r="1228" spans="2:4">
      <c r="B1228" s="4">
        <v>42996</v>
      </c>
      <c r="C1228" s="6">
        <v>41.373451232910099</v>
      </c>
      <c r="D1228" s="7">
        <f t="shared" si="19"/>
        <v>-1.9392176603045486E-2</v>
      </c>
    </row>
    <row r="1229" spans="2:4">
      <c r="B1229" s="4">
        <v>42997</v>
      </c>
      <c r="C1229" s="6">
        <v>41.196319580078097</v>
      </c>
      <c r="D1229" s="7">
        <f t="shared" si="19"/>
        <v>-4.2812878199318671E-3</v>
      </c>
    </row>
    <row r="1230" spans="2:4">
      <c r="B1230" s="4">
        <v>42998</v>
      </c>
      <c r="C1230" s="6">
        <v>41.348152160644503</v>
      </c>
      <c r="D1230" s="7">
        <f t="shared" si="19"/>
        <v>3.6855860454056977E-3</v>
      </c>
    </row>
    <row r="1231" spans="2:4">
      <c r="B1231" s="4">
        <v>42999</v>
      </c>
      <c r="C1231" s="6">
        <v>41.584327697753899</v>
      </c>
      <c r="D1231" s="7">
        <f t="shared" si="19"/>
        <v>5.7118764628663055E-3</v>
      </c>
    </row>
    <row r="1232" spans="2:4">
      <c r="B1232" s="4">
        <v>43000</v>
      </c>
      <c r="C1232" s="6">
        <v>41.761466979980398</v>
      </c>
      <c r="D1232" s="7">
        <f t="shared" si="19"/>
        <v>4.2597606366030494E-3</v>
      </c>
    </row>
    <row r="1233" spans="2:4">
      <c r="B1233" s="4">
        <v>43003</v>
      </c>
      <c r="C1233" s="6">
        <v>43.212276458740199</v>
      </c>
      <c r="D1233" s="7">
        <f t="shared" si="19"/>
        <v>3.4740385902997328E-2</v>
      </c>
    </row>
    <row r="1234" spans="2:4">
      <c r="B1234" s="4">
        <v>43004</v>
      </c>
      <c r="C1234" s="6">
        <v>43.170108795166001</v>
      </c>
      <c r="D1234" s="7">
        <f t="shared" si="19"/>
        <v>-9.7582601588830364E-4</v>
      </c>
    </row>
    <row r="1235" spans="2:4">
      <c r="B1235" s="4">
        <v>43005</v>
      </c>
      <c r="C1235" s="6">
        <v>44.705268859863203</v>
      </c>
      <c r="D1235" s="7">
        <f t="shared" si="19"/>
        <v>3.5560717995436253E-2</v>
      </c>
    </row>
    <row r="1236" spans="2:4">
      <c r="B1236" s="4">
        <v>43006</v>
      </c>
      <c r="C1236" s="6">
        <v>45.177623748779297</v>
      </c>
      <c r="D1236" s="7">
        <f t="shared" si="19"/>
        <v>1.0565978037102797E-2</v>
      </c>
    </row>
    <row r="1237" spans="2:4">
      <c r="B1237" s="4">
        <v>43007</v>
      </c>
      <c r="C1237" s="6">
        <v>45.186050415038999</v>
      </c>
      <c r="D1237" s="7">
        <f t="shared" si="19"/>
        <v>1.8652300764121499E-4</v>
      </c>
    </row>
    <row r="1238" spans="2:4">
      <c r="B1238" s="4">
        <v>43010</v>
      </c>
      <c r="C1238" s="6">
        <v>43.794284820556598</v>
      </c>
      <c r="D1238" s="7">
        <f t="shared" si="19"/>
        <v>-3.0800779924310184E-2</v>
      </c>
    </row>
    <row r="1239" spans="2:4">
      <c r="B1239" s="4">
        <v>43011</v>
      </c>
      <c r="C1239" s="6">
        <v>43.870204925537102</v>
      </c>
      <c r="D1239" s="7">
        <f t="shared" si="19"/>
        <v>1.7335619314615691E-3</v>
      </c>
    </row>
    <row r="1240" spans="2:4">
      <c r="B1240" s="4">
        <v>43012</v>
      </c>
      <c r="C1240" s="6">
        <v>43.9883003234863</v>
      </c>
      <c r="D1240" s="7">
        <f t="shared" si="19"/>
        <v>2.6919272009247042E-3</v>
      </c>
    </row>
    <row r="1241" spans="2:4">
      <c r="B1241" s="4">
        <v>43013</v>
      </c>
      <c r="C1241" s="6">
        <v>44.376304626464801</v>
      </c>
      <c r="D1241" s="7">
        <f t="shared" si="19"/>
        <v>8.8206250326825497E-3</v>
      </c>
    </row>
    <row r="1242" spans="2:4">
      <c r="B1242" s="4">
        <v>43014</v>
      </c>
      <c r="C1242" s="6">
        <v>45.059532165527301</v>
      </c>
      <c r="D1242" s="7">
        <f t="shared" si="19"/>
        <v>1.539622428711751E-2</v>
      </c>
    </row>
    <row r="1243" spans="2:4">
      <c r="B1243" s="4">
        <v>43017</v>
      </c>
      <c r="C1243" s="6">
        <v>44.469085693359297</v>
      </c>
      <c r="D1243" s="7">
        <f t="shared" si="19"/>
        <v>-1.3103697348631704E-2</v>
      </c>
    </row>
    <row r="1244" spans="2:4">
      <c r="B1244" s="4">
        <v>43018</v>
      </c>
      <c r="C1244" s="6">
        <v>44.553432464599602</v>
      </c>
      <c r="D1244" s="7">
        <f t="shared" si="19"/>
        <v>1.8967507409961559E-3</v>
      </c>
    </row>
    <row r="1245" spans="2:4">
      <c r="B1245" s="4">
        <v>43019</v>
      </c>
      <c r="C1245" s="6">
        <v>44.367862701416001</v>
      </c>
      <c r="D1245" s="7">
        <f t="shared" si="19"/>
        <v>-4.165105872169228E-3</v>
      </c>
    </row>
    <row r="1246" spans="2:4">
      <c r="B1246" s="4">
        <v>43020</v>
      </c>
      <c r="C1246" s="6">
        <v>43.946109771728501</v>
      </c>
      <c r="D1246" s="7">
        <f t="shared" si="19"/>
        <v>-9.5058202944277026E-3</v>
      </c>
    </row>
    <row r="1247" spans="2:4">
      <c r="B1247" s="4">
        <v>43021</v>
      </c>
      <c r="C1247" s="6">
        <v>43.389411926269503</v>
      </c>
      <c r="D1247" s="7">
        <f t="shared" si="19"/>
        <v>-1.2667738927306216E-2</v>
      </c>
    </row>
    <row r="1248" spans="2:4">
      <c r="B1248" s="4">
        <v>43024</v>
      </c>
      <c r="C1248" s="6">
        <v>43.321937561035099</v>
      </c>
      <c r="D1248" s="7">
        <f t="shared" si="19"/>
        <v>-1.5550882632163754E-3</v>
      </c>
    </row>
    <row r="1249" spans="2:4">
      <c r="B1249" s="4">
        <v>43025</v>
      </c>
      <c r="C1249" s="6">
        <v>43.440017700195298</v>
      </c>
      <c r="D1249" s="7">
        <f t="shared" si="19"/>
        <v>2.7256430761859463E-3</v>
      </c>
    </row>
    <row r="1250" spans="2:4">
      <c r="B1250" s="4">
        <v>43026</v>
      </c>
      <c r="C1250" s="6">
        <v>43.515933990478501</v>
      </c>
      <c r="D1250" s="7">
        <f t="shared" si="19"/>
        <v>1.7476118634929261E-3</v>
      </c>
    </row>
    <row r="1251" spans="2:4">
      <c r="B1251" s="4">
        <v>43027</v>
      </c>
      <c r="C1251" s="6">
        <v>43.895515441894503</v>
      </c>
      <c r="D1251" s="7">
        <f t="shared" si="19"/>
        <v>8.7228152220990562E-3</v>
      </c>
    </row>
    <row r="1252" spans="2:4">
      <c r="B1252" s="4">
        <v>43028</v>
      </c>
      <c r="C1252" s="6">
        <v>44.300380706787102</v>
      </c>
      <c r="D1252" s="7">
        <f t="shared" si="19"/>
        <v>9.2233855968391065E-3</v>
      </c>
    </row>
    <row r="1253" spans="2:4">
      <c r="B1253" s="4">
        <v>43031</v>
      </c>
      <c r="C1253" s="6">
        <v>44.5956001281738</v>
      </c>
      <c r="D1253" s="7">
        <f t="shared" si="19"/>
        <v>6.6640380212683592E-3</v>
      </c>
    </row>
    <row r="1254" spans="2:4">
      <c r="B1254" s="4">
        <v>43032</v>
      </c>
      <c r="C1254" s="6">
        <v>44.030467987060497</v>
      </c>
      <c r="D1254" s="7">
        <f t="shared" si="19"/>
        <v>-1.2672374393192021E-2</v>
      </c>
    </row>
    <row r="1255" spans="2:4">
      <c r="B1255" s="4">
        <v>43033</v>
      </c>
      <c r="C1255" s="6">
        <v>43.802722930908203</v>
      </c>
      <c r="D1255" s="7">
        <f t="shared" si="19"/>
        <v>-5.17244232378411E-3</v>
      </c>
    </row>
    <row r="1256" spans="2:4">
      <c r="B1256" s="4">
        <v>43034</v>
      </c>
      <c r="C1256" s="6">
        <v>44.258209228515597</v>
      </c>
      <c r="D1256" s="7">
        <f t="shared" si="19"/>
        <v>1.0398584086332985E-2</v>
      </c>
    </row>
    <row r="1257" spans="2:4">
      <c r="B1257" s="4">
        <v>43035</v>
      </c>
      <c r="C1257" s="6">
        <v>43.709949493408203</v>
      </c>
      <c r="D1257" s="7">
        <f t="shared" si="19"/>
        <v>-1.2387752343900771E-2</v>
      </c>
    </row>
    <row r="1258" spans="2:4">
      <c r="B1258" s="4">
        <v>43038</v>
      </c>
      <c r="C1258" s="6">
        <v>43.203838348388601</v>
      </c>
      <c r="D1258" s="7">
        <f t="shared" si="19"/>
        <v>-1.1578854491605561E-2</v>
      </c>
    </row>
    <row r="1259" spans="2:4">
      <c r="B1259" s="4">
        <v>43039</v>
      </c>
      <c r="C1259" s="6">
        <v>43.279754638671797</v>
      </c>
      <c r="D1259" s="7">
        <f t="shared" si="19"/>
        <v>1.7571654090320354E-3</v>
      </c>
    </row>
    <row r="1260" spans="2:4">
      <c r="B1260" s="4">
        <v>43040</v>
      </c>
      <c r="C1260" s="6">
        <v>43.693069458007798</v>
      </c>
      <c r="D1260" s="7">
        <f t="shared" si="19"/>
        <v>9.5498420170498921E-3</v>
      </c>
    </row>
    <row r="1261" spans="2:4">
      <c r="B1261" s="4">
        <v>43041</v>
      </c>
      <c r="C1261" s="6">
        <v>44.393180847167898</v>
      </c>
      <c r="D1261" s="7">
        <f t="shared" si="19"/>
        <v>1.6023396795982858E-2</v>
      </c>
    </row>
    <row r="1262" spans="2:4">
      <c r="B1262" s="4">
        <v>43042</v>
      </c>
      <c r="C1262" s="6">
        <v>44.772739410400298</v>
      </c>
      <c r="D1262" s="7">
        <f t="shared" si="19"/>
        <v>8.5499294258526426E-3</v>
      </c>
    </row>
    <row r="1263" spans="2:4">
      <c r="B1263" s="4">
        <v>43045</v>
      </c>
      <c r="C1263" s="6">
        <v>44.064208984375</v>
      </c>
      <c r="D1263" s="7">
        <f t="shared" si="19"/>
        <v>-1.5825040758187581E-2</v>
      </c>
    </row>
    <row r="1264" spans="2:4">
      <c r="B1264" s="4">
        <v>43046</v>
      </c>
      <c r="C1264" s="6">
        <v>43.853321075439403</v>
      </c>
      <c r="D1264" s="7">
        <f t="shared" si="19"/>
        <v>-4.7859229473602438E-3</v>
      </c>
    </row>
    <row r="1265" spans="2:4">
      <c r="B1265" s="4">
        <v>43047</v>
      </c>
      <c r="C1265" s="6">
        <v>45.008918762207003</v>
      </c>
      <c r="D1265" s="7">
        <f t="shared" si="19"/>
        <v>2.6351429228807177E-2</v>
      </c>
    </row>
    <row r="1266" spans="2:4">
      <c r="B1266" s="4">
        <v>43048</v>
      </c>
      <c r="C1266" s="6">
        <v>44.958305358886697</v>
      </c>
      <c r="D1266" s="7">
        <f t="shared" si="19"/>
        <v>-1.1245194221995991E-3</v>
      </c>
    </row>
    <row r="1267" spans="2:4">
      <c r="B1267" s="4">
        <v>43049</v>
      </c>
      <c r="C1267" s="6">
        <v>45.287269592285099</v>
      </c>
      <c r="D1267" s="7">
        <f t="shared" si="19"/>
        <v>7.3170959352759635E-3</v>
      </c>
    </row>
    <row r="1268" spans="2:4">
      <c r="B1268" s="4">
        <v>43052</v>
      </c>
      <c r="C1268" s="6">
        <v>45.202926635742102</v>
      </c>
      <c r="D1268" s="7">
        <f t="shared" si="19"/>
        <v>-1.8623987999789593E-3</v>
      </c>
    </row>
    <row r="1269" spans="2:4">
      <c r="B1269" s="4">
        <v>43053</v>
      </c>
      <c r="C1269" s="6">
        <v>45.135444641113203</v>
      </c>
      <c r="D1269" s="7">
        <f t="shared" si="19"/>
        <v>-1.49286782187108E-3</v>
      </c>
    </row>
    <row r="1270" spans="2:4">
      <c r="B1270" s="4">
        <v>43054</v>
      </c>
      <c r="C1270" s="6">
        <v>44.612480163574197</v>
      </c>
      <c r="D1270" s="7">
        <f t="shared" si="19"/>
        <v>-1.158655867239744E-2</v>
      </c>
    </row>
    <row r="1271" spans="2:4">
      <c r="B1271" s="4">
        <v>43055</v>
      </c>
      <c r="C1271" s="6">
        <v>45.447536468505803</v>
      </c>
      <c r="D1271" s="7">
        <f t="shared" si="19"/>
        <v>1.8717997786041662E-2</v>
      </c>
    </row>
    <row r="1272" spans="2:4">
      <c r="B1272" s="4">
        <v>43056</v>
      </c>
      <c r="C1272" s="6">
        <v>46.434429168701101</v>
      </c>
      <c r="D1272" s="7">
        <f t="shared" si="19"/>
        <v>2.1714987805316888E-2</v>
      </c>
    </row>
    <row r="1273" spans="2:4">
      <c r="B1273" s="4">
        <v>43059</v>
      </c>
      <c r="C1273" s="6">
        <v>46.982704162597599</v>
      </c>
      <c r="D1273" s="7">
        <f t="shared" si="19"/>
        <v>1.1807510153824863E-2</v>
      </c>
    </row>
    <row r="1274" spans="2:4">
      <c r="B1274" s="4">
        <v>43060</v>
      </c>
      <c r="C1274" s="6">
        <v>46.215133666992102</v>
      </c>
      <c r="D1274" s="7">
        <f t="shared" si="19"/>
        <v>-1.6337299210132605E-2</v>
      </c>
    </row>
    <row r="1275" spans="2:4">
      <c r="B1275" s="4">
        <v>43061</v>
      </c>
      <c r="C1275" s="6">
        <v>46.248863220214801</v>
      </c>
      <c r="D1275" s="7">
        <f t="shared" si="19"/>
        <v>7.2983783766034094E-4</v>
      </c>
    </row>
    <row r="1276" spans="2:4">
      <c r="B1276" s="4">
        <v>43063</v>
      </c>
      <c r="C1276" s="6">
        <v>45.801803588867102</v>
      </c>
      <c r="D1276" s="7">
        <f t="shared" si="19"/>
        <v>-9.6663917817615408E-3</v>
      </c>
    </row>
    <row r="1277" spans="2:4">
      <c r="B1277" s="4">
        <v>43066</v>
      </c>
      <c r="C1277" s="6">
        <v>46.257289886474602</v>
      </c>
      <c r="D1277" s="7">
        <f t="shared" si="19"/>
        <v>9.9447240483387933E-3</v>
      </c>
    </row>
    <row r="1278" spans="2:4">
      <c r="B1278" s="4">
        <v>43067</v>
      </c>
      <c r="C1278" s="6">
        <v>47.733413696288999</v>
      </c>
      <c r="D1278" s="7">
        <f t="shared" si="19"/>
        <v>3.19111606719098E-2</v>
      </c>
    </row>
    <row r="1279" spans="2:4">
      <c r="B1279" s="4">
        <v>43068</v>
      </c>
      <c r="C1279" s="6">
        <v>49.454143524169901</v>
      </c>
      <c r="D1279" s="7">
        <f t="shared" si="19"/>
        <v>3.6048748552309773E-2</v>
      </c>
    </row>
    <row r="1280" spans="2:4">
      <c r="B1280" s="4">
        <v>43069</v>
      </c>
      <c r="C1280" s="6">
        <v>49.850582122802699</v>
      </c>
      <c r="D1280" s="7">
        <f t="shared" si="19"/>
        <v>8.0162868140472021E-3</v>
      </c>
    </row>
    <row r="1281" spans="2:4">
      <c r="B1281" s="4">
        <v>43070</v>
      </c>
      <c r="C1281" s="6">
        <v>49.0998725891113</v>
      </c>
      <c r="D1281" s="7">
        <f t="shared" si="19"/>
        <v>-1.505919292661595E-2</v>
      </c>
    </row>
    <row r="1282" spans="2:4">
      <c r="B1282" s="4">
        <v>43073</v>
      </c>
      <c r="C1282" s="6">
        <v>49.707199096679602</v>
      </c>
      <c r="D1282" s="7">
        <f t="shared" si="19"/>
        <v>1.2369207404073546E-2</v>
      </c>
    </row>
    <row r="1283" spans="2:4">
      <c r="B1283" s="4">
        <v>43074</v>
      </c>
      <c r="C1283" s="6">
        <v>49.605972290038999</v>
      </c>
      <c r="D1283" s="7">
        <f t="shared" si="19"/>
        <v>-2.036461689255864E-3</v>
      </c>
    </row>
    <row r="1284" spans="2:4">
      <c r="B1284" s="4">
        <v>43075</v>
      </c>
      <c r="C1284" s="6">
        <v>48.914306640625</v>
      </c>
      <c r="D1284" s="7">
        <f t="shared" si="19"/>
        <v>-1.3943193077033733E-2</v>
      </c>
    </row>
    <row r="1285" spans="2:4">
      <c r="B1285" s="4">
        <v>43076</v>
      </c>
      <c r="C1285" s="6">
        <v>49.732490539550703</v>
      </c>
      <c r="D1285" s="7">
        <f t="shared" ref="D1285:D1348" si="20">+C1285/C1284-1</f>
        <v>1.6726883300972162E-2</v>
      </c>
    </row>
    <row r="1286" spans="2:4">
      <c r="B1286" s="4">
        <v>43077</v>
      </c>
      <c r="C1286" s="6">
        <v>50.230159759521399</v>
      </c>
      <c r="D1286" s="7">
        <f t="shared" si="20"/>
        <v>1.0006923332643414E-2</v>
      </c>
    </row>
    <row r="1287" spans="2:4">
      <c r="B1287" s="4">
        <v>43080</v>
      </c>
      <c r="C1287" s="6">
        <v>48.905879974365199</v>
      </c>
      <c r="D1287" s="7">
        <f t="shared" si="20"/>
        <v>-2.6364235978866724E-2</v>
      </c>
    </row>
    <row r="1288" spans="2:4">
      <c r="B1288" s="4">
        <v>43081</v>
      </c>
      <c r="C1288" s="6">
        <v>46.839298248291001</v>
      </c>
      <c r="D1288" s="7">
        <f t="shared" si="20"/>
        <v>-4.2256303887332813E-2</v>
      </c>
    </row>
    <row r="1289" spans="2:4">
      <c r="B1289" s="4">
        <v>43082</v>
      </c>
      <c r="C1289" s="6">
        <v>47.100795745849602</v>
      </c>
      <c r="D1289" s="7">
        <f t="shared" si="20"/>
        <v>5.5828654001695011E-3</v>
      </c>
    </row>
    <row r="1290" spans="2:4">
      <c r="B1290" s="4">
        <v>43083</v>
      </c>
      <c r="C1290" s="6">
        <v>45.28759765625</v>
      </c>
      <c r="D1290" s="7">
        <f t="shared" si="20"/>
        <v>-3.849612434115568E-2</v>
      </c>
    </row>
    <row r="1291" spans="2:4">
      <c r="B1291" s="4">
        <v>43084</v>
      </c>
      <c r="C1291" s="6">
        <v>45.728187561035099</v>
      </c>
      <c r="D1291" s="7">
        <f t="shared" si="20"/>
        <v>9.7287100130447612E-3</v>
      </c>
    </row>
    <row r="1292" spans="2:4">
      <c r="B1292" s="4">
        <v>43087</v>
      </c>
      <c r="C1292" s="6">
        <v>47.033004760742102</v>
      </c>
      <c r="D1292" s="7">
        <f t="shared" si="20"/>
        <v>2.8534198911019937E-2</v>
      </c>
    </row>
    <row r="1293" spans="2:4">
      <c r="B1293" s="4">
        <v>43088</v>
      </c>
      <c r="C1293" s="6">
        <v>46.770355224609297</v>
      </c>
      <c r="D1293" s="7">
        <f t="shared" si="20"/>
        <v>-5.5843664989917441E-3</v>
      </c>
    </row>
    <row r="1294" spans="2:4">
      <c r="B1294" s="4">
        <v>43089</v>
      </c>
      <c r="C1294" s="6">
        <v>46.558528900146399</v>
      </c>
      <c r="D1294" s="7">
        <f t="shared" si="20"/>
        <v>-4.5290723888160578E-3</v>
      </c>
    </row>
    <row r="1295" spans="2:4">
      <c r="B1295" s="4">
        <v>43090</v>
      </c>
      <c r="C1295" s="6">
        <v>46.702568054199197</v>
      </c>
      <c r="D1295" s="7">
        <f t="shared" si="20"/>
        <v>3.0937221913027724E-3</v>
      </c>
    </row>
    <row r="1296" spans="2:4">
      <c r="B1296" s="4">
        <v>43091</v>
      </c>
      <c r="C1296" s="6">
        <v>47.066902160644503</v>
      </c>
      <c r="D1296" s="7">
        <f t="shared" si="20"/>
        <v>7.801157872571185E-3</v>
      </c>
    </row>
    <row r="1297" spans="2:4">
      <c r="B1297" s="4">
        <v>43095</v>
      </c>
      <c r="C1297" s="6">
        <v>47.787101745605398</v>
      </c>
      <c r="D1297" s="7">
        <f t="shared" si="20"/>
        <v>1.5301614338304459E-2</v>
      </c>
    </row>
    <row r="1298" spans="2:4">
      <c r="B1298" s="4">
        <v>43096</v>
      </c>
      <c r="C1298" s="6">
        <v>47.744728088378899</v>
      </c>
      <c r="D1298" s="7">
        <f t="shared" si="20"/>
        <v>-8.8671745468216212E-4</v>
      </c>
    </row>
    <row r="1299" spans="2:4">
      <c r="B1299" s="4">
        <v>43097</v>
      </c>
      <c r="C1299" s="6">
        <v>47.261775970458899</v>
      </c>
      <c r="D1299" s="7">
        <f t="shared" si="20"/>
        <v>-1.0115297274832513E-2</v>
      </c>
    </row>
    <row r="1300" spans="2:4">
      <c r="B1300" s="4">
        <v>43098</v>
      </c>
      <c r="C1300" s="6">
        <v>47.5752754211425</v>
      </c>
      <c r="D1300" s="7">
        <f t="shared" si="20"/>
        <v>6.6332558234705186E-3</v>
      </c>
    </row>
    <row r="1301" spans="2:4">
      <c r="B1301" s="4">
        <v>43102</v>
      </c>
      <c r="C1301" s="6">
        <v>47.363449096679602</v>
      </c>
      <c r="D1301" s="7">
        <f t="shared" si="20"/>
        <v>-4.4524455736258961E-3</v>
      </c>
    </row>
    <row r="1302" spans="2:4">
      <c r="B1302" s="4">
        <v>43103</v>
      </c>
      <c r="C1302" s="6">
        <v>46.550052642822202</v>
      </c>
      <c r="D1302" s="7">
        <f t="shared" si="20"/>
        <v>-1.7173505506262288E-2</v>
      </c>
    </row>
    <row r="1303" spans="2:4">
      <c r="B1303" s="4">
        <v>43104</v>
      </c>
      <c r="C1303" s="6">
        <v>47.9989204406738</v>
      </c>
      <c r="D1303" s="7">
        <f t="shared" si="20"/>
        <v>3.1124944346867522E-2</v>
      </c>
    </row>
    <row r="1304" spans="2:4">
      <c r="B1304" s="4">
        <v>43105</v>
      </c>
      <c r="C1304" s="6">
        <v>49.091922760009702</v>
      </c>
      <c r="D1304" s="7">
        <f t="shared" si="20"/>
        <v>2.2771393800134376E-2</v>
      </c>
    </row>
    <row r="1305" spans="2:4">
      <c r="B1305" s="4">
        <v>43108</v>
      </c>
      <c r="C1305" s="6">
        <v>49.024135589599602</v>
      </c>
      <c r="D1305" s="7">
        <f t="shared" si="20"/>
        <v>-1.3808212552904875E-3</v>
      </c>
    </row>
    <row r="1306" spans="2:4">
      <c r="B1306" s="4">
        <v>43109</v>
      </c>
      <c r="C1306" s="6">
        <v>48.303939819335902</v>
      </c>
      <c r="D1306" s="7">
        <f t="shared" si="20"/>
        <v>-1.4690636797612178E-2</v>
      </c>
    </row>
    <row r="1307" spans="2:4">
      <c r="B1307" s="4">
        <v>43110</v>
      </c>
      <c r="C1307" s="6">
        <v>47.9650268554687</v>
      </c>
      <c r="D1307" s="7">
        <f t="shared" si="20"/>
        <v>-7.0162592354741093E-3</v>
      </c>
    </row>
    <row r="1308" spans="2:4">
      <c r="B1308" s="4">
        <v>43111</v>
      </c>
      <c r="C1308" s="6">
        <v>48.693691253662102</v>
      </c>
      <c r="D1308" s="7">
        <f t="shared" si="20"/>
        <v>1.5191576987730215E-2</v>
      </c>
    </row>
    <row r="1309" spans="2:4">
      <c r="B1309" s="4">
        <v>43112</v>
      </c>
      <c r="C1309" s="6">
        <v>48.608963012695298</v>
      </c>
      <c r="D1309" s="7">
        <f t="shared" si="20"/>
        <v>-1.7400250173154053E-3</v>
      </c>
    </row>
    <row r="1310" spans="2:4">
      <c r="B1310" s="4">
        <v>43116</v>
      </c>
      <c r="C1310" s="6">
        <v>49.024135589599602</v>
      </c>
      <c r="D1310" s="7">
        <f t="shared" si="20"/>
        <v>8.5410704358344081E-3</v>
      </c>
    </row>
    <row r="1311" spans="2:4">
      <c r="B1311" s="4">
        <v>43117</v>
      </c>
      <c r="C1311" s="6">
        <v>49.837532043457003</v>
      </c>
      <c r="D1311" s="7">
        <f t="shared" si="20"/>
        <v>1.6591755144173437E-2</v>
      </c>
    </row>
    <row r="1312" spans="2:4">
      <c r="B1312" s="4">
        <v>43118</v>
      </c>
      <c r="C1312" s="6">
        <v>50.1256103515625</v>
      </c>
      <c r="D1312" s="7">
        <f t="shared" si="20"/>
        <v>5.780348590582296E-3</v>
      </c>
    </row>
    <row r="1313" spans="2:4">
      <c r="B1313" s="4">
        <v>43119</v>
      </c>
      <c r="C1313" s="6">
        <v>51.837131500244098</v>
      </c>
      <c r="D1313" s="7">
        <f t="shared" si="20"/>
        <v>3.4144644557495107E-2</v>
      </c>
    </row>
    <row r="1314" spans="2:4">
      <c r="B1314" s="4">
        <v>43122</v>
      </c>
      <c r="C1314" s="6">
        <v>53.0318183898925</v>
      </c>
      <c r="D1314" s="7">
        <f t="shared" si="20"/>
        <v>2.304693286592796E-2</v>
      </c>
    </row>
    <row r="1315" spans="2:4">
      <c r="B1315" s="4">
        <v>43123</v>
      </c>
      <c r="C1315" s="6">
        <v>52.743740081787102</v>
      </c>
      <c r="D1315" s="7">
        <f t="shared" si="20"/>
        <v>-5.4321785835709235E-3</v>
      </c>
    </row>
    <row r="1316" spans="2:4">
      <c r="B1316" s="4">
        <v>43124</v>
      </c>
      <c r="C1316" s="6">
        <v>52.345508575439403</v>
      </c>
      <c r="D1316" s="7">
        <f t="shared" si="20"/>
        <v>-7.5503084485510907E-3</v>
      </c>
    </row>
    <row r="1317" spans="2:4">
      <c r="B1317" s="4">
        <v>43125</v>
      </c>
      <c r="C1317" s="6">
        <v>52.6505317687988</v>
      </c>
      <c r="D1317" s="7">
        <f t="shared" si="20"/>
        <v>5.8271129970932645E-3</v>
      </c>
    </row>
    <row r="1318" spans="2:4">
      <c r="B1318" s="4">
        <v>43126</v>
      </c>
      <c r="C1318" s="6">
        <v>53.607967376708899</v>
      </c>
      <c r="D1318" s="7">
        <f t="shared" si="20"/>
        <v>1.8184728164084563E-2</v>
      </c>
    </row>
    <row r="1319" spans="2:4">
      <c r="B1319" s="4">
        <v>43129</v>
      </c>
      <c r="C1319" s="6">
        <v>54.4129028320312</v>
      </c>
      <c r="D1319" s="7">
        <f t="shared" si="20"/>
        <v>1.5015220585886668E-2</v>
      </c>
    </row>
    <row r="1320" spans="2:4">
      <c r="B1320" s="4">
        <v>43130</v>
      </c>
      <c r="C1320" s="6">
        <v>52.489551544189403</v>
      </c>
      <c r="D1320" s="7">
        <f t="shared" si="20"/>
        <v>-3.5347338365296355E-2</v>
      </c>
    </row>
    <row r="1321" spans="2:4">
      <c r="B1321" s="4">
        <v>43131</v>
      </c>
      <c r="C1321" s="6">
        <v>51.498226165771399</v>
      </c>
      <c r="D1321" s="7">
        <f t="shared" si="20"/>
        <v>-1.8886146847405194E-2</v>
      </c>
    </row>
    <row r="1322" spans="2:4">
      <c r="B1322" s="4">
        <v>43132</v>
      </c>
      <c r="C1322" s="6">
        <v>50.540782928466797</v>
      </c>
      <c r="D1322" s="7">
        <f t="shared" si="20"/>
        <v>-1.8591771184945594E-2</v>
      </c>
    </row>
    <row r="1323" spans="2:4">
      <c r="B1323" s="4">
        <v>43133</v>
      </c>
      <c r="C1323" s="6">
        <v>48.922470092773402</v>
      </c>
      <c r="D1323" s="7">
        <f t="shared" si="20"/>
        <v>-3.2019939975680312E-2</v>
      </c>
    </row>
    <row r="1324" spans="2:4">
      <c r="B1324" s="4">
        <v>43136</v>
      </c>
      <c r="C1324" s="6">
        <v>47.236354827880803</v>
      </c>
      <c r="D1324" s="7">
        <f t="shared" si="20"/>
        <v>-3.4465047690665607E-2</v>
      </c>
    </row>
    <row r="1325" spans="2:4">
      <c r="B1325" s="4">
        <v>43137</v>
      </c>
      <c r="C1325" s="6">
        <v>48.4649238586425</v>
      </c>
      <c r="D1325" s="7">
        <f t="shared" si="20"/>
        <v>2.6008972013999321E-2</v>
      </c>
    </row>
    <row r="1326" spans="2:4">
      <c r="B1326" s="4">
        <v>43138</v>
      </c>
      <c r="C1326" s="6">
        <v>49.108863830566399</v>
      </c>
      <c r="D1326" s="7">
        <f t="shared" si="20"/>
        <v>1.3286722038439169E-2</v>
      </c>
    </row>
    <row r="1327" spans="2:4">
      <c r="B1327" s="4">
        <v>43139</v>
      </c>
      <c r="C1327" s="6">
        <v>48.142959594726499</v>
      </c>
      <c r="D1327" s="7">
        <f t="shared" si="20"/>
        <v>-1.9668633328036811E-2</v>
      </c>
    </row>
    <row r="1328" spans="2:4">
      <c r="B1328" s="4">
        <v>43140</v>
      </c>
      <c r="C1328" s="6">
        <v>48.473396301269503</v>
      </c>
      <c r="D1328" s="7">
        <f t="shared" si="20"/>
        <v>6.8636558559063143E-3</v>
      </c>
    </row>
    <row r="1329" spans="2:4">
      <c r="B1329" s="4">
        <v>43143</v>
      </c>
      <c r="C1329" s="6">
        <v>47.727787017822202</v>
      </c>
      <c r="D1329" s="7">
        <f t="shared" si="20"/>
        <v>-1.5381824677875411E-2</v>
      </c>
    </row>
    <row r="1330" spans="2:4">
      <c r="B1330" s="4">
        <v>43144</v>
      </c>
      <c r="C1330" s="6">
        <v>47.371925354003899</v>
      </c>
      <c r="D1330" s="7">
        <f t="shared" si="20"/>
        <v>-7.4560688029683408E-3</v>
      </c>
    </row>
    <row r="1331" spans="2:4">
      <c r="B1331" s="4">
        <v>43145</v>
      </c>
      <c r="C1331" s="6">
        <v>48.964820861816399</v>
      </c>
      <c r="D1331" s="7">
        <f t="shared" si="20"/>
        <v>3.3625306463881621E-2</v>
      </c>
    </row>
    <row r="1332" spans="2:4">
      <c r="B1332" s="4">
        <v>43146</v>
      </c>
      <c r="C1332" s="6">
        <v>49.778221130371001</v>
      </c>
      <c r="D1332" s="7">
        <f t="shared" si="20"/>
        <v>1.6611931877584141E-2</v>
      </c>
    </row>
    <row r="1333" spans="2:4">
      <c r="B1333" s="4">
        <v>43147</v>
      </c>
      <c r="C1333" s="6">
        <v>48.041286468505803</v>
      </c>
      <c r="D1333" s="7">
        <f t="shared" si="20"/>
        <v>-3.489346590582465E-2</v>
      </c>
    </row>
    <row r="1334" spans="2:4">
      <c r="B1334" s="4">
        <v>43151</v>
      </c>
      <c r="C1334" s="6">
        <v>46.719512939453097</v>
      </c>
      <c r="D1334" s="7">
        <f t="shared" si="20"/>
        <v>-2.7513283390510623E-2</v>
      </c>
    </row>
    <row r="1335" spans="2:4">
      <c r="B1335" s="4">
        <v>43152</v>
      </c>
      <c r="C1335" s="6">
        <v>46.482276916503899</v>
      </c>
      <c r="D1335" s="7">
        <f t="shared" si="20"/>
        <v>-5.0778787710532569E-3</v>
      </c>
    </row>
    <row r="1336" spans="2:4">
      <c r="B1336" s="4">
        <v>43153</v>
      </c>
      <c r="C1336" s="6">
        <v>47.507492065429602</v>
      </c>
      <c r="D1336" s="7">
        <f t="shared" si="20"/>
        <v>2.2056044086809612E-2</v>
      </c>
    </row>
    <row r="1337" spans="2:4">
      <c r="B1337" s="4">
        <v>43154</v>
      </c>
      <c r="C1337" s="6">
        <v>48.286991119384702</v>
      </c>
      <c r="D1337" s="7">
        <f t="shared" si="20"/>
        <v>1.640791841593181E-2</v>
      </c>
    </row>
    <row r="1338" spans="2:4">
      <c r="B1338" s="4">
        <v>43157</v>
      </c>
      <c r="C1338" s="6">
        <v>48.117534637451101</v>
      </c>
      <c r="D1338" s="7">
        <f t="shared" si="20"/>
        <v>-3.5093609687676386E-3</v>
      </c>
    </row>
    <row r="1339" spans="2:4">
      <c r="B1339" s="4">
        <v>43158</v>
      </c>
      <c r="C1339" s="6">
        <v>47.532909393310497</v>
      </c>
      <c r="D1339" s="7">
        <f t="shared" si="20"/>
        <v>-1.2149941773732853E-2</v>
      </c>
    </row>
    <row r="1340" spans="2:4">
      <c r="B1340" s="4">
        <v>43159</v>
      </c>
      <c r="C1340" s="6">
        <v>47.617641448974602</v>
      </c>
      <c r="D1340" s="7">
        <f t="shared" si="20"/>
        <v>1.7825977148377969E-3</v>
      </c>
    </row>
    <row r="1341" spans="2:4">
      <c r="B1341" s="4">
        <v>43160</v>
      </c>
      <c r="C1341" s="6">
        <v>47.8209838867187</v>
      </c>
      <c r="D1341" s="7">
        <f t="shared" si="20"/>
        <v>4.2703172932661015E-3</v>
      </c>
    </row>
    <row r="1342" spans="2:4">
      <c r="B1342" s="4">
        <v>43161</v>
      </c>
      <c r="C1342" s="6">
        <v>47.693904876708899</v>
      </c>
      <c r="D1342" s="7">
        <f t="shared" si="20"/>
        <v>-2.6573901179204329E-3</v>
      </c>
    </row>
    <row r="1343" spans="2:4">
      <c r="B1343" s="4">
        <v>43164</v>
      </c>
      <c r="C1343" s="6">
        <v>46.880496978759702</v>
      </c>
      <c r="D1343" s="7">
        <f t="shared" si="20"/>
        <v>-1.7054755739793093E-2</v>
      </c>
    </row>
    <row r="1344" spans="2:4">
      <c r="B1344" s="4">
        <v>43165</v>
      </c>
      <c r="C1344" s="6">
        <v>47.482067108154297</v>
      </c>
      <c r="D1344" s="7">
        <f t="shared" si="20"/>
        <v>1.2831991300500833E-2</v>
      </c>
    </row>
    <row r="1345" spans="2:4">
      <c r="B1345" s="4">
        <v>43166</v>
      </c>
      <c r="C1345" s="6">
        <v>46.177238464355398</v>
      </c>
      <c r="D1345" s="7">
        <f t="shared" si="20"/>
        <v>-2.7480451531875616E-2</v>
      </c>
    </row>
    <row r="1346" spans="2:4">
      <c r="B1346" s="4">
        <v>43167</v>
      </c>
      <c r="C1346" s="6">
        <v>45.660404205322202</v>
      </c>
      <c r="D1346" s="7">
        <f t="shared" si="20"/>
        <v>-1.1192402928818401E-2</v>
      </c>
    </row>
    <row r="1347" spans="2:4">
      <c r="B1347" s="4">
        <v>43168</v>
      </c>
      <c r="C1347" s="6">
        <v>41.051151275634702</v>
      </c>
      <c r="D1347" s="7">
        <f t="shared" si="20"/>
        <v>-0.10094638910687181</v>
      </c>
    </row>
    <row r="1348" spans="2:4">
      <c r="B1348" s="4">
        <v>43171</v>
      </c>
      <c r="C1348" s="6">
        <v>40.127605438232401</v>
      </c>
      <c r="D1348" s="7">
        <f t="shared" si="20"/>
        <v>-2.2497440600416474E-2</v>
      </c>
    </row>
    <row r="1349" spans="2:4">
      <c r="B1349" s="4">
        <v>43172</v>
      </c>
      <c r="C1349" s="6">
        <v>40.220806121826101</v>
      </c>
      <c r="D1349" s="7">
        <f t="shared" ref="D1349:D1412" si="21">+C1349/C1348-1</f>
        <v>2.3226076556490671E-3</v>
      </c>
    </row>
    <row r="1350" spans="2:4">
      <c r="B1350" s="4">
        <v>43173</v>
      </c>
      <c r="C1350" s="6">
        <v>39.2633666992187</v>
      </c>
      <c r="D1350" s="7">
        <f t="shared" si="21"/>
        <v>-2.3804580636881845E-2</v>
      </c>
    </row>
    <row r="1351" spans="2:4">
      <c r="B1351" s="4">
        <v>43174</v>
      </c>
      <c r="C1351" s="6">
        <v>39.390468597412102</v>
      </c>
      <c r="D1351" s="7">
        <f t="shared" si="21"/>
        <v>3.237162497222501E-3</v>
      </c>
    </row>
    <row r="1352" spans="2:4">
      <c r="B1352" s="4">
        <v>43175</v>
      </c>
      <c r="C1352" s="6">
        <v>39.754798889160099</v>
      </c>
      <c r="D1352" s="7">
        <f t="shared" si="21"/>
        <v>9.2491992281586999E-3</v>
      </c>
    </row>
    <row r="1353" spans="2:4">
      <c r="B1353" s="4">
        <v>43178</v>
      </c>
      <c r="C1353" s="6">
        <v>39.356571197509702</v>
      </c>
      <c r="D1353" s="7">
        <f t="shared" si="21"/>
        <v>-1.0017097376361805E-2</v>
      </c>
    </row>
    <row r="1354" spans="2:4">
      <c r="B1354" s="4">
        <v>43179</v>
      </c>
      <c r="C1354" s="6">
        <v>39.822582244872997</v>
      </c>
      <c r="D1354" s="7">
        <f t="shared" si="21"/>
        <v>1.1840743062311754E-2</v>
      </c>
    </row>
    <row r="1355" spans="2:4">
      <c r="B1355" s="4">
        <v>43180</v>
      </c>
      <c r="C1355" s="6">
        <v>38.754993438720703</v>
      </c>
      <c r="D1355" s="7">
        <f t="shared" si="21"/>
        <v>-2.6808628320172279E-2</v>
      </c>
    </row>
    <row r="1356" spans="2:4">
      <c r="B1356" s="4">
        <v>43181</v>
      </c>
      <c r="C1356" s="6">
        <v>37.535377502441399</v>
      </c>
      <c r="D1356" s="7">
        <f t="shared" si="21"/>
        <v>-3.1469904341688393E-2</v>
      </c>
    </row>
    <row r="1357" spans="2:4">
      <c r="B1357" s="4">
        <v>43182</v>
      </c>
      <c r="C1357" s="6">
        <v>36.776313781738203</v>
      </c>
      <c r="D1357" s="7">
        <f t="shared" si="21"/>
        <v>-2.0222621196598456E-2</v>
      </c>
    </row>
    <row r="1358" spans="2:4">
      <c r="B1358" s="4">
        <v>43185</v>
      </c>
      <c r="C1358" s="6">
        <v>37.322151184082003</v>
      </c>
      <c r="D1358" s="7">
        <f t="shared" si="21"/>
        <v>1.4842091178122407E-2</v>
      </c>
    </row>
    <row r="1359" spans="2:4">
      <c r="B1359" s="4">
        <v>43186</v>
      </c>
      <c r="C1359" s="6">
        <v>36.460739135742102</v>
      </c>
      <c r="D1359" s="7">
        <f t="shared" si="21"/>
        <v>-2.3080450108333928E-2</v>
      </c>
    </row>
    <row r="1360" spans="2:4">
      <c r="B1360" s="4">
        <v>43187</v>
      </c>
      <c r="C1360" s="6">
        <v>36.170768737792898</v>
      </c>
      <c r="D1360" s="7">
        <f t="shared" si="21"/>
        <v>-7.9529489753253912E-3</v>
      </c>
    </row>
    <row r="1361" spans="2:4">
      <c r="B1361" s="4">
        <v>43188</v>
      </c>
      <c r="C1361" s="6">
        <v>37.125988006591797</v>
      </c>
      <c r="D1361" s="7">
        <f t="shared" si="21"/>
        <v>2.6408597387670207E-2</v>
      </c>
    </row>
    <row r="1362" spans="2:4">
      <c r="B1362" s="4">
        <v>43192</v>
      </c>
      <c r="C1362" s="6">
        <v>36.776313781738203</v>
      </c>
      <c r="D1362" s="7">
        <f t="shared" si="21"/>
        <v>-9.4185836829853153E-3</v>
      </c>
    </row>
    <row r="1363" spans="2:4">
      <c r="B1363" s="4">
        <v>43193</v>
      </c>
      <c r="C1363" s="6">
        <v>36.912761688232401</v>
      </c>
      <c r="D1363" s="7">
        <f t="shared" si="21"/>
        <v>3.7102116134857255E-3</v>
      </c>
    </row>
    <row r="1364" spans="2:4">
      <c r="B1364" s="4">
        <v>43194</v>
      </c>
      <c r="C1364" s="6">
        <v>37.825347900390597</v>
      </c>
      <c r="D1364" s="7">
        <f t="shared" si="21"/>
        <v>2.4722783406615711E-2</v>
      </c>
    </row>
    <row r="1365" spans="2:4">
      <c r="B1365" s="4">
        <v>43195</v>
      </c>
      <c r="C1365" s="6">
        <v>37.885051727294901</v>
      </c>
      <c r="D1365" s="7">
        <f t="shared" si="21"/>
        <v>1.5784078724543349E-3</v>
      </c>
    </row>
    <row r="1366" spans="2:4">
      <c r="B1366" s="4">
        <v>43196</v>
      </c>
      <c r="C1366" s="6">
        <v>36.725147247314403</v>
      </c>
      <c r="D1366" s="7">
        <f t="shared" si="21"/>
        <v>-3.0616415369569716E-2</v>
      </c>
    </row>
    <row r="1367" spans="2:4">
      <c r="B1367" s="4">
        <v>43199</v>
      </c>
      <c r="C1367" s="6">
        <v>36.648372650146399</v>
      </c>
      <c r="D1367" s="7">
        <f t="shared" si="21"/>
        <v>-2.0905184300824553E-3</v>
      </c>
    </row>
    <row r="1368" spans="2:4">
      <c r="B1368" s="4">
        <v>43200</v>
      </c>
      <c r="C1368" s="6">
        <v>36.059879302978501</v>
      </c>
      <c r="D1368" s="7">
        <f t="shared" si="21"/>
        <v>-1.6057830255814864E-2</v>
      </c>
    </row>
    <row r="1369" spans="2:4">
      <c r="B1369" s="4">
        <v>43201</v>
      </c>
      <c r="C1369" s="6">
        <v>36.076950073242102</v>
      </c>
      <c r="D1369" s="7">
        <f t="shared" si="21"/>
        <v>4.7340064896417289E-4</v>
      </c>
    </row>
    <row r="1370" spans="2:4">
      <c r="B1370" s="4">
        <v>43202</v>
      </c>
      <c r="C1370" s="6">
        <v>36.221927642822202</v>
      </c>
      <c r="D1370" s="7">
        <f t="shared" si="21"/>
        <v>4.0185650196529199E-3</v>
      </c>
    </row>
    <row r="1371" spans="2:4">
      <c r="B1371" s="4">
        <v>43203</v>
      </c>
      <c r="C1371" s="6">
        <v>35.838127136230398</v>
      </c>
      <c r="D1371" s="7">
        <f t="shared" si="21"/>
        <v>-1.0595805678162429E-2</v>
      </c>
    </row>
    <row r="1372" spans="2:4">
      <c r="B1372" s="4">
        <v>43206</v>
      </c>
      <c r="C1372" s="6">
        <v>36.494857788085902</v>
      </c>
      <c r="D1372" s="7">
        <f t="shared" si="21"/>
        <v>1.8324915511323869E-2</v>
      </c>
    </row>
    <row r="1373" spans="2:4">
      <c r="B1373" s="4">
        <v>43207</v>
      </c>
      <c r="C1373" s="6">
        <v>37.288036346435497</v>
      </c>
      <c r="D1373" s="7">
        <f t="shared" si="21"/>
        <v>2.1733981344860487E-2</v>
      </c>
    </row>
    <row r="1374" spans="2:4">
      <c r="B1374" s="4">
        <v>43208</v>
      </c>
      <c r="C1374" s="6">
        <v>37.305095672607401</v>
      </c>
      <c r="D1374" s="7">
        <f t="shared" si="21"/>
        <v>4.5750132866761994E-4</v>
      </c>
    </row>
    <row r="1375" spans="2:4">
      <c r="B1375" s="4">
        <v>43209</v>
      </c>
      <c r="C1375" s="6">
        <v>36.145179748535099</v>
      </c>
      <c r="D1375" s="7">
        <f t="shared" si="21"/>
        <v>-3.1092693991507714E-2</v>
      </c>
    </row>
    <row r="1376" spans="2:4">
      <c r="B1376" s="4">
        <v>43210</v>
      </c>
      <c r="C1376" s="6">
        <v>35.855197906494098</v>
      </c>
      <c r="D1376" s="7">
        <f t="shared" si="21"/>
        <v>-8.0226974677792828E-3</v>
      </c>
    </row>
    <row r="1377" spans="2:4">
      <c r="B1377" s="4">
        <v>43213</v>
      </c>
      <c r="C1377" s="6">
        <v>35.769901275634702</v>
      </c>
      <c r="D1377" s="7">
        <f t="shared" si="21"/>
        <v>-2.3789195385796047E-3</v>
      </c>
    </row>
    <row r="1378" spans="2:4">
      <c r="B1378" s="4">
        <v>43214</v>
      </c>
      <c r="C1378" s="6">
        <v>36.051353454589801</v>
      </c>
      <c r="D1378" s="7">
        <f t="shared" si="21"/>
        <v>7.8684080446935756E-3</v>
      </c>
    </row>
    <row r="1379" spans="2:4">
      <c r="B1379" s="4">
        <v>43215</v>
      </c>
      <c r="C1379" s="6">
        <v>36.213409423828097</v>
      </c>
      <c r="D1379" s="7">
        <f t="shared" si="21"/>
        <v>4.4951424484636071E-3</v>
      </c>
    </row>
    <row r="1380" spans="2:4">
      <c r="B1380" s="4">
        <v>43216</v>
      </c>
      <c r="C1380" s="6">
        <v>36.4095649719238</v>
      </c>
      <c r="D1380" s="7">
        <f t="shared" si="21"/>
        <v>5.4166550793373069E-3</v>
      </c>
    </row>
    <row r="1381" spans="2:4">
      <c r="B1381" s="4">
        <v>43217</v>
      </c>
      <c r="C1381" s="6">
        <v>36.853061676025298</v>
      </c>
      <c r="D1381" s="7">
        <f t="shared" si="21"/>
        <v>1.2180774597100763E-2</v>
      </c>
    </row>
    <row r="1382" spans="2:4">
      <c r="B1382" s="4">
        <v>43220</v>
      </c>
      <c r="C1382" s="6">
        <v>36.204875946044901</v>
      </c>
      <c r="D1382" s="7">
        <f t="shared" si="21"/>
        <v>-1.7588382090980348E-2</v>
      </c>
    </row>
    <row r="1383" spans="2:4">
      <c r="B1383" s="4">
        <v>43221</v>
      </c>
      <c r="C1383" s="6">
        <v>36.0001831054687</v>
      </c>
      <c r="D1383" s="7">
        <f t="shared" si="21"/>
        <v>-5.6537368303994917E-3</v>
      </c>
    </row>
    <row r="1384" spans="2:4">
      <c r="B1384" s="4">
        <v>43222</v>
      </c>
      <c r="C1384" s="6">
        <v>36.051353454589801</v>
      </c>
      <c r="D1384" s="7">
        <f t="shared" si="21"/>
        <v>1.4213913571270442E-3</v>
      </c>
    </row>
    <row r="1385" spans="2:4">
      <c r="B1385" s="4">
        <v>43223</v>
      </c>
      <c r="C1385" s="6">
        <v>36.111057281494098</v>
      </c>
      <c r="D1385" s="7">
        <f t="shared" si="21"/>
        <v>1.6560772670990431E-3</v>
      </c>
    </row>
    <row r="1386" spans="2:4">
      <c r="B1386" s="4">
        <v>43224</v>
      </c>
      <c r="C1386" s="6">
        <v>35.241119384765597</v>
      </c>
      <c r="D1386" s="7">
        <f t="shared" si="21"/>
        <v>-2.4090623820486101E-2</v>
      </c>
    </row>
    <row r="1387" spans="2:4">
      <c r="B1387" s="4">
        <v>43227</v>
      </c>
      <c r="C1387" s="6">
        <v>34.993789672851499</v>
      </c>
      <c r="D1387" s="7">
        <f t="shared" si="21"/>
        <v>-7.0182138431452712E-3</v>
      </c>
    </row>
    <row r="1388" spans="2:4">
      <c r="B1388" s="4">
        <v>43228</v>
      </c>
      <c r="C1388" s="6">
        <v>34.328536987304602</v>
      </c>
      <c r="D1388" s="7">
        <f t="shared" si="21"/>
        <v>-1.9010592787068292E-2</v>
      </c>
    </row>
    <row r="1389" spans="2:4">
      <c r="B1389" s="4">
        <v>43229</v>
      </c>
      <c r="C1389" s="6">
        <v>34.473522186279297</v>
      </c>
      <c r="D1389" s="7">
        <f t="shared" si="21"/>
        <v>4.2234598878569951E-3</v>
      </c>
    </row>
    <row r="1390" spans="2:4">
      <c r="B1390" s="4">
        <v>43230</v>
      </c>
      <c r="C1390" s="6">
        <v>34.9255561828613</v>
      </c>
      <c r="D1390" s="7">
        <f t="shared" si="21"/>
        <v>1.3112498170027909E-2</v>
      </c>
    </row>
    <row r="1391" spans="2:4">
      <c r="B1391" s="4">
        <v>43231</v>
      </c>
      <c r="C1391" s="6">
        <v>35.403167724609297</v>
      </c>
      <c r="D1391" s="7">
        <f t="shared" si="21"/>
        <v>1.3675130590543594E-2</v>
      </c>
    </row>
    <row r="1392" spans="2:4">
      <c r="B1392" s="4">
        <v>43234</v>
      </c>
      <c r="C1392" s="6">
        <v>35.974597930908203</v>
      </c>
      <c r="D1392" s="7">
        <f t="shared" si="21"/>
        <v>1.614065189713787E-2</v>
      </c>
    </row>
    <row r="1393" spans="2:4">
      <c r="B1393" s="4">
        <v>43235</v>
      </c>
      <c r="C1393" s="6">
        <v>36.375457763671797</v>
      </c>
      <c r="D1393" s="7">
        <f t="shared" si="21"/>
        <v>1.1142857900273695E-2</v>
      </c>
    </row>
    <row r="1394" spans="2:4">
      <c r="B1394" s="4">
        <v>43236</v>
      </c>
      <c r="C1394" s="6">
        <v>36.716602325439403</v>
      </c>
      <c r="D1394" s="7">
        <f t="shared" si="21"/>
        <v>9.3784266299545838E-3</v>
      </c>
    </row>
    <row r="1395" spans="2:4">
      <c r="B1395" s="4">
        <v>43237</v>
      </c>
      <c r="C1395" s="6">
        <v>36.358394622802699</v>
      </c>
      <c r="D1395" s="7">
        <f t="shared" si="21"/>
        <v>-9.7560144444116537E-3</v>
      </c>
    </row>
    <row r="1396" spans="2:4">
      <c r="B1396" s="4">
        <v>43238</v>
      </c>
      <c r="C1396" s="6">
        <v>35.514041900634702</v>
      </c>
      <c r="D1396" s="7">
        <f t="shared" si="21"/>
        <v>-2.3223047412507247E-2</v>
      </c>
    </row>
    <row r="1397" spans="2:4">
      <c r="B1397" s="4">
        <v>43241</v>
      </c>
      <c r="C1397" s="6">
        <v>35.317882537841797</v>
      </c>
      <c r="D1397" s="7">
        <f t="shared" si="21"/>
        <v>-5.5234310795077013E-3</v>
      </c>
    </row>
    <row r="1398" spans="2:4">
      <c r="B1398" s="4">
        <v>43242</v>
      </c>
      <c r="C1398" s="6">
        <v>34.541751861572202</v>
      </c>
      <c r="D1398" s="7">
        <f t="shared" si="21"/>
        <v>-2.1975572160590318E-2</v>
      </c>
    </row>
    <row r="1399" spans="2:4">
      <c r="B1399" s="4">
        <v>43243</v>
      </c>
      <c r="C1399" s="6">
        <v>34.490581512451101</v>
      </c>
      <c r="D1399" s="7">
        <f t="shared" si="21"/>
        <v>-1.4814057296852479E-3</v>
      </c>
    </row>
    <row r="1400" spans="2:4">
      <c r="B1400" s="4">
        <v>43244</v>
      </c>
      <c r="C1400" s="6">
        <v>35.548152923583899</v>
      </c>
      <c r="D1400" s="7">
        <f t="shared" si="21"/>
        <v>3.0662614683693246E-2</v>
      </c>
    </row>
    <row r="1401" spans="2:4">
      <c r="B1401" s="4">
        <v>43245</v>
      </c>
      <c r="C1401" s="6">
        <v>35.624912261962798</v>
      </c>
      <c r="D1401" s="7">
        <f t="shared" si="21"/>
        <v>2.1593059572997397E-3</v>
      </c>
    </row>
    <row r="1402" spans="2:4">
      <c r="B1402" s="4">
        <v>43249</v>
      </c>
      <c r="C1402" s="6">
        <v>35.394634246826101</v>
      </c>
      <c r="D1402" s="7">
        <f t="shared" si="21"/>
        <v>-6.4639602041228761E-3</v>
      </c>
    </row>
    <row r="1403" spans="2:4">
      <c r="B1403" s="4">
        <v>43250</v>
      </c>
      <c r="C1403" s="6">
        <v>36.102531433105398</v>
      </c>
      <c r="D1403" s="7">
        <f t="shared" si="21"/>
        <v>2.0000127175852311E-2</v>
      </c>
    </row>
    <row r="1404" spans="2:4">
      <c r="B1404" s="4">
        <v>43251</v>
      </c>
      <c r="C1404" s="6">
        <v>34.891429901122997</v>
      </c>
      <c r="D1404" s="7">
        <f t="shared" si="21"/>
        <v>-3.3546166540328604E-2</v>
      </c>
    </row>
    <row r="1405" spans="2:4">
      <c r="B1405" s="4">
        <v>43252</v>
      </c>
      <c r="C1405" s="6">
        <v>32.998035430908203</v>
      </c>
      <c r="D1405" s="7">
        <f t="shared" si="21"/>
        <v>-5.4265316026897881E-2</v>
      </c>
    </row>
    <row r="1406" spans="2:4">
      <c r="B1406" s="4">
        <v>43255</v>
      </c>
      <c r="C1406" s="6">
        <v>34.456474304199197</v>
      </c>
      <c r="D1406" s="7">
        <f t="shared" si="21"/>
        <v>4.419774857035641E-2</v>
      </c>
    </row>
    <row r="1407" spans="2:4">
      <c r="B1407" s="4">
        <v>43256</v>
      </c>
      <c r="C1407" s="6">
        <v>33.757095336913999</v>
      </c>
      <c r="D1407" s="7">
        <f t="shared" si="21"/>
        <v>-2.0297461693576824E-2</v>
      </c>
    </row>
    <row r="1408" spans="2:4">
      <c r="B1408" s="4">
        <v>43257</v>
      </c>
      <c r="C1408" s="6">
        <v>35.317882537841797</v>
      </c>
      <c r="D1408" s="7">
        <f t="shared" si="21"/>
        <v>4.6235826434422256E-2</v>
      </c>
    </row>
    <row r="1409" spans="2:4">
      <c r="B1409" s="4">
        <v>43258</v>
      </c>
      <c r="C1409" s="6">
        <v>36.4180908203125</v>
      </c>
      <c r="D1409" s="7">
        <f t="shared" si="21"/>
        <v>3.1151592434565334E-2</v>
      </c>
    </row>
    <row r="1410" spans="2:4">
      <c r="B1410" s="4">
        <v>43259</v>
      </c>
      <c r="C1410" s="6">
        <v>36.469272613525298</v>
      </c>
      <c r="D1410" s="7">
        <f t="shared" si="21"/>
        <v>1.4053947381627019E-3</v>
      </c>
    </row>
    <row r="1411" spans="2:4">
      <c r="B1411" s="4">
        <v>43262</v>
      </c>
      <c r="C1411" s="6">
        <v>36.912761688232401</v>
      </c>
      <c r="D1411" s="7">
        <f t="shared" si="21"/>
        <v>1.2160622982719582E-2</v>
      </c>
    </row>
    <row r="1412" spans="2:4">
      <c r="B1412" s="4">
        <v>43263</v>
      </c>
      <c r="C1412" s="6">
        <v>36.008716583251903</v>
      </c>
      <c r="D1412" s="7">
        <f t="shared" si="21"/>
        <v>-2.449139711127879E-2</v>
      </c>
    </row>
    <row r="1413" spans="2:4">
      <c r="B1413" s="4">
        <v>43264</v>
      </c>
      <c r="C1413" s="6">
        <v>35.983127593994098</v>
      </c>
      <c r="D1413" s="7">
        <f t="shared" ref="D1413:D1476" si="22">+C1413/C1412-1</f>
        <v>-7.106331934558785E-4</v>
      </c>
    </row>
    <row r="1414" spans="2:4">
      <c r="B1414" s="4">
        <v>43265</v>
      </c>
      <c r="C1414" s="6">
        <v>35.691066741943303</v>
      </c>
      <c r="D1414" s="7">
        <f t="shared" si="22"/>
        <v>-8.1166055198477194E-3</v>
      </c>
    </row>
    <row r="1415" spans="2:4">
      <c r="B1415" s="4">
        <v>43266</v>
      </c>
      <c r="C1415" s="6">
        <v>35.4161987304687</v>
      </c>
      <c r="D1415" s="7">
        <f t="shared" si="22"/>
        <v>-7.7013111841676141E-3</v>
      </c>
    </row>
    <row r="1416" spans="2:4">
      <c r="B1416" s="4">
        <v>43269</v>
      </c>
      <c r="C1416" s="6">
        <v>35.502090454101499</v>
      </c>
      <c r="D1416" s="7">
        <f t="shared" si="22"/>
        <v>2.4252101216866162E-3</v>
      </c>
    </row>
    <row r="1417" spans="2:4">
      <c r="B1417" s="4">
        <v>43270</v>
      </c>
      <c r="C1417" s="6">
        <v>35.021053314208899</v>
      </c>
      <c r="D1417" s="7">
        <f t="shared" si="22"/>
        <v>-1.354954408993192E-2</v>
      </c>
    </row>
    <row r="1418" spans="2:4">
      <c r="B1418" s="4">
        <v>43271</v>
      </c>
      <c r="C1418" s="6">
        <v>34.849258422851499</v>
      </c>
      <c r="D1418" s="7">
        <f t="shared" si="22"/>
        <v>-4.9054747101995311E-3</v>
      </c>
    </row>
    <row r="1419" spans="2:4">
      <c r="B1419" s="4">
        <v>43272</v>
      </c>
      <c r="C1419" s="6">
        <v>35.957363128662102</v>
      </c>
      <c r="D1419" s="7">
        <f t="shared" si="22"/>
        <v>3.1797081371579328E-2</v>
      </c>
    </row>
    <row r="1420" spans="2:4">
      <c r="B1420" s="4">
        <v>43273</v>
      </c>
      <c r="C1420" s="6">
        <v>35.510677337646399</v>
      </c>
      <c r="D1420" s="7">
        <f t="shared" si="22"/>
        <v>-1.2422651500261006E-2</v>
      </c>
    </row>
    <row r="1421" spans="2:4">
      <c r="B1421" s="4">
        <v>43276</v>
      </c>
      <c r="C1421" s="6">
        <v>36.2666015625</v>
      </c>
      <c r="D1421" s="7">
        <f t="shared" si="22"/>
        <v>2.1287237572689577E-2</v>
      </c>
    </row>
    <row r="1422" spans="2:4">
      <c r="B1422" s="4">
        <v>43277</v>
      </c>
      <c r="C1422" s="6">
        <v>36.378261566162102</v>
      </c>
      <c r="D1422" s="7">
        <f t="shared" si="22"/>
        <v>3.0788659221259174E-3</v>
      </c>
    </row>
    <row r="1423" spans="2:4">
      <c r="B1423" s="4">
        <v>43278</v>
      </c>
      <c r="C1423" s="6">
        <v>36.240825653076101</v>
      </c>
      <c r="D1423" s="7">
        <f t="shared" si="22"/>
        <v>-3.7779681372636098E-3</v>
      </c>
    </row>
    <row r="1424" spans="2:4">
      <c r="B1424" s="4">
        <v>43279</v>
      </c>
      <c r="C1424" s="6">
        <v>36.077625274658203</v>
      </c>
      <c r="D1424" s="7">
        <f t="shared" si="22"/>
        <v>-4.503219103785705E-3</v>
      </c>
    </row>
    <row r="1425" spans="2:4">
      <c r="B1425" s="4">
        <v>43280</v>
      </c>
      <c r="C1425" s="6">
        <v>35.888641357421797</v>
      </c>
      <c r="D1425" s="7">
        <f t="shared" si="22"/>
        <v>-5.2382582223102769E-3</v>
      </c>
    </row>
    <row r="1426" spans="2:4">
      <c r="B1426" s="4">
        <v>43283</v>
      </c>
      <c r="C1426" s="6">
        <v>35.613758087158203</v>
      </c>
      <c r="D1426" s="7">
        <f t="shared" si="22"/>
        <v>-7.6593389960344371E-3</v>
      </c>
    </row>
    <row r="1427" spans="2:4">
      <c r="B1427" s="4">
        <v>43284</v>
      </c>
      <c r="C1427" s="6">
        <v>35.029647827148402</v>
      </c>
      <c r="D1427" s="7">
        <f t="shared" si="22"/>
        <v>-1.6401253093826784E-2</v>
      </c>
    </row>
    <row r="1428" spans="2:4">
      <c r="B1428" s="4">
        <v>43286</v>
      </c>
      <c r="C1428" s="6">
        <v>35.072605133056598</v>
      </c>
      <c r="D1428" s="7">
        <f t="shared" si="22"/>
        <v>1.2263128113696453E-3</v>
      </c>
    </row>
    <row r="1429" spans="2:4">
      <c r="B1429" s="4">
        <v>43287</v>
      </c>
      <c r="C1429" s="6">
        <v>34.935157775878899</v>
      </c>
      <c r="D1429" s="7">
        <f t="shared" si="22"/>
        <v>-3.9189377765426192E-3</v>
      </c>
    </row>
    <row r="1430" spans="2:4">
      <c r="B1430" s="4">
        <v>43290</v>
      </c>
      <c r="C1430" s="6">
        <v>35.364654541015597</v>
      </c>
      <c r="D1430" s="7">
        <f t="shared" si="22"/>
        <v>1.2294112649843036E-2</v>
      </c>
    </row>
    <row r="1431" spans="2:4">
      <c r="B1431" s="4">
        <v>43291</v>
      </c>
      <c r="C1431" s="6">
        <v>35.287349700927699</v>
      </c>
      <c r="D1431" s="7">
        <f t="shared" si="22"/>
        <v>-2.1859351120832038E-3</v>
      </c>
    </row>
    <row r="1432" spans="2:4">
      <c r="B1432" s="4">
        <v>43292</v>
      </c>
      <c r="C1432" s="6">
        <v>35.158496856689403</v>
      </c>
      <c r="D1432" s="7">
        <f t="shared" si="22"/>
        <v>-3.6515307987243784E-3</v>
      </c>
    </row>
    <row r="1433" spans="2:4">
      <c r="B1433" s="4">
        <v>43293</v>
      </c>
      <c r="C1433" s="6">
        <v>35.373249053955</v>
      </c>
      <c r="D1433" s="7">
        <f t="shared" si="22"/>
        <v>6.108116571108102E-3</v>
      </c>
    </row>
    <row r="1434" spans="2:4">
      <c r="B1434" s="4">
        <v>43294</v>
      </c>
      <c r="C1434" s="6">
        <v>35.948768615722599</v>
      </c>
      <c r="D1434" s="7">
        <f t="shared" si="22"/>
        <v>1.6269909526539506E-2</v>
      </c>
    </row>
    <row r="1435" spans="2:4">
      <c r="B1435" s="4">
        <v>43297</v>
      </c>
      <c r="C1435" s="6">
        <v>35.776969909667898</v>
      </c>
      <c r="D1435" s="7">
        <f t="shared" si="22"/>
        <v>-4.7789872273834577E-3</v>
      </c>
    </row>
    <row r="1436" spans="2:4">
      <c r="B1436" s="4">
        <v>43298</v>
      </c>
      <c r="C1436" s="6">
        <v>36.343906402587798</v>
      </c>
      <c r="D1436" s="7">
        <f t="shared" si="22"/>
        <v>1.5846408858864791E-2</v>
      </c>
    </row>
    <row r="1437" spans="2:4">
      <c r="B1437" s="4">
        <v>43299</v>
      </c>
      <c r="C1437" s="6">
        <v>36.730453491210902</v>
      </c>
      <c r="D1437" s="7">
        <f t="shared" si="22"/>
        <v>1.0635815653420755E-2</v>
      </c>
    </row>
    <row r="1438" spans="2:4">
      <c r="B1438" s="4">
        <v>43300</v>
      </c>
      <c r="C1438" s="6">
        <v>37.744056701660099</v>
      </c>
      <c r="D1438" s="7">
        <f t="shared" si="22"/>
        <v>2.7595717289244481E-2</v>
      </c>
    </row>
    <row r="1439" spans="2:4">
      <c r="B1439" s="4">
        <v>43301</v>
      </c>
      <c r="C1439" s="6">
        <v>37.254428863525298</v>
      </c>
      <c r="D1439" s="7">
        <f t="shared" si="22"/>
        <v>-1.2972316198149092E-2</v>
      </c>
    </row>
    <row r="1440" spans="2:4">
      <c r="B1440" s="4">
        <v>43304</v>
      </c>
      <c r="C1440" s="6">
        <v>37.443412780761697</v>
      </c>
      <c r="D1440" s="7">
        <f t="shared" si="22"/>
        <v>5.0727906184981908E-3</v>
      </c>
    </row>
    <row r="1441" spans="2:4">
      <c r="B1441" s="4">
        <v>43305</v>
      </c>
      <c r="C1441" s="6">
        <v>37.091232299804602</v>
      </c>
      <c r="D1441" s="7">
        <f t="shared" si="22"/>
        <v>-9.4056725816948905E-3</v>
      </c>
    </row>
    <row r="1442" spans="2:4">
      <c r="B1442" s="4">
        <v>43306</v>
      </c>
      <c r="C1442" s="6">
        <v>37.451999664306598</v>
      </c>
      <c r="D1442" s="7">
        <f t="shared" si="22"/>
        <v>9.7264863455048811E-3</v>
      </c>
    </row>
    <row r="1443" spans="2:4">
      <c r="B1443" s="4">
        <v>43307</v>
      </c>
      <c r="C1443" s="6">
        <v>37.829959869384702</v>
      </c>
      <c r="D1443" s="7">
        <f t="shared" si="22"/>
        <v>1.0091856468703142E-2</v>
      </c>
    </row>
    <row r="1444" spans="2:4">
      <c r="B1444" s="4">
        <v>43308</v>
      </c>
      <c r="C1444" s="6">
        <v>36.9795532226562</v>
      </c>
      <c r="D1444" s="7">
        <f t="shared" si="22"/>
        <v>-2.2479713160275527E-2</v>
      </c>
    </row>
    <row r="1445" spans="2:4">
      <c r="B1445" s="4">
        <v>43311</v>
      </c>
      <c r="C1445" s="6">
        <v>37.314563751220703</v>
      </c>
      <c r="D1445" s="7">
        <f t="shared" si="22"/>
        <v>9.0593449452291974E-3</v>
      </c>
    </row>
    <row r="1446" spans="2:4">
      <c r="B1446" s="4">
        <v>43312</v>
      </c>
      <c r="C1446" s="6">
        <v>37.305976867675703</v>
      </c>
      <c r="D1446" s="7">
        <f t="shared" si="22"/>
        <v>-2.3012150436085843E-4</v>
      </c>
    </row>
    <row r="1447" spans="2:4">
      <c r="B1447" s="4">
        <v>43313</v>
      </c>
      <c r="C1447" s="6">
        <v>37.323154449462798</v>
      </c>
      <c r="D1447" s="7">
        <f t="shared" si="22"/>
        <v>4.6045119922810684E-4</v>
      </c>
    </row>
    <row r="1448" spans="2:4">
      <c r="B1448" s="4">
        <v>43314</v>
      </c>
      <c r="C1448" s="6">
        <v>38.817798614501903</v>
      </c>
      <c r="D1448" s="7">
        <f t="shared" si="22"/>
        <v>4.0046030060586713E-2</v>
      </c>
    </row>
    <row r="1449" spans="2:4">
      <c r="B1449" s="4">
        <v>43315</v>
      </c>
      <c r="C1449" s="6">
        <v>39.058311462402301</v>
      </c>
      <c r="D1449" s="7">
        <f t="shared" si="22"/>
        <v>6.1959424924871165E-3</v>
      </c>
    </row>
    <row r="1450" spans="2:4">
      <c r="B1450" s="4">
        <v>43318</v>
      </c>
      <c r="C1450" s="6">
        <v>40.071926116943303</v>
      </c>
      <c r="D1450" s="7">
        <f t="shared" si="22"/>
        <v>2.5951317826852671E-2</v>
      </c>
    </row>
    <row r="1451" spans="2:4">
      <c r="B1451" s="4">
        <v>43319</v>
      </c>
      <c r="C1451" s="6">
        <v>40.449878692626903</v>
      </c>
      <c r="D1451" s="7">
        <f t="shared" si="22"/>
        <v>9.431854475390189E-3</v>
      </c>
    </row>
    <row r="1452" spans="2:4">
      <c r="B1452" s="4">
        <v>43320</v>
      </c>
      <c r="C1452" s="6">
        <v>40.724758148193303</v>
      </c>
      <c r="D1452" s="7">
        <f t="shared" si="22"/>
        <v>6.7955569818929362E-3</v>
      </c>
    </row>
    <row r="1453" spans="2:4">
      <c r="B1453" s="4">
        <v>43321</v>
      </c>
      <c r="C1453" s="6">
        <v>40.8622016906738</v>
      </c>
      <c r="D1453" s="7">
        <f t="shared" si="22"/>
        <v>3.3749382127783445E-3</v>
      </c>
    </row>
    <row r="1454" spans="2:4">
      <c r="B1454" s="4">
        <v>43322</v>
      </c>
      <c r="C1454" s="6">
        <v>40.656040191650298</v>
      </c>
      <c r="D1454" s="7">
        <f t="shared" si="22"/>
        <v>-5.0452861200220855E-3</v>
      </c>
    </row>
    <row r="1455" spans="2:4">
      <c r="B1455" s="4">
        <v>43325</v>
      </c>
      <c r="C1455" s="6">
        <v>40.664627075195298</v>
      </c>
      <c r="D1455" s="7">
        <f t="shared" si="22"/>
        <v>2.1120806415297899E-4</v>
      </c>
    </row>
    <row r="1456" spans="2:4">
      <c r="B1456" s="4">
        <v>43326</v>
      </c>
      <c r="C1456" s="6">
        <v>41.240150451660099</v>
      </c>
      <c r="D1456" s="7">
        <f t="shared" si="22"/>
        <v>1.4152923999538158E-2</v>
      </c>
    </row>
    <row r="1457" spans="2:4">
      <c r="B1457" s="4">
        <v>43327</v>
      </c>
      <c r="C1457" s="6">
        <v>40.475650787353501</v>
      </c>
      <c r="D1457" s="7">
        <f t="shared" si="22"/>
        <v>-1.8537751582713313E-2</v>
      </c>
    </row>
    <row r="1458" spans="2:4">
      <c r="B1458" s="4">
        <v>43328</v>
      </c>
      <c r="C1458" s="6">
        <v>40.5443725585937</v>
      </c>
      <c r="D1458" s="7">
        <f t="shared" si="22"/>
        <v>1.6978546336721134E-3</v>
      </c>
    </row>
    <row r="1459" spans="2:4">
      <c r="B1459" s="4">
        <v>43329</v>
      </c>
      <c r="C1459" s="6">
        <v>41.248729705810497</v>
      </c>
      <c r="D1459" s="7">
        <f t="shared" si="22"/>
        <v>1.7372500861836615E-2</v>
      </c>
    </row>
    <row r="1460" spans="2:4">
      <c r="B1460" s="4">
        <v>43332</v>
      </c>
      <c r="C1460" s="6">
        <v>41.841438293457003</v>
      </c>
      <c r="D1460" s="7">
        <f t="shared" si="22"/>
        <v>1.4369135531536514E-2</v>
      </c>
    </row>
    <row r="1461" spans="2:4">
      <c r="B1461" s="4">
        <v>43333</v>
      </c>
      <c r="C1461" s="6">
        <v>41.643875122070298</v>
      </c>
      <c r="D1461" s="7">
        <f t="shared" si="22"/>
        <v>-4.7217108073839276E-3</v>
      </c>
    </row>
    <row r="1462" spans="2:4">
      <c r="B1462" s="4">
        <v>43334</v>
      </c>
      <c r="C1462" s="6">
        <v>42.047607421875</v>
      </c>
      <c r="D1462" s="7">
        <f t="shared" si="22"/>
        <v>9.6948782653210053E-3</v>
      </c>
    </row>
    <row r="1463" spans="2:4">
      <c r="B1463" s="4">
        <v>43335</v>
      </c>
      <c r="C1463" s="6">
        <v>42.408378601074197</v>
      </c>
      <c r="D1463" s="7">
        <f t="shared" si="22"/>
        <v>8.5800643917615105E-3</v>
      </c>
    </row>
    <row r="1464" spans="2:4">
      <c r="B1464" s="4">
        <v>43336</v>
      </c>
      <c r="C1464" s="6">
        <v>43.061210632324197</v>
      </c>
      <c r="D1464" s="7">
        <f t="shared" si="22"/>
        <v>1.5393939895487208E-2</v>
      </c>
    </row>
    <row r="1465" spans="2:4">
      <c r="B1465" s="4">
        <v>43339</v>
      </c>
      <c r="C1465" s="6">
        <v>42.2709350585937</v>
      </c>
      <c r="D1465" s="7">
        <f t="shared" si="22"/>
        <v>-1.8352377049456914E-2</v>
      </c>
    </row>
    <row r="1466" spans="2:4">
      <c r="B1466" s="4">
        <v>43340</v>
      </c>
      <c r="C1466" s="6">
        <v>42.021835327148402</v>
      </c>
      <c r="D1466" s="7">
        <f t="shared" si="22"/>
        <v>-5.892931658597278E-3</v>
      </c>
    </row>
    <row r="1467" spans="2:4">
      <c r="B1467" s="4">
        <v>43341</v>
      </c>
      <c r="C1467" s="6">
        <v>42.107734680175703</v>
      </c>
      <c r="D1467" s="7">
        <f t="shared" si="22"/>
        <v>2.044159955379321E-3</v>
      </c>
    </row>
    <row r="1468" spans="2:4">
      <c r="B1468" s="4">
        <v>43342</v>
      </c>
      <c r="C1468" s="6">
        <v>41.111309051513601</v>
      </c>
      <c r="D1468" s="7">
        <f t="shared" si="22"/>
        <v>-2.3663719652228576E-2</v>
      </c>
    </row>
    <row r="1469" spans="2:4">
      <c r="B1469" s="4">
        <v>43343</v>
      </c>
      <c r="C1469" s="6">
        <v>36.9795532226562</v>
      </c>
      <c r="D1469" s="7">
        <f t="shared" si="22"/>
        <v>-0.10050168491789446</v>
      </c>
    </row>
    <row r="1470" spans="2:4">
      <c r="B1470" s="4">
        <v>43347</v>
      </c>
      <c r="C1470" s="6">
        <v>36.781990051269503</v>
      </c>
      <c r="D1470" s="7">
        <f t="shared" si="22"/>
        <v>-5.3424975201067371E-3</v>
      </c>
    </row>
    <row r="1471" spans="2:4">
      <c r="B1471" s="4">
        <v>43348</v>
      </c>
      <c r="C1471" s="6">
        <v>37.451999664306598</v>
      </c>
      <c r="D1471" s="7">
        <f t="shared" si="22"/>
        <v>1.8215697739659698E-2</v>
      </c>
    </row>
    <row r="1472" spans="2:4">
      <c r="B1472" s="4">
        <v>43349</v>
      </c>
      <c r="C1472" s="6">
        <v>37.812782287597599</v>
      </c>
      <c r="D1472" s="7">
        <f t="shared" si="22"/>
        <v>9.6332005373491736E-3</v>
      </c>
    </row>
    <row r="1473" spans="2:4">
      <c r="B1473" s="4">
        <v>43350</v>
      </c>
      <c r="C1473" s="6">
        <v>36.962379455566399</v>
      </c>
      <c r="D1473" s="7">
        <f t="shared" si="22"/>
        <v>-2.2489824355245269E-2</v>
      </c>
    </row>
    <row r="1474" spans="2:4">
      <c r="B1474" s="4">
        <v>43353</v>
      </c>
      <c r="C1474" s="6">
        <v>37.795604705810497</v>
      </c>
      <c r="D1474" s="7">
        <f t="shared" si="22"/>
        <v>2.2542521951157024E-2</v>
      </c>
    </row>
    <row r="1475" spans="2:4">
      <c r="B1475" s="4">
        <v>43354</v>
      </c>
      <c r="C1475" s="6">
        <v>36.953784942626903</v>
      </c>
      <c r="D1475" s="7">
        <f t="shared" si="22"/>
        <v>-2.2272953951552377E-2</v>
      </c>
    </row>
    <row r="1476" spans="2:4">
      <c r="B1476" s="4">
        <v>43355</v>
      </c>
      <c r="C1476" s="6">
        <v>36.258003234863203</v>
      </c>
      <c r="D1476" s="7">
        <f t="shared" si="22"/>
        <v>-1.8828428775129358E-2</v>
      </c>
    </row>
    <row r="1477" spans="2:4">
      <c r="B1477" s="4">
        <v>43356</v>
      </c>
      <c r="C1477" s="6">
        <v>35.773525238037102</v>
      </c>
      <c r="D1477" s="7">
        <f t="shared" ref="D1477:D1540" si="23">+C1477/C1476-1</f>
        <v>-1.3361960218489344E-2</v>
      </c>
    </row>
    <row r="1478" spans="2:4">
      <c r="B1478" s="4">
        <v>43357</v>
      </c>
      <c r="C1478" s="6">
        <v>35.981159210205</v>
      </c>
      <c r="D1478" s="7">
        <f t="shared" si="23"/>
        <v>5.8041238817339025E-3</v>
      </c>
    </row>
    <row r="1479" spans="2:4">
      <c r="B1479" s="4">
        <v>43360</v>
      </c>
      <c r="C1479" s="6">
        <v>35.661052703857401</v>
      </c>
      <c r="D1479" s="7">
        <f t="shared" si="23"/>
        <v>-8.8965034305178436E-3</v>
      </c>
    </row>
    <row r="1480" spans="2:4">
      <c r="B1480" s="4">
        <v>43361</v>
      </c>
      <c r="C1480" s="6">
        <v>35.626461029052699</v>
      </c>
      <c r="D1480" s="7">
        <f t="shared" si="23"/>
        <v>-9.7001272205743394E-4</v>
      </c>
    </row>
    <row r="1481" spans="2:4">
      <c r="B1481" s="4">
        <v>43362</v>
      </c>
      <c r="C1481" s="6">
        <v>35.470726013183501</v>
      </c>
      <c r="D1481" s="7">
        <f t="shared" si="23"/>
        <v>-4.3713299432743824E-3</v>
      </c>
    </row>
    <row r="1482" spans="2:4">
      <c r="B1482" s="4">
        <v>43363</v>
      </c>
      <c r="C1482" s="6">
        <v>35.834083557128899</v>
      </c>
      <c r="D1482" s="7">
        <f t="shared" si="23"/>
        <v>1.0243871067379562E-2</v>
      </c>
    </row>
    <row r="1483" spans="2:4">
      <c r="B1483" s="4">
        <v>43364</v>
      </c>
      <c r="C1483" s="6">
        <v>35.626461029052699</v>
      </c>
      <c r="D1483" s="7">
        <f t="shared" si="23"/>
        <v>-5.7939957567268996E-3</v>
      </c>
    </row>
    <row r="1484" spans="2:4">
      <c r="B1484" s="4">
        <v>43367</v>
      </c>
      <c r="C1484" s="6">
        <v>35.635101318359297</v>
      </c>
      <c r="D1484" s="7">
        <f t="shared" si="23"/>
        <v>2.4252449042161395E-4</v>
      </c>
    </row>
    <row r="1485" spans="2:4">
      <c r="B1485" s="4">
        <v>43368</v>
      </c>
      <c r="C1485" s="6">
        <v>35.825435638427699</v>
      </c>
      <c r="D1485" s="7">
        <f t="shared" si="23"/>
        <v>5.3412032806636756E-3</v>
      </c>
    </row>
    <row r="1486" spans="2:4">
      <c r="B1486" s="4">
        <v>43369</v>
      </c>
      <c r="C1486" s="6">
        <v>36.3358764648437</v>
      </c>
      <c r="D1486" s="7">
        <f t="shared" si="23"/>
        <v>1.424800054262243E-2</v>
      </c>
    </row>
    <row r="1487" spans="2:4">
      <c r="B1487" s="4">
        <v>43370</v>
      </c>
      <c r="C1487" s="6">
        <v>35.834083557128899</v>
      </c>
      <c r="D1487" s="7">
        <f t="shared" si="23"/>
        <v>-1.3809847361196947E-2</v>
      </c>
    </row>
    <row r="1488" spans="2:4">
      <c r="B1488" s="4">
        <v>43371</v>
      </c>
      <c r="C1488" s="6">
        <v>36.154186248779297</v>
      </c>
      <c r="D1488" s="7">
        <f t="shared" si="23"/>
        <v>8.9329113479370559E-3</v>
      </c>
    </row>
    <row r="1489" spans="2:4">
      <c r="B1489" s="4">
        <v>43374</v>
      </c>
      <c r="C1489" s="6">
        <v>35.868694305419901</v>
      </c>
      <c r="D1489" s="7">
        <f t="shared" si="23"/>
        <v>-7.8965113858435743E-3</v>
      </c>
    </row>
    <row r="1490" spans="2:4">
      <c r="B1490" s="4">
        <v>43375</v>
      </c>
      <c r="C1490" s="6">
        <v>35.6524047851562</v>
      </c>
      <c r="D1490" s="7">
        <f t="shared" si="23"/>
        <v>-6.0300360649319096E-3</v>
      </c>
    </row>
    <row r="1491" spans="2:4">
      <c r="B1491" s="4">
        <v>43376</v>
      </c>
      <c r="C1491" s="6">
        <v>35.427471160888601</v>
      </c>
      <c r="D1491" s="7">
        <f t="shared" si="23"/>
        <v>-6.3090729958628078E-3</v>
      </c>
    </row>
    <row r="1492" spans="2:4">
      <c r="B1492" s="4">
        <v>43377</v>
      </c>
      <c r="C1492" s="6">
        <v>35.548591613769503</v>
      </c>
      <c r="D1492" s="7">
        <f t="shared" si="23"/>
        <v>3.41882863529408E-3</v>
      </c>
    </row>
    <row r="1493" spans="2:4">
      <c r="B1493" s="4">
        <v>43378</v>
      </c>
      <c r="C1493" s="6">
        <v>36.162841796875</v>
      </c>
      <c r="D1493" s="7">
        <f t="shared" si="23"/>
        <v>1.7279170713125236E-2</v>
      </c>
    </row>
    <row r="1494" spans="2:4">
      <c r="B1494" s="4">
        <v>43381</v>
      </c>
      <c r="C1494" s="6">
        <v>37.079887390136697</v>
      </c>
      <c r="D1494" s="7">
        <f t="shared" si="23"/>
        <v>2.5358781215610859E-2</v>
      </c>
    </row>
    <row r="1495" spans="2:4">
      <c r="B1495" s="4">
        <v>43382</v>
      </c>
      <c r="C1495" s="6">
        <v>36.456981658935497</v>
      </c>
      <c r="D1495" s="7">
        <f t="shared" si="23"/>
        <v>-1.6799018957293077E-2</v>
      </c>
    </row>
    <row r="1496" spans="2:4">
      <c r="B1496" s="4">
        <v>43383</v>
      </c>
      <c r="C1496" s="6">
        <v>37.053932189941399</v>
      </c>
      <c r="D1496" s="7">
        <f t="shared" si="23"/>
        <v>1.6374107340825006E-2</v>
      </c>
    </row>
    <row r="1497" spans="2:4">
      <c r="B1497" s="4">
        <v>43384</v>
      </c>
      <c r="C1497" s="6">
        <v>36.154186248779297</v>
      </c>
      <c r="D1497" s="7">
        <f t="shared" si="23"/>
        <v>-2.4282063683550015E-2</v>
      </c>
    </row>
    <row r="1498" spans="2:4">
      <c r="B1498" s="4">
        <v>43385</v>
      </c>
      <c r="C1498" s="6">
        <v>36.932807922363203</v>
      </c>
      <c r="D1498" s="7">
        <f t="shared" si="23"/>
        <v>2.153614157503525E-2</v>
      </c>
    </row>
    <row r="1499" spans="2:4">
      <c r="B1499" s="4">
        <v>43388</v>
      </c>
      <c r="C1499" s="6">
        <v>37.815254211425703</v>
      </c>
      <c r="D1499" s="7">
        <f t="shared" si="23"/>
        <v>2.3893289969110887E-2</v>
      </c>
    </row>
    <row r="1500" spans="2:4">
      <c r="B1500" s="4">
        <v>43389</v>
      </c>
      <c r="C1500" s="6">
        <v>38.472763061523402</v>
      </c>
      <c r="D1500" s="7">
        <f t="shared" si="23"/>
        <v>1.7387397329700738E-2</v>
      </c>
    </row>
    <row r="1501" spans="2:4">
      <c r="B1501" s="4">
        <v>43390</v>
      </c>
      <c r="C1501" s="6">
        <v>37.737396240234297</v>
      </c>
      <c r="D1501" s="7">
        <f t="shared" si="23"/>
        <v>-1.9113959143333359E-2</v>
      </c>
    </row>
    <row r="1502" spans="2:4">
      <c r="B1502" s="4">
        <v>43391</v>
      </c>
      <c r="C1502" s="6">
        <v>34.821872711181598</v>
      </c>
      <c r="D1502" s="7">
        <f t="shared" si="23"/>
        <v>-7.7258205905161748E-2</v>
      </c>
    </row>
    <row r="1503" spans="2:4">
      <c r="B1503" s="4">
        <v>43392</v>
      </c>
      <c r="C1503" s="6">
        <v>34.15571975708</v>
      </c>
      <c r="D1503" s="7">
        <f t="shared" si="23"/>
        <v>-1.9130302371350938E-2</v>
      </c>
    </row>
    <row r="1504" spans="2:4">
      <c r="B1504" s="4">
        <v>43395</v>
      </c>
      <c r="C1504" s="6">
        <v>35.6524047851562</v>
      </c>
      <c r="D1504" s="7">
        <f t="shared" si="23"/>
        <v>4.3819455093343729E-2</v>
      </c>
    </row>
    <row r="1505" spans="2:4">
      <c r="B1505" s="4">
        <v>43396</v>
      </c>
      <c r="C1505" s="6">
        <v>35.851390838622997</v>
      </c>
      <c r="D1505" s="7">
        <f t="shared" si="23"/>
        <v>5.581279991234922E-3</v>
      </c>
    </row>
    <row r="1506" spans="2:4">
      <c r="B1506" s="4">
        <v>43397</v>
      </c>
      <c r="C1506" s="6">
        <v>35.591838836669901</v>
      </c>
      <c r="D1506" s="7">
        <f t="shared" si="23"/>
        <v>-7.2396633960845058E-3</v>
      </c>
    </row>
    <row r="1507" spans="2:4">
      <c r="B1507" s="4">
        <v>43398</v>
      </c>
      <c r="C1507" s="6">
        <v>36.154186248779297</v>
      </c>
      <c r="D1507" s="7">
        <f t="shared" si="23"/>
        <v>1.579989768693868E-2</v>
      </c>
    </row>
    <row r="1508" spans="2:4">
      <c r="B1508" s="4">
        <v>43399</v>
      </c>
      <c r="C1508" s="6">
        <v>35.167934417724602</v>
      </c>
      <c r="D1508" s="7">
        <f t="shared" si="23"/>
        <v>-2.7279049354568041E-2</v>
      </c>
    </row>
    <row r="1509" spans="2:4">
      <c r="B1509" s="4">
        <v>43402</v>
      </c>
      <c r="C1509" s="6">
        <v>35.790824890136697</v>
      </c>
      <c r="D1509" s="7">
        <f t="shared" si="23"/>
        <v>1.7711886772006746E-2</v>
      </c>
    </row>
    <row r="1510" spans="2:4">
      <c r="B1510" s="4">
        <v>43403</v>
      </c>
      <c r="C1510" s="6">
        <v>37.417293548583899</v>
      </c>
      <c r="D1510" s="7">
        <f t="shared" si="23"/>
        <v>4.5443732114020863E-2</v>
      </c>
    </row>
    <row r="1511" spans="2:4">
      <c r="B1511" s="4">
        <v>43404</v>
      </c>
      <c r="C1511" s="6">
        <v>35.920597076416001</v>
      </c>
      <c r="D1511" s="7">
        <f t="shared" si="23"/>
        <v>-4.0000126418136994E-2</v>
      </c>
    </row>
    <row r="1512" spans="2:4">
      <c r="B1512" s="4">
        <v>43405</v>
      </c>
      <c r="C1512" s="6">
        <v>37.149093627929602</v>
      </c>
      <c r="D1512" s="7">
        <f t="shared" si="23"/>
        <v>3.4200337731027819E-2</v>
      </c>
    </row>
    <row r="1513" spans="2:4">
      <c r="B1513" s="4">
        <v>43406</v>
      </c>
      <c r="C1513" s="6">
        <v>36.958770751953097</v>
      </c>
      <c r="D1513" s="7">
        <f t="shared" si="23"/>
        <v>-5.1232172144684007E-3</v>
      </c>
    </row>
    <row r="1514" spans="2:4">
      <c r="B1514" s="4">
        <v>43409</v>
      </c>
      <c r="C1514" s="6">
        <v>37.374046325683501</v>
      </c>
      <c r="D1514" s="7">
        <f t="shared" si="23"/>
        <v>1.1236184680424088E-2</v>
      </c>
    </row>
    <row r="1515" spans="2:4">
      <c r="B1515" s="4">
        <v>43410</v>
      </c>
      <c r="C1515" s="6">
        <v>36.820346832275298</v>
      </c>
      <c r="D1515" s="7">
        <f t="shared" si="23"/>
        <v>-1.4815080191830865E-2</v>
      </c>
    </row>
    <row r="1516" spans="2:4">
      <c r="B1516" s="4">
        <v>43411</v>
      </c>
      <c r="C1516" s="6">
        <v>37.875816345214801</v>
      </c>
      <c r="D1516" s="7">
        <f t="shared" si="23"/>
        <v>2.8665387584408064E-2</v>
      </c>
    </row>
    <row r="1517" spans="2:4">
      <c r="B1517" s="4">
        <v>43412</v>
      </c>
      <c r="C1517" s="6">
        <v>38.844779968261697</v>
      </c>
      <c r="D1517" s="7">
        <f t="shared" si="23"/>
        <v>2.5582646568337752E-2</v>
      </c>
    </row>
    <row r="1518" spans="2:4">
      <c r="B1518" s="4">
        <v>43413</v>
      </c>
      <c r="C1518" s="6">
        <v>37.045284271240199</v>
      </c>
      <c r="D1518" s="7">
        <f t="shared" si="23"/>
        <v>-4.6325290000143737E-2</v>
      </c>
    </row>
    <row r="1519" spans="2:4">
      <c r="B1519" s="4">
        <v>43416</v>
      </c>
      <c r="C1519" s="6">
        <v>37.573020935058501</v>
      </c>
      <c r="D1519" s="7">
        <f t="shared" si="23"/>
        <v>1.4245717753285092E-2</v>
      </c>
    </row>
    <row r="1520" spans="2:4">
      <c r="B1520" s="4">
        <v>43417</v>
      </c>
      <c r="C1520" s="6">
        <v>38.066154479980398</v>
      </c>
      <c r="D1520" s="7">
        <f t="shared" si="23"/>
        <v>1.3124671177604519E-2</v>
      </c>
    </row>
    <row r="1521" spans="2:4">
      <c r="B1521" s="4">
        <v>43418</v>
      </c>
      <c r="C1521" s="6">
        <v>36.8030395507812</v>
      </c>
      <c r="D1521" s="7">
        <f t="shared" si="23"/>
        <v>-3.3182099596203996E-2</v>
      </c>
    </row>
    <row r="1522" spans="2:4">
      <c r="B1522" s="4">
        <v>43419</v>
      </c>
      <c r="C1522" s="6">
        <v>36.405075073242102</v>
      </c>
      <c r="D1522" s="7">
        <f t="shared" si="23"/>
        <v>-1.0813358961560326E-2</v>
      </c>
    </row>
    <row r="1523" spans="2:4">
      <c r="B1523" s="4">
        <v>43420</v>
      </c>
      <c r="C1523" s="6">
        <v>35.929248809814403</v>
      </c>
      <c r="D1523" s="7">
        <f t="shared" si="23"/>
        <v>-1.3070327762555123E-2</v>
      </c>
    </row>
    <row r="1524" spans="2:4">
      <c r="B1524" s="4">
        <v>43423</v>
      </c>
      <c r="C1524" s="6">
        <v>37.261562347412102</v>
      </c>
      <c r="D1524" s="7">
        <f t="shared" si="23"/>
        <v>3.7081586221022311E-2</v>
      </c>
    </row>
    <row r="1525" spans="2:4">
      <c r="B1525" s="4">
        <v>43424</v>
      </c>
      <c r="C1525" s="6">
        <v>35.2803955078125</v>
      </c>
      <c r="D1525" s="7">
        <f t="shared" si="23"/>
        <v>-5.3169183329673242E-2</v>
      </c>
    </row>
    <row r="1526" spans="2:4">
      <c r="B1526" s="4">
        <v>43425</v>
      </c>
      <c r="C1526" s="6">
        <v>35.470726013183501</v>
      </c>
      <c r="D1526" s="7">
        <f t="shared" si="23"/>
        <v>5.3947951158557217E-3</v>
      </c>
    </row>
    <row r="1527" spans="2:4">
      <c r="B1527" s="4">
        <v>43427</v>
      </c>
      <c r="C1527" s="6">
        <v>35.920597076416001</v>
      </c>
      <c r="D1527" s="7">
        <f t="shared" si="23"/>
        <v>1.2682882866995593E-2</v>
      </c>
    </row>
    <row r="1528" spans="2:4">
      <c r="B1528" s="4">
        <v>43430</v>
      </c>
      <c r="C1528" s="6">
        <v>37.287521362304602</v>
      </c>
      <c r="D1528" s="7">
        <f t="shared" si="23"/>
        <v>3.8054052469691957E-2</v>
      </c>
    </row>
    <row r="1529" spans="2:4">
      <c r="B1529" s="4">
        <v>43431</v>
      </c>
      <c r="C1529" s="6">
        <v>37.581668853759702</v>
      </c>
      <c r="D1529" s="7">
        <f t="shared" si="23"/>
        <v>7.8886308531214144E-3</v>
      </c>
    </row>
    <row r="1530" spans="2:4">
      <c r="B1530" s="4">
        <v>43432</v>
      </c>
      <c r="C1530" s="6">
        <v>37.875816345214801</v>
      </c>
      <c r="D1530" s="7">
        <f t="shared" si="23"/>
        <v>7.8268874274771694E-3</v>
      </c>
    </row>
    <row r="1531" spans="2:4">
      <c r="B1531" s="4">
        <v>43433</v>
      </c>
      <c r="C1531" s="6">
        <v>38.585227966308501</v>
      </c>
      <c r="D1531" s="7">
        <f t="shared" si="23"/>
        <v>1.8729936132012348E-2</v>
      </c>
    </row>
    <row r="1532" spans="2:4">
      <c r="B1532" s="4">
        <v>43434</v>
      </c>
      <c r="C1532" s="6">
        <v>37.685489654541001</v>
      </c>
      <c r="D1532" s="7">
        <f t="shared" si="23"/>
        <v>-2.3318206453338153E-2</v>
      </c>
    </row>
    <row r="1533" spans="2:4">
      <c r="B1533" s="4">
        <v>43437</v>
      </c>
      <c r="C1533" s="6">
        <v>38.187267303466797</v>
      </c>
      <c r="D1533" s="7">
        <f t="shared" si="23"/>
        <v>1.3314876721134405E-2</v>
      </c>
    </row>
    <row r="1534" spans="2:4">
      <c r="B1534" s="4">
        <v>43438</v>
      </c>
      <c r="C1534" s="6">
        <v>36.257999420166001</v>
      </c>
      <c r="D1534" s="7">
        <f t="shared" si="23"/>
        <v>-5.0521234420082495E-2</v>
      </c>
    </row>
    <row r="1535" spans="2:4">
      <c r="B1535" s="4">
        <v>43440</v>
      </c>
      <c r="C1535" s="6">
        <v>34.8651313781738</v>
      </c>
      <c r="D1535" s="7">
        <f t="shared" si="23"/>
        <v>-3.8415468703921762E-2</v>
      </c>
    </row>
    <row r="1536" spans="2:4">
      <c r="B1536" s="4">
        <v>43441</v>
      </c>
      <c r="C1536" s="6">
        <v>26.819330215454102</v>
      </c>
      <c r="D1536" s="7">
        <f t="shared" si="23"/>
        <v>-0.23076927705932915</v>
      </c>
    </row>
    <row r="1537" spans="2:4">
      <c r="B1537" s="4">
        <v>43444</v>
      </c>
      <c r="C1537" s="6">
        <v>25.642742156982401</v>
      </c>
      <c r="D1537" s="7">
        <f t="shared" si="23"/>
        <v>-4.3870896439975771E-2</v>
      </c>
    </row>
    <row r="1538" spans="2:4">
      <c r="B1538" s="4">
        <v>43445</v>
      </c>
      <c r="C1538" s="6">
        <v>25.902284622192301</v>
      </c>
      <c r="D1538" s="7">
        <f t="shared" si="23"/>
        <v>1.0121478569686815E-2</v>
      </c>
    </row>
    <row r="1539" spans="2:4">
      <c r="B1539" s="4">
        <v>43446</v>
      </c>
      <c r="C1539" s="6">
        <v>25.807123184204102</v>
      </c>
      <c r="D1539" s="7">
        <f t="shared" si="23"/>
        <v>-3.6738627258642298E-3</v>
      </c>
    </row>
    <row r="1540" spans="2:4">
      <c r="B1540" s="4">
        <v>43447</v>
      </c>
      <c r="C1540" s="6">
        <v>25.9556884765625</v>
      </c>
      <c r="D1540" s="7">
        <f t="shared" si="23"/>
        <v>5.7567552686124124E-3</v>
      </c>
    </row>
    <row r="1541" spans="2:4">
      <c r="B1541" s="4">
        <v>43448</v>
      </c>
      <c r="C1541" s="6">
        <v>24.906969070434499</v>
      </c>
      <c r="D1541" s="7">
        <f t="shared" ref="D1541:D1604" si="24">+C1541/C1540-1</f>
        <v>-4.0404222260371769E-2</v>
      </c>
    </row>
    <row r="1542" spans="2:4">
      <c r="B1542" s="4">
        <v>43451</v>
      </c>
      <c r="C1542" s="6">
        <v>24.976884841918899</v>
      </c>
      <c r="D1542" s="7">
        <f t="shared" si="24"/>
        <v>2.8070766574079808E-3</v>
      </c>
    </row>
    <row r="1543" spans="2:4">
      <c r="B1543" s="4">
        <v>43452</v>
      </c>
      <c r="C1543" s="6">
        <v>25.3788948059082</v>
      </c>
      <c r="D1543" s="7">
        <f t="shared" si="24"/>
        <v>1.6095280357564912E-2</v>
      </c>
    </row>
    <row r="1544" spans="2:4">
      <c r="B1544" s="4">
        <v>43453</v>
      </c>
      <c r="C1544" s="6">
        <v>25.0992317199707</v>
      </c>
      <c r="D1544" s="7">
        <f t="shared" si="24"/>
        <v>-1.1019513973177242E-2</v>
      </c>
    </row>
    <row r="1545" spans="2:4">
      <c r="B1545" s="4">
        <v>43454</v>
      </c>
      <c r="C1545" s="6">
        <v>23.6834697723388</v>
      </c>
      <c r="D1545" s="7">
        <f t="shared" si="24"/>
        <v>-5.6406585007357846E-2</v>
      </c>
    </row>
    <row r="1546" spans="2:4">
      <c r="B1546" s="4">
        <v>43455</v>
      </c>
      <c r="C1546" s="6">
        <v>23.639774322509702</v>
      </c>
      <c r="D1546" s="7">
        <f t="shared" si="24"/>
        <v>-1.8449766967900683E-3</v>
      </c>
    </row>
    <row r="1547" spans="2:4">
      <c r="B1547" s="4">
        <v>43458</v>
      </c>
      <c r="C1547" s="6">
        <v>23.3688564300537</v>
      </c>
      <c r="D1547" s="7">
        <f t="shared" si="24"/>
        <v>-1.1460257139512264E-2</v>
      </c>
    </row>
    <row r="1548" spans="2:4">
      <c r="B1548" s="4">
        <v>43460</v>
      </c>
      <c r="C1548" s="6">
        <v>24.775880813598601</v>
      </c>
      <c r="D1548" s="7">
        <f t="shared" si="24"/>
        <v>6.0209381137511953E-2</v>
      </c>
    </row>
    <row r="1549" spans="2:4">
      <c r="B1549" s="4">
        <v>43461</v>
      </c>
      <c r="C1549" s="6">
        <v>24.837059020996001</v>
      </c>
      <c r="D1549" s="7">
        <f t="shared" si="24"/>
        <v>2.4692646795354545E-3</v>
      </c>
    </row>
    <row r="1550" spans="2:4">
      <c r="B1550" s="4">
        <v>43462</v>
      </c>
      <c r="C1550" s="6">
        <v>24.5137004852294</v>
      </c>
      <c r="D1550" s="7">
        <f t="shared" si="24"/>
        <v>-1.3019195851378784E-2</v>
      </c>
    </row>
    <row r="1551" spans="2:4">
      <c r="B1551" s="4">
        <v>43465</v>
      </c>
      <c r="C1551" s="6">
        <v>25.274021148681602</v>
      </c>
      <c r="D1551" s="7">
        <f t="shared" si="24"/>
        <v>3.1016152127269825E-2</v>
      </c>
    </row>
    <row r="1552" spans="2:4">
      <c r="B1552" s="4">
        <v>43467</v>
      </c>
      <c r="C1552" s="6">
        <v>25.737203598022401</v>
      </c>
      <c r="D1552" s="7">
        <f t="shared" si="24"/>
        <v>1.8326424854042678E-2</v>
      </c>
    </row>
    <row r="1553" spans="2:4">
      <c r="B1553" s="4">
        <v>43468</v>
      </c>
      <c r="C1553" s="6">
        <v>25.457546234130799</v>
      </c>
      <c r="D1553" s="7">
        <f t="shared" si="24"/>
        <v>-1.0865879924619737E-2</v>
      </c>
    </row>
    <row r="1554" spans="2:4">
      <c r="B1554" s="4">
        <v>43469</v>
      </c>
      <c r="C1554" s="6">
        <v>26.296514511108398</v>
      </c>
      <c r="D1554" s="7">
        <f t="shared" si="24"/>
        <v>3.2955582963954289E-2</v>
      </c>
    </row>
    <row r="1555" spans="2:4">
      <c r="B1555" s="4">
        <v>43472</v>
      </c>
      <c r="C1555" s="6">
        <v>26.331472396850501</v>
      </c>
      <c r="D1555" s="7">
        <f t="shared" si="24"/>
        <v>1.3293733558237264E-3</v>
      </c>
    </row>
    <row r="1556" spans="2:4">
      <c r="B1556" s="4">
        <v>43473</v>
      </c>
      <c r="C1556" s="6">
        <v>26.0692958831787</v>
      </c>
      <c r="D1556" s="7">
        <f t="shared" si="24"/>
        <v>-9.9567737694440384E-3</v>
      </c>
    </row>
    <row r="1557" spans="2:4">
      <c r="B1557" s="4">
        <v>43474</v>
      </c>
      <c r="C1557" s="6">
        <v>26.785915374755799</v>
      </c>
      <c r="D1557" s="7">
        <f t="shared" si="24"/>
        <v>2.7489023669392543E-2</v>
      </c>
    </row>
    <row r="1558" spans="2:4">
      <c r="B1558" s="4">
        <v>43475</v>
      </c>
      <c r="C1558" s="6">
        <v>26.698520660400298</v>
      </c>
      <c r="D1558" s="7">
        <f t="shared" si="24"/>
        <v>-3.2627115083722069E-3</v>
      </c>
    </row>
    <row r="1559" spans="2:4">
      <c r="B1559" s="4">
        <v>43476</v>
      </c>
      <c r="C1559" s="6">
        <v>27.3976650238037</v>
      </c>
      <c r="D1559" s="7">
        <f t="shared" si="24"/>
        <v>2.6186633045941932E-2</v>
      </c>
    </row>
    <row r="1560" spans="2:4">
      <c r="B1560" s="4">
        <v>43479</v>
      </c>
      <c r="C1560" s="6">
        <v>27.406406402587798</v>
      </c>
      <c r="D1560" s="7">
        <f t="shared" si="24"/>
        <v>3.19055612093333E-4</v>
      </c>
    </row>
    <row r="1561" spans="2:4">
      <c r="B1561" s="4">
        <v>43480</v>
      </c>
      <c r="C1561" s="6">
        <v>27.4151496887207</v>
      </c>
      <c r="D1561" s="7">
        <f t="shared" si="24"/>
        <v>3.1902344307632724E-4</v>
      </c>
    </row>
    <row r="1562" spans="2:4">
      <c r="B1562" s="4">
        <v>43481</v>
      </c>
      <c r="C1562" s="6">
        <v>26.978181838989201</v>
      </c>
      <c r="D1562" s="7">
        <f t="shared" si="24"/>
        <v>-1.5938918980671457E-2</v>
      </c>
    </row>
    <row r="1563" spans="2:4">
      <c r="B1563" s="4">
        <v>43482</v>
      </c>
      <c r="C1563" s="6">
        <v>27.5899333953857</v>
      </c>
      <c r="D1563" s="7">
        <f t="shared" si="24"/>
        <v>2.2675788904068739E-2</v>
      </c>
    </row>
    <row r="1564" spans="2:4">
      <c r="B1564" s="4">
        <v>43483</v>
      </c>
      <c r="C1564" s="6">
        <v>27.860845565795898</v>
      </c>
      <c r="D1564" s="7">
        <f t="shared" si="24"/>
        <v>9.8192397396474895E-3</v>
      </c>
    </row>
    <row r="1565" spans="2:4">
      <c r="B1565" s="4">
        <v>43487</v>
      </c>
      <c r="C1565" s="6">
        <v>28.1842021942138</v>
      </c>
      <c r="D1565" s="7">
        <f t="shared" si="24"/>
        <v>1.1606131179840329E-2</v>
      </c>
    </row>
    <row r="1566" spans="2:4">
      <c r="B1566" s="4">
        <v>43488</v>
      </c>
      <c r="C1566" s="6">
        <v>28.271591186523398</v>
      </c>
      <c r="D1566" s="7">
        <f t="shared" si="24"/>
        <v>3.1006374318283125E-3</v>
      </c>
    </row>
    <row r="1567" spans="2:4">
      <c r="B1567" s="4">
        <v>43489</v>
      </c>
      <c r="C1567" s="6">
        <v>27.9395027160644</v>
      </c>
      <c r="D1567" s="7">
        <f t="shared" si="24"/>
        <v>-1.1746366459108204E-2</v>
      </c>
    </row>
    <row r="1568" spans="2:4">
      <c r="B1568" s="4">
        <v>43490</v>
      </c>
      <c r="C1568" s="6">
        <v>28.402687072753899</v>
      </c>
      <c r="D1568" s="7">
        <f t="shared" si="24"/>
        <v>1.6578117420221083E-2</v>
      </c>
    </row>
    <row r="1569" spans="2:4">
      <c r="B1569" s="4">
        <v>43493</v>
      </c>
      <c r="C1569" s="6">
        <v>27.852109909057599</v>
      </c>
      <c r="D1569" s="7">
        <f t="shared" si="24"/>
        <v>-1.9384685761807963E-2</v>
      </c>
    </row>
    <row r="1570" spans="2:4">
      <c r="B1570" s="4">
        <v>43494</v>
      </c>
      <c r="C1570" s="6">
        <v>28.0181579589843</v>
      </c>
      <c r="D1570" s="7">
        <f t="shared" si="24"/>
        <v>5.9617763418597924E-3</v>
      </c>
    </row>
    <row r="1571" spans="2:4">
      <c r="B1571" s="4">
        <v>43495</v>
      </c>
      <c r="C1571" s="6">
        <v>27.196662902831999</v>
      </c>
      <c r="D1571" s="7">
        <f t="shared" si="24"/>
        <v>-2.9320095109567346E-2</v>
      </c>
    </row>
    <row r="1572" spans="2:4">
      <c r="B1572" s="4">
        <v>43496</v>
      </c>
      <c r="C1572" s="6">
        <v>27.563716888427699</v>
      </c>
      <c r="D1572" s="7">
        <f t="shared" si="24"/>
        <v>1.3496287647756899E-2</v>
      </c>
    </row>
    <row r="1573" spans="2:4">
      <c r="B1573" s="4">
        <v>43497</v>
      </c>
      <c r="C1573" s="6">
        <v>27.3714504241943</v>
      </c>
      <c r="D1573" s="7">
        <f t="shared" si="24"/>
        <v>-6.9753460685891833E-3</v>
      </c>
    </row>
    <row r="1574" spans="2:4">
      <c r="B1574" s="4">
        <v>43500</v>
      </c>
      <c r="C1574" s="6">
        <v>27.983200073242099</v>
      </c>
      <c r="D1574" s="7">
        <f t="shared" si="24"/>
        <v>2.2349917142390652E-2</v>
      </c>
    </row>
    <row r="1575" spans="2:4">
      <c r="B1575" s="4">
        <v>43501</v>
      </c>
      <c r="C1575" s="6">
        <v>27.9744567871093</v>
      </c>
      <c r="D1575" s="7">
        <f t="shared" si="24"/>
        <v>-3.1244768682325841E-4</v>
      </c>
    </row>
    <row r="1576" spans="2:4">
      <c r="B1576" s="4">
        <v>43502</v>
      </c>
      <c r="C1576" s="6">
        <v>27.9482421875</v>
      </c>
      <c r="D1576" s="7">
        <f t="shared" si="24"/>
        <v>-9.3709056832802506E-4</v>
      </c>
    </row>
    <row r="1577" spans="2:4">
      <c r="B1577" s="4">
        <v>43503</v>
      </c>
      <c r="C1577" s="6">
        <v>28.149246215820298</v>
      </c>
      <c r="D1577" s="7">
        <f t="shared" si="24"/>
        <v>7.1920096788842258E-3</v>
      </c>
    </row>
    <row r="1578" spans="2:4">
      <c r="B1578" s="4">
        <v>43504</v>
      </c>
      <c r="C1578" s="6">
        <v>26.995660781860298</v>
      </c>
      <c r="D1578" s="7">
        <f t="shared" si="24"/>
        <v>-4.0981041734313606E-2</v>
      </c>
    </row>
    <row r="1579" spans="2:4">
      <c r="B1579" s="4">
        <v>43507</v>
      </c>
      <c r="C1579" s="6">
        <v>26.8121318817138</v>
      </c>
      <c r="D1579" s="7">
        <f t="shared" si="24"/>
        <v>-6.798459264602319E-3</v>
      </c>
    </row>
    <row r="1580" spans="2:4">
      <c r="B1580" s="4">
        <v>43508</v>
      </c>
      <c r="C1580" s="6">
        <v>27.563716888427699</v>
      </c>
      <c r="D1580" s="7">
        <f t="shared" si="24"/>
        <v>2.8031527296286773E-2</v>
      </c>
    </row>
    <row r="1581" spans="2:4">
      <c r="B1581" s="4">
        <v>43509</v>
      </c>
      <c r="C1581" s="6">
        <v>27.913288116455</v>
      </c>
      <c r="D1581" s="7">
        <f t="shared" si="24"/>
        <v>1.2682296420410077E-2</v>
      </c>
    </row>
    <row r="1582" spans="2:4">
      <c r="B1582" s="4">
        <v>43510</v>
      </c>
      <c r="C1582" s="6">
        <v>28.1055488586425</v>
      </c>
      <c r="D1582" s="7">
        <f t="shared" si="24"/>
        <v>6.8877855373177255E-3</v>
      </c>
    </row>
    <row r="1583" spans="2:4">
      <c r="B1583" s="4">
        <v>43511</v>
      </c>
      <c r="C1583" s="6">
        <v>28.201681137084901</v>
      </c>
      <c r="D1583" s="7">
        <f t="shared" si="24"/>
        <v>3.4204021037234078E-3</v>
      </c>
    </row>
    <row r="1584" spans="2:4">
      <c r="B1584" s="4">
        <v>43515</v>
      </c>
      <c r="C1584" s="6">
        <v>28.271591186523398</v>
      </c>
      <c r="D1584" s="7">
        <f t="shared" si="24"/>
        <v>2.4789319863123271E-3</v>
      </c>
    </row>
    <row r="1585" spans="2:4">
      <c r="B1585" s="4">
        <v>43516</v>
      </c>
      <c r="C1585" s="6">
        <v>28.490074157714801</v>
      </c>
      <c r="D1585" s="7">
        <f t="shared" si="24"/>
        <v>7.7280040500709024E-3</v>
      </c>
    </row>
    <row r="1586" spans="2:4">
      <c r="B1586" s="4">
        <v>43517</v>
      </c>
      <c r="C1586" s="6">
        <v>27.458845138549801</v>
      </c>
      <c r="D1586" s="7">
        <f t="shared" si="24"/>
        <v>-3.6196080552698517E-2</v>
      </c>
    </row>
    <row r="1587" spans="2:4">
      <c r="B1587" s="4">
        <v>43518</v>
      </c>
      <c r="C1587" s="6">
        <v>27.3364963531494</v>
      </c>
      <c r="D1587" s="7">
        <f t="shared" si="24"/>
        <v>-4.45571489926333E-3</v>
      </c>
    </row>
    <row r="1588" spans="2:4">
      <c r="B1588" s="4">
        <v>43521</v>
      </c>
      <c r="C1588" s="6">
        <v>28.0181579589843</v>
      </c>
      <c r="D1588" s="7">
        <f t="shared" si="24"/>
        <v>2.4935953643392406E-2</v>
      </c>
    </row>
    <row r="1589" spans="2:4">
      <c r="B1589" s="4">
        <v>43522</v>
      </c>
      <c r="C1589" s="6">
        <v>27.991937637329102</v>
      </c>
      <c r="D1589" s="7">
        <f t="shared" si="24"/>
        <v>-9.3583317267265098E-4</v>
      </c>
    </row>
    <row r="1590" spans="2:4">
      <c r="B1590" s="4">
        <v>43523</v>
      </c>
      <c r="C1590" s="6">
        <v>27.5899333953857</v>
      </c>
      <c r="D1590" s="7">
        <f t="shared" si="24"/>
        <v>-1.4361429607048781E-2</v>
      </c>
    </row>
    <row r="1591" spans="2:4">
      <c r="B1591" s="4">
        <v>43524</v>
      </c>
      <c r="C1591" s="6">
        <v>27.554975509643501</v>
      </c>
      <c r="D1591" s="7">
        <f t="shared" si="24"/>
        <v>-1.2670521976702043E-3</v>
      </c>
    </row>
    <row r="1592" spans="2:4">
      <c r="B1592" s="4">
        <v>43525</v>
      </c>
      <c r="C1592" s="6">
        <v>27.485061645507798</v>
      </c>
      <c r="D1592" s="7">
        <f t="shared" si="24"/>
        <v>-2.537250091593668E-3</v>
      </c>
    </row>
    <row r="1593" spans="2:4">
      <c r="B1593" s="4">
        <v>43528</v>
      </c>
      <c r="C1593" s="6">
        <v>27.5287551879882</v>
      </c>
      <c r="D1593" s="7">
        <f t="shared" si="24"/>
        <v>1.5897196464007557E-3</v>
      </c>
    </row>
    <row r="1594" spans="2:4">
      <c r="B1594" s="4">
        <v>43529</v>
      </c>
      <c r="C1594" s="6">
        <v>27.9744567871093</v>
      </c>
      <c r="D1594" s="7">
        <f t="shared" si="24"/>
        <v>1.6190401493910489E-2</v>
      </c>
    </row>
    <row r="1595" spans="2:4">
      <c r="B1595" s="4">
        <v>43530</v>
      </c>
      <c r="C1595" s="6">
        <v>27.878330230712798</v>
      </c>
      <c r="D1595" s="7">
        <f t="shared" si="24"/>
        <v>-3.4362260231911579E-3</v>
      </c>
    </row>
    <row r="1596" spans="2:4">
      <c r="B1596" s="4">
        <v>43531</v>
      </c>
      <c r="C1596" s="6">
        <v>27.825893402099599</v>
      </c>
      <c r="D1596" s="7">
        <f t="shared" si="24"/>
        <v>-1.8809171201878971E-3</v>
      </c>
    </row>
    <row r="1597" spans="2:4">
      <c r="B1597" s="4">
        <v>43532</v>
      </c>
      <c r="C1597" s="6">
        <v>31.618747711181602</v>
      </c>
      <c r="D1597" s="7">
        <f t="shared" si="24"/>
        <v>0.13630664986288688</v>
      </c>
    </row>
    <row r="1598" spans="2:4">
      <c r="B1598" s="4">
        <v>43535</v>
      </c>
      <c r="C1598" s="6">
        <v>31.811012268066399</v>
      </c>
      <c r="D1598" s="7">
        <f t="shared" si="24"/>
        <v>6.0807138423386586E-3</v>
      </c>
    </row>
    <row r="1599" spans="2:4">
      <c r="B1599" s="4">
        <v>43536</v>
      </c>
      <c r="C1599" s="6">
        <v>31.068162918090799</v>
      </c>
      <c r="D1599" s="7">
        <f t="shared" si="24"/>
        <v>-2.3351955722619722E-2</v>
      </c>
    </row>
    <row r="1600" spans="2:4">
      <c r="B1600" s="4">
        <v>43537</v>
      </c>
      <c r="C1600" s="6">
        <v>30.9982585906982</v>
      </c>
      <c r="D1600" s="7">
        <f t="shared" si="24"/>
        <v>-2.2500309264148477E-3</v>
      </c>
    </row>
    <row r="1601" spans="2:4">
      <c r="B1601" s="4">
        <v>43538</v>
      </c>
      <c r="C1601" s="6">
        <v>30.893383026123001</v>
      </c>
      <c r="D1601" s="7">
        <f t="shared" si="24"/>
        <v>-3.3832727818674524E-3</v>
      </c>
    </row>
    <row r="1602" spans="2:4">
      <c r="B1602" s="4">
        <v>43539</v>
      </c>
      <c r="C1602" s="6">
        <v>30.771030426025298</v>
      </c>
      <c r="D1602" s="7">
        <f t="shared" si="24"/>
        <v>-3.960479174269893E-3</v>
      </c>
    </row>
    <row r="1603" spans="2:4">
      <c r="B1603" s="4">
        <v>43542</v>
      </c>
      <c r="C1603" s="6">
        <v>30.098106384277301</v>
      </c>
      <c r="D1603" s="7">
        <f t="shared" si="24"/>
        <v>-2.1868752278729531E-2</v>
      </c>
    </row>
    <row r="1604" spans="2:4">
      <c r="B1604" s="4">
        <v>43543</v>
      </c>
      <c r="C1604" s="6">
        <v>30.500116348266602</v>
      </c>
      <c r="D1604" s="7">
        <f t="shared" si="24"/>
        <v>1.335665303513256E-2</v>
      </c>
    </row>
    <row r="1605" spans="2:4">
      <c r="B1605" s="4">
        <v>43544</v>
      </c>
      <c r="C1605" s="6">
        <v>30.141811370849599</v>
      </c>
      <c r="D1605" s="7">
        <f t="shared" ref="D1605:D1668" si="25">+C1605/C1604-1</f>
        <v>-1.1747659363842589E-2</v>
      </c>
    </row>
    <row r="1606" spans="2:4">
      <c r="B1606" s="4">
        <v>43545</v>
      </c>
      <c r="C1606" s="6">
        <v>31.0762939453125</v>
      </c>
      <c r="D1606" s="7">
        <f t="shared" si="25"/>
        <v>3.1002867178932858E-2</v>
      </c>
    </row>
    <row r="1607" spans="2:4">
      <c r="B1607" s="4">
        <v>43546</v>
      </c>
      <c r="C1607" s="6">
        <v>30.899974822998001</v>
      </c>
      <c r="D1607" s="7">
        <f t="shared" si="25"/>
        <v>-5.6737499852711482E-3</v>
      </c>
    </row>
    <row r="1608" spans="2:4">
      <c r="B1608" s="4">
        <v>43549</v>
      </c>
      <c r="C1608" s="6">
        <v>31.6581420898437</v>
      </c>
      <c r="D1608" s="7">
        <f t="shared" si="25"/>
        <v>2.4536177494921985E-2</v>
      </c>
    </row>
    <row r="1609" spans="2:4">
      <c r="B1609" s="4">
        <v>43550</v>
      </c>
      <c r="C1609" s="6">
        <v>32.345794677734297</v>
      </c>
      <c r="D1609" s="7">
        <f t="shared" si="25"/>
        <v>2.1721192164059433E-2</v>
      </c>
    </row>
    <row r="1610" spans="2:4">
      <c r="B1610" s="4">
        <v>43551</v>
      </c>
      <c r="C1610" s="6">
        <v>33.245025634765597</v>
      </c>
      <c r="D1610" s="7">
        <f t="shared" si="25"/>
        <v>2.7800552312610138E-2</v>
      </c>
    </row>
    <row r="1611" spans="2:4">
      <c r="B1611" s="4">
        <v>43552</v>
      </c>
      <c r="C1611" s="6">
        <v>33.156867980957003</v>
      </c>
      <c r="D1611" s="7">
        <f t="shared" si="25"/>
        <v>-2.6517547249655937E-3</v>
      </c>
    </row>
    <row r="1612" spans="2:4">
      <c r="B1612" s="4">
        <v>43553</v>
      </c>
      <c r="C1612" s="6">
        <v>33.518321990966797</v>
      </c>
      <c r="D1612" s="7">
        <f t="shared" si="25"/>
        <v>1.0901331519532764E-2</v>
      </c>
    </row>
    <row r="1613" spans="2:4">
      <c r="B1613" s="4">
        <v>43556</v>
      </c>
      <c r="C1613" s="6">
        <v>34.038467407226499</v>
      </c>
      <c r="D1613" s="7">
        <f t="shared" si="25"/>
        <v>1.5518241527719745E-2</v>
      </c>
    </row>
    <row r="1614" spans="2:4">
      <c r="B1614" s="4">
        <v>43557</v>
      </c>
      <c r="C1614" s="6">
        <v>33.571220397949197</v>
      </c>
      <c r="D1614" s="7">
        <f t="shared" si="25"/>
        <v>-1.3727028414272979E-2</v>
      </c>
    </row>
    <row r="1615" spans="2:4">
      <c r="B1615" s="4">
        <v>43558</v>
      </c>
      <c r="C1615" s="6">
        <v>33.641750335693303</v>
      </c>
      <c r="D1615" s="7">
        <f t="shared" si="25"/>
        <v>2.1009047901163758E-3</v>
      </c>
    </row>
    <row r="1616" spans="2:4">
      <c r="B1616" s="4">
        <v>43559</v>
      </c>
      <c r="C1616" s="6">
        <v>33.73872756958</v>
      </c>
      <c r="D1616" s="7">
        <f t="shared" si="25"/>
        <v>2.8826453118226958E-3</v>
      </c>
    </row>
    <row r="1617" spans="2:4">
      <c r="B1617" s="4">
        <v>43560</v>
      </c>
      <c r="C1617" s="6">
        <v>33.826877593994098</v>
      </c>
      <c r="D1617" s="7">
        <f t="shared" si="25"/>
        <v>2.6127252200696116E-3</v>
      </c>
    </row>
    <row r="1618" spans="2:4">
      <c r="B1618" s="4">
        <v>43563</v>
      </c>
      <c r="C1618" s="6">
        <v>34.417549133300703</v>
      </c>
      <c r="D1618" s="7">
        <f t="shared" si="25"/>
        <v>1.7461603946900439E-2</v>
      </c>
    </row>
    <row r="1619" spans="2:4">
      <c r="B1619" s="4">
        <v>43564</v>
      </c>
      <c r="C1619" s="6">
        <v>34.029640197753899</v>
      </c>
      <c r="D1619" s="7">
        <f t="shared" si="25"/>
        <v>-1.1270672819973737E-2</v>
      </c>
    </row>
    <row r="1620" spans="2:4">
      <c r="B1620" s="4">
        <v>43565</v>
      </c>
      <c r="C1620" s="6">
        <v>34.320568084716797</v>
      </c>
      <c r="D1620" s="7">
        <f t="shared" si="25"/>
        <v>8.5492495739669661E-3</v>
      </c>
    </row>
    <row r="1621" spans="2:4">
      <c r="B1621" s="4">
        <v>43566</v>
      </c>
      <c r="C1621" s="6">
        <v>34.646762847900298</v>
      </c>
      <c r="D1621" s="7">
        <f t="shared" si="25"/>
        <v>9.5043520951729743E-3</v>
      </c>
    </row>
    <row r="1622" spans="2:4">
      <c r="B1622" s="4">
        <v>43567</v>
      </c>
      <c r="C1622" s="6">
        <v>33.712276458740199</v>
      </c>
      <c r="D1622" s="7">
        <f t="shared" si="25"/>
        <v>-2.697182398432163E-2</v>
      </c>
    </row>
    <row r="1623" spans="2:4">
      <c r="B1623" s="4">
        <v>43570</v>
      </c>
      <c r="C1623" s="6">
        <v>34.673213958740199</v>
      </c>
      <c r="D1623" s="7">
        <f t="shared" si="25"/>
        <v>2.8504082219902083E-2</v>
      </c>
    </row>
    <row r="1624" spans="2:4">
      <c r="B1624" s="4">
        <v>43571</v>
      </c>
      <c r="C1624" s="6">
        <v>34.161888122558501</v>
      </c>
      <c r="D1624" s="7">
        <f t="shared" si="25"/>
        <v>-1.4746998556008029E-2</v>
      </c>
    </row>
    <row r="1625" spans="2:4">
      <c r="B1625" s="4">
        <v>43572</v>
      </c>
      <c r="C1625" s="6">
        <v>34.082534790038999</v>
      </c>
      <c r="D1625" s="7">
        <f t="shared" si="25"/>
        <v>-2.322861436546364E-3</v>
      </c>
    </row>
    <row r="1626" spans="2:4">
      <c r="B1626" s="4">
        <v>43573</v>
      </c>
      <c r="C1626" s="6">
        <v>34.443996429443303</v>
      </c>
      <c r="D1626" s="7">
        <f t="shared" si="25"/>
        <v>1.0605479951272478E-2</v>
      </c>
    </row>
    <row r="1627" spans="2:4">
      <c r="B1627" s="4">
        <v>43577</v>
      </c>
      <c r="C1627" s="6">
        <v>33.262649536132798</v>
      </c>
      <c r="D1627" s="7">
        <f t="shared" si="25"/>
        <v>-3.4297613975498797E-2</v>
      </c>
    </row>
    <row r="1628" spans="2:4">
      <c r="B1628" s="4">
        <v>43578</v>
      </c>
      <c r="C1628" s="6">
        <v>33.386074066162102</v>
      </c>
      <c r="D1628" s="7">
        <f t="shared" si="25"/>
        <v>3.7106042889105684E-3</v>
      </c>
    </row>
    <row r="1629" spans="2:4">
      <c r="B1629" s="4">
        <v>43579</v>
      </c>
      <c r="C1629" s="6">
        <v>34.417549133300703</v>
      </c>
      <c r="D1629" s="7">
        <f t="shared" si="25"/>
        <v>3.0895368682597901E-2</v>
      </c>
    </row>
    <row r="1630" spans="2:4">
      <c r="B1630" s="4">
        <v>43580</v>
      </c>
      <c r="C1630" s="6">
        <v>34.091358184814403</v>
      </c>
      <c r="D1630" s="7">
        <f t="shared" si="25"/>
        <v>-9.4774600952248766E-3</v>
      </c>
    </row>
    <row r="1631" spans="2:4">
      <c r="B1631" s="4">
        <v>43581</v>
      </c>
      <c r="C1631" s="6">
        <v>33.571220397949197</v>
      </c>
      <c r="D1631" s="7">
        <f t="shared" si="25"/>
        <v>-1.52571740921984E-2</v>
      </c>
    </row>
    <row r="1632" spans="2:4">
      <c r="B1632" s="4">
        <v>43584</v>
      </c>
      <c r="C1632" s="6">
        <v>33.086341857910099</v>
      </c>
      <c r="D1632" s="7">
        <f t="shared" si="25"/>
        <v>-1.4443280115867263E-2</v>
      </c>
    </row>
    <row r="1633" spans="2:4">
      <c r="B1633" s="4">
        <v>43585</v>
      </c>
      <c r="C1633" s="6">
        <v>32.760147094726499</v>
      </c>
      <c r="D1633" s="7">
        <f t="shared" si="25"/>
        <v>-9.8588947845745789E-3</v>
      </c>
    </row>
    <row r="1634" spans="2:4">
      <c r="B1634" s="4">
        <v>43586</v>
      </c>
      <c r="C1634" s="6">
        <v>32.433952331542898</v>
      </c>
      <c r="D1634" s="7">
        <f t="shared" si="25"/>
        <v>-9.9570603953762493E-3</v>
      </c>
    </row>
    <row r="1635" spans="2:4">
      <c r="B1635" s="4">
        <v>43587</v>
      </c>
      <c r="C1635" s="6">
        <v>32.63671875</v>
      </c>
      <c r="D1635" s="7">
        <f t="shared" si="25"/>
        <v>6.2516715935327927E-3</v>
      </c>
    </row>
    <row r="1636" spans="2:4">
      <c r="B1636" s="4">
        <v>43588</v>
      </c>
      <c r="C1636" s="6">
        <v>33.112789154052699</v>
      </c>
      <c r="D1636" s="7">
        <f t="shared" si="25"/>
        <v>1.4586956725013867E-2</v>
      </c>
    </row>
    <row r="1637" spans="2:4">
      <c r="B1637" s="4">
        <v>43591</v>
      </c>
      <c r="C1637" s="6">
        <v>33.782802581787102</v>
      </c>
      <c r="D1637" s="7">
        <f t="shared" si="25"/>
        <v>2.0234279408395839E-2</v>
      </c>
    </row>
    <row r="1638" spans="2:4">
      <c r="B1638" s="4">
        <v>43592</v>
      </c>
      <c r="C1638" s="6">
        <v>32.6014595031738</v>
      </c>
      <c r="D1638" s="7">
        <f t="shared" si="25"/>
        <v>-3.4968770745212985E-2</v>
      </c>
    </row>
    <row r="1639" spans="2:4">
      <c r="B1639" s="4">
        <v>43593</v>
      </c>
      <c r="C1639" s="6">
        <v>33.236213684082003</v>
      </c>
      <c r="D1639" s="7">
        <f t="shared" si="25"/>
        <v>1.9470115466653004E-2</v>
      </c>
    </row>
    <row r="1640" spans="2:4">
      <c r="B1640" s="4">
        <v>43594</v>
      </c>
      <c r="C1640" s="6">
        <v>33.324363708496001</v>
      </c>
      <c r="D1640" s="7">
        <f t="shared" si="25"/>
        <v>2.6522282367025252E-3</v>
      </c>
    </row>
    <row r="1641" spans="2:4">
      <c r="B1641" s="4">
        <v>43595</v>
      </c>
      <c r="C1641" s="6">
        <v>32.1959228515625</v>
      </c>
      <c r="D1641" s="7">
        <f t="shared" si="25"/>
        <v>-3.3862337681958676E-2</v>
      </c>
    </row>
    <row r="1642" spans="2:4">
      <c r="B1642" s="4">
        <v>43598</v>
      </c>
      <c r="C1642" s="6">
        <v>30.1153545379638</v>
      </c>
      <c r="D1642" s="7">
        <f t="shared" si="25"/>
        <v>-6.462210520229672E-2</v>
      </c>
    </row>
    <row r="1643" spans="2:4">
      <c r="B1643" s="4">
        <v>43599</v>
      </c>
      <c r="C1643" s="6">
        <v>29.9566745758056</v>
      </c>
      <c r="D1643" s="7">
        <f t="shared" si="25"/>
        <v>-5.2690716942470628E-3</v>
      </c>
    </row>
    <row r="1644" spans="2:4">
      <c r="B1644" s="4">
        <v>43600</v>
      </c>
      <c r="C1644" s="6">
        <v>30.000745773315401</v>
      </c>
      <c r="D1644" s="7">
        <f t="shared" si="25"/>
        <v>1.4711645445919519E-3</v>
      </c>
    </row>
    <row r="1645" spans="2:4">
      <c r="B1645" s="4">
        <v>43601</v>
      </c>
      <c r="C1645" s="6">
        <v>29.163230895996001</v>
      </c>
      <c r="D1645" s="7">
        <f t="shared" si="25"/>
        <v>-2.7916468598735311E-2</v>
      </c>
    </row>
    <row r="1646" spans="2:4">
      <c r="B1646" s="4">
        <v>43602</v>
      </c>
      <c r="C1646" s="6">
        <v>28.131765365600501</v>
      </c>
      <c r="D1646" s="7">
        <f t="shared" si="25"/>
        <v>-3.5368698827437428E-2</v>
      </c>
    </row>
    <row r="1647" spans="2:4">
      <c r="B1647" s="4">
        <v>43605</v>
      </c>
      <c r="C1647" s="6">
        <v>27.8320198059082</v>
      </c>
      <c r="D1647" s="7">
        <f t="shared" si="25"/>
        <v>-1.0655056865319534E-2</v>
      </c>
    </row>
    <row r="1648" spans="2:4">
      <c r="B1648" s="4">
        <v>43606</v>
      </c>
      <c r="C1648" s="6">
        <v>27.911361694335898</v>
      </c>
      <c r="D1648" s="7">
        <f t="shared" si="25"/>
        <v>2.8507413037575091E-3</v>
      </c>
    </row>
    <row r="1649" spans="2:4">
      <c r="B1649" s="4">
        <v>43607</v>
      </c>
      <c r="C1649" s="6">
        <v>27.0121345520019</v>
      </c>
      <c r="D1649" s="7">
        <f t="shared" si="25"/>
        <v>-3.2217243722526101E-2</v>
      </c>
    </row>
    <row r="1650" spans="2:4">
      <c r="B1650" s="4">
        <v>43608</v>
      </c>
      <c r="C1650" s="6">
        <v>25.8396091461181</v>
      </c>
      <c r="D1650" s="7">
        <f t="shared" si="25"/>
        <v>-4.3407358408737884E-2</v>
      </c>
    </row>
    <row r="1651" spans="2:4">
      <c r="B1651" s="4">
        <v>43609</v>
      </c>
      <c r="C1651" s="6">
        <v>25.522232055663999</v>
      </c>
      <c r="D1651" s="7">
        <f t="shared" si="25"/>
        <v>-1.2282580926800901E-2</v>
      </c>
    </row>
    <row r="1652" spans="2:4">
      <c r="B1652" s="4">
        <v>43613</v>
      </c>
      <c r="C1652" s="6">
        <v>23.7766723632812</v>
      </c>
      <c r="D1652" s="7">
        <f t="shared" si="25"/>
        <v>-6.8393692549136409E-2</v>
      </c>
    </row>
    <row r="1653" spans="2:4">
      <c r="B1653" s="4">
        <v>43614</v>
      </c>
      <c r="C1653" s="6">
        <v>23.309423446655199</v>
      </c>
      <c r="D1653" s="7">
        <f t="shared" si="25"/>
        <v>-1.9651568961667754E-2</v>
      </c>
    </row>
    <row r="1654" spans="2:4">
      <c r="B1654" s="4">
        <v>43615</v>
      </c>
      <c r="C1654" s="6">
        <v>22.930341720581001</v>
      </c>
      <c r="D1654" s="7">
        <f t="shared" si="25"/>
        <v>-1.6263024563509476E-2</v>
      </c>
    </row>
    <row r="1655" spans="2:4">
      <c r="B1655" s="4">
        <v>43616</v>
      </c>
      <c r="C1655" s="6">
        <v>24.332078933715799</v>
      </c>
      <c r="D1655" s="7">
        <f t="shared" si="25"/>
        <v>6.1130236531829585E-2</v>
      </c>
    </row>
    <row r="1656" spans="2:4">
      <c r="B1656" s="4">
        <v>43619</v>
      </c>
      <c r="C1656" s="6">
        <v>24.3056316375732</v>
      </c>
      <c r="D1656" s="7">
        <f t="shared" si="25"/>
        <v>-1.0869312159740296E-3</v>
      </c>
    </row>
    <row r="1657" spans="2:4">
      <c r="B1657" s="4">
        <v>43620</v>
      </c>
      <c r="C1657" s="6">
        <v>25.178411483764599</v>
      </c>
      <c r="D1657" s="7">
        <f t="shared" si="25"/>
        <v>3.5908544126958652E-2</v>
      </c>
    </row>
    <row r="1658" spans="2:4">
      <c r="B1658" s="4">
        <v>43621</v>
      </c>
      <c r="C1658" s="6">
        <v>24.261550903320298</v>
      </c>
      <c r="D1658" s="7">
        <f t="shared" si="25"/>
        <v>-3.6414552245899401E-2</v>
      </c>
    </row>
    <row r="1659" spans="2:4">
      <c r="B1659" s="4">
        <v>43622</v>
      </c>
      <c r="C1659" s="6">
        <v>23.609169006347599</v>
      </c>
      <c r="D1659" s="7">
        <f t="shared" si="25"/>
        <v>-2.688953808321537E-2</v>
      </c>
    </row>
    <row r="1660" spans="2:4">
      <c r="B1660" s="4">
        <v>43623</v>
      </c>
      <c r="C1660" s="6">
        <v>23.626802444458001</v>
      </c>
      <c r="D1660" s="7">
        <f t="shared" si="25"/>
        <v>7.4688940155676065E-4</v>
      </c>
    </row>
    <row r="1661" spans="2:4">
      <c r="B1661" s="4">
        <v>43626</v>
      </c>
      <c r="C1661" s="6">
        <v>25.2136726379394</v>
      </c>
      <c r="D1661" s="7">
        <f t="shared" si="25"/>
        <v>6.7163984513427977E-2</v>
      </c>
    </row>
    <row r="1662" spans="2:4">
      <c r="B1662" s="4">
        <v>43627</v>
      </c>
      <c r="C1662" s="6">
        <v>25.8396091461181</v>
      </c>
      <c r="D1662" s="7">
        <f t="shared" si="25"/>
        <v>2.4825280996027654E-2</v>
      </c>
    </row>
    <row r="1663" spans="2:4">
      <c r="B1663" s="4">
        <v>43628</v>
      </c>
      <c r="C1663" s="6">
        <v>25.513420104980401</v>
      </c>
      <c r="D1663" s="7">
        <f t="shared" si="25"/>
        <v>-1.2623605848415154E-2</v>
      </c>
    </row>
    <row r="1664" spans="2:4">
      <c r="B1664" s="4">
        <v>43629</v>
      </c>
      <c r="C1664" s="6">
        <v>25.9766521453857</v>
      </c>
      <c r="D1664" s="7">
        <f t="shared" si="25"/>
        <v>1.8156407039872757E-2</v>
      </c>
    </row>
    <row r="1665" spans="2:4">
      <c r="B1665" s="4">
        <v>43630</v>
      </c>
      <c r="C1665" s="6">
        <v>25.851934432983398</v>
      </c>
      <c r="D1665" s="7">
        <f t="shared" si="25"/>
        <v>-4.8011464951019933E-3</v>
      </c>
    </row>
    <row r="1666" spans="2:4">
      <c r="B1666" s="4">
        <v>43633</v>
      </c>
      <c r="C1666" s="6">
        <v>26.199357986450099</v>
      </c>
      <c r="D1666" s="7">
        <f t="shared" si="25"/>
        <v>1.3438977047049772E-2</v>
      </c>
    </row>
    <row r="1667" spans="2:4">
      <c r="B1667" s="4">
        <v>43634</v>
      </c>
      <c r="C1667" s="6">
        <v>26.4309768676757</v>
      </c>
      <c r="D1667" s="7">
        <f t="shared" si="25"/>
        <v>8.8406319477518647E-3</v>
      </c>
    </row>
    <row r="1668" spans="2:4">
      <c r="B1668" s="4">
        <v>43635</v>
      </c>
      <c r="C1668" s="6">
        <v>26.831850051879801</v>
      </c>
      <c r="D1668" s="7">
        <f t="shared" si="25"/>
        <v>1.5166794107196235E-2</v>
      </c>
    </row>
    <row r="1669" spans="2:4">
      <c r="B1669" s="4">
        <v>43636</v>
      </c>
      <c r="C1669" s="6">
        <v>26.145906448364201</v>
      </c>
      <c r="D1669" s="7">
        <f t="shared" ref="D1669:D1732" si="26">+C1669/C1668-1</f>
        <v>-2.5564528803989184E-2</v>
      </c>
    </row>
    <row r="1670" spans="2:4">
      <c r="B1670" s="4">
        <v>43637</v>
      </c>
      <c r="C1670" s="6">
        <v>25.816301345825099</v>
      </c>
      <c r="D1670" s="7">
        <f t="shared" si="26"/>
        <v>-1.2606375043452522E-2</v>
      </c>
    </row>
    <row r="1671" spans="2:4">
      <c r="B1671" s="4">
        <v>43640</v>
      </c>
      <c r="C1671" s="6">
        <v>24.471145629882798</v>
      </c>
      <c r="D1671" s="7">
        <f t="shared" si="26"/>
        <v>-5.2104896744236129E-2</v>
      </c>
    </row>
    <row r="1672" spans="2:4">
      <c r="B1672" s="4">
        <v>43641</v>
      </c>
      <c r="C1672" s="6">
        <v>24.7473030090332</v>
      </c>
      <c r="D1672" s="7">
        <f t="shared" si="26"/>
        <v>1.128502046153379E-2</v>
      </c>
    </row>
    <row r="1673" spans="2:4">
      <c r="B1673" s="4">
        <v>43642</v>
      </c>
      <c r="C1673" s="6">
        <v>25.397607803344702</v>
      </c>
      <c r="D1673" s="7">
        <f t="shared" si="26"/>
        <v>2.6277804659122994E-2</v>
      </c>
    </row>
    <row r="1674" spans="2:4">
      <c r="B1674" s="4">
        <v>43643</v>
      </c>
      <c r="C1674" s="6">
        <v>25.887569427490199</v>
      </c>
      <c r="D1674" s="7">
        <f t="shared" si="26"/>
        <v>1.9291644628080862E-2</v>
      </c>
    </row>
    <row r="1675" spans="2:4">
      <c r="B1675" s="4">
        <v>43644</v>
      </c>
      <c r="C1675" s="6">
        <v>25.4866943359375</v>
      </c>
      <c r="D1675" s="7">
        <f t="shared" si="26"/>
        <v>-1.5485234821891236E-2</v>
      </c>
    </row>
    <row r="1676" spans="2:4">
      <c r="B1676" s="4">
        <v>43647</v>
      </c>
      <c r="C1676" s="6">
        <v>25.050182342529201</v>
      </c>
      <c r="D1676" s="7">
        <f t="shared" si="26"/>
        <v>-1.7127054126936936E-2</v>
      </c>
    </row>
    <row r="1677" spans="2:4">
      <c r="B1677" s="4">
        <v>43648</v>
      </c>
      <c r="C1677" s="6">
        <v>24.239526748657202</v>
      </c>
      <c r="D1677" s="7">
        <f t="shared" si="26"/>
        <v>-3.2361265191100053E-2</v>
      </c>
    </row>
    <row r="1678" spans="2:4">
      <c r="B1678" s="4">
        <v>43649</v>
      </c>
      <c r="C1678" s="6">
        <v>24.141538619995099</v>
      </c>
      <c r="D1678" s="7">
        <f t="shared" si="26"/>
        <v>-4.0424934726719375E-3</v>
      </c>
    </row>
    <row r="1679" spans="2:4">
      <c r="B1679" s="4">
        <v>43651</v>
      </c>
      <c r="C1679" s="6">
        <v>24.1059036254882</v>
      </c>
      <c r="D1679" s="7">
        <f t="shared" si="26"/>
        <v>-1.4760863036867855E-3</v>
      </c>
    </row>
    <row r="1680" spans="2:4">
      <c r="B1680" s="4">
        <v>43654</v>
      </c>
      <c r="C1680" s="6">
        <v>24.6136779785156</v>
      </c>
      <c r="D1680" s="7">
        <f t="shared" si="26"/>
        <v>2.1064315236476228E-2</v>
      </c>
    </row>
    <row r="1681" spans="2:4">
      <c r="B1681" s="4">
        <v>43655</v>
      </c>
      <c r="C1681" s="6">
        <v>24.0613613128662</v>
      </c>
      <c r="D1681" s="7">
        <f t="shared" si="26"/>
        <v>-2.2439420314651737E-2</v>
      </c>
    </row>
    <row r="1682" spans="2:4">
      <c r="B1682" s="4">
        <v>43656</v>
      </c>
      <c r="C1682" s="6">
        <v>23.197257995605401</v>
      </c>
      <c r="D1682" s="7">
        <f t="shared" si="26"/>
        <v>-3.5912486663784104E-2</v>
      </c>
    </row>
    <row r="1683" spans="2:4">
      <c r="B1683" s="4">
        <v>43657</v>
      </c>
      <c r="C1683" s="6">
        <v>22.333150863647401</v>
      </c>
      <c r="D1683" s="7">
        <f t="shared" si="26"/>
        <v>-3.7250399686105218E-2</v>
      </c>
    </row>
    <row r="1684" spans="2:4">
      <c r="B1684" s="4">
        <v>43658</v>
      </c>
      <c r="C1684" s="6">
        <v>22.056993484496999</v>
      </c>
      <c r="D1684" s="7">
        <f t="shared" si="26"/>
        <v>-1.2365356811336214E-2</v>
      </c>
    </row>
    <row r="1685" spans="2:4">
      <c r="B1685" s="4">
        <v>43661</v>
      </c>
      <c r="C1685" s="6">
        <v>21.112709045410099</v>
      </c>
      <c r="D1685" s="7">
        <f t="shared" si="26"/>
        <v>-4.2811112935704498E-2</v>
      </c>
    </row>
    <row r="1686" spans="2:4">
      <c r="B1686" s="4">
        <v>43662</v>
      </c>
      <c r="C1686" s="6">
        <v>21.549215316772401</v>
      </c>
      <c r="D1686" s="7">
        <f t="shared" si="26"/>
        <v>2.0675047926035806E-2</v>
      </c>
    </row>
    <row r="1687" spans="2:4">
      <c r="B1687" s="4">
        <v>43663</v>
      </c>
      <c r="C1687" s="6">
        <v>22.4311408996582</v>
      </c>
      <c r="D1687" s="7">
        <f t="shared" si="26"/>
        <v>4.0926111225932704E-2</v>
      </c>
    </row>
    <row r="1688" spans="2:4">
      <c r="B1688" s="4">
        <v>43664</v>
      </c>
      <c r="C1688" s="6">
        <v>23.2685241699218</v>
      </c>
      <c r="D1688" s="7">
        <f t="shared" si="26"/>
        <v>3.7331283059095721E-2</v>
      </c>
    </row>
    <row r="1689" spans="2:4">
      <c r="B1689" s="4">
        <v>43665</v>
      </c>
      <c r="C1689" s="6">
        <v>23.321971893310501</v>
      </c>
      <c r="D1689" s="7">
        <f t="shared" si="26"/>
        <v>2.2969967067265618E-3</v>
      </c>
    </row>
    <row r="1690" spans="2:4">
      <c r="B1690" s="4">
        <v>43668</v>
      </c>
      <c r="C1690" s="6">
        <v>23.0814495086669</v>
      </c>
      <c r="D1690" s="7">
        <f t="shared" si="26"/>
        <v>-1.0313123853501915E-2</v>
      </c>
    </row>
    <row r="1691" spans="2:4">
      <c r="B1691" s="4">
        <v>43669</v>
      </c>
      <c r="C1691" s="6">
        <v>22.8141975402832</v>
      </c>
      <c r="D1691" s="7">
        <f t="shared" si="26"/>
        <v>-1.1578647531791719E-2</v>
      </c>
    </row>
    <row r="1692" spans="2:4">
      <c r="B1692" s="4">
        <v>43670</v>
      </c>
      <c r="C1692" s="6">
        <v>23.571405410766602</v>
      </c>
      <c r="D1692" s="7">
        <f t="shared" si="26"/>
        <v>3.3190204001100287E-2</v>
      </c>
    </row>
    <row r="1693" spans="2:4">
      <c r="B1693" s="4">
        <v>43671</v>
      </c>
      <c r="C1693" s="6">
        <v>22.983453750610298</v>
      </c>
      <c r="D1693" s="7">
        <f t="shared" si="26"/>
        <v>-2.4943428272959367E-2</v>
      </c>
    </row>
    <row r="1694" spans="2:4">
      <c r="B1694" s="4">
        <v>43672</v>
      </c>
      <c r="C1694" s="6">
        <v>22.787471771240199</v>
      </c>
      <c r="D1694" s="7">
        <f t="shared" si="26"/>
        <v>-8.5270900316666287E-3</v>
      </c>
    </row>
    <row r="1695" spans="2:4">
      <c r="B1695" s="4">
        <v>43675</v>
      </c>
      <c r="C1695" s="6">
        <v>22.609308242797798</v>
      </c>
      <c r="D1695" s="7">
        <f t="shared" si="26"/>
        <v>-7.8184859747038038E-3</v>
      </c>
    </row>
    <row r="1696" spans="2:4">
      <c r="B1696" s="4">
        <v>43676</v>
      </c>
      <c r="C1696" s="6">
        <v>22.048082351684499</v>
      </c>
      <c r="D1696" s="7">
        <f t="shared" si="26"/>
        <v>-2.4822780294132984E-2</v>
      </c>
    </row>
    <row r="1697" spans="2:4">
      <c r="B1697" s="4">
        <v>43677</v>
      </c>
      <c r="C1697" s="6">
        <v>22.805292129516602</v>
      </c>
      <c r="D1697" s="7">
        <f t="shared" si="26"/>
        <v>3.4343566290891081E-2</v>
      </c>
    </row>
    <row r="1698" spans="2:4">
      <c r="B1698" s="4">
        <v>43678</v>
      </c>
      <c r="C1698" s="6">
        <v>21.869918823242099</v>
      </c>
      <c r="D1698" s="7">
        <f t="shared" si="26"/>
        <v>-4.1015624836651887E-2</v>
      </c>
    </row>
    <row r="1699" spans="2:4">
      <c r="B1699" s="4">
        <v>43679</v>
      </c>
      <c r="C1699" s="6">
        <v>22.08371925354</v>
      </c>
      <c r="D1699" s="7">
        <f t="shared" si="26"/>
        <v>9.7760047499895197E-3</v>
      </c>
    </row>
    <row r="1700" spans="2:4">
      <c r="B1700" s="4">
        <v>43682</v>
      </c>
      <c r="C1700" s="6">
        <v>21.388866424560501</v>
      </c>
      <c r="D1700" s="7">
        <f t="shared" si="26"/>
        <v>-3.1464483903367646E-2</v>
      </c>
    </row>
    <row r="1701" spans="2:4">
      <c r="B1701" s="4">
        <v>43683</v>
      </c>
      <c r="C1701" s="6">
        <v>21.567033767700099</v>
      </c>
      <c r="D1701" s="7">
        <f t="shared" si="26"/>
        <v>8.3299105059169154E-3</v>
      </c>
    </row>
    <row r="1702" spans="2:4">
      <c r="B1702" s="4">
        <v>43684</v>
      </c>
      <c r="C1702" s="6">
        <v>21.175069808959901</v>
      </c>
      <c r="D1702" s="7">
        <f t="shared" si="26"/>
        <v>-1.8174217324555042E-2</v>
      </c>
    </row>
    <row r="1703" spans="2:4">
      <c r="B1703" s="4">
        <v>43685</v>
      </c>
      <c r="C1703" s="6">
        <v>21.558126449584901</v>
      </c>
      <c r="D1703" s="7">
        <f t="shared" si="26"/>
        <v>1.8089982421824802E-2</v>
      </c>
    </row>
    <row r="1704" spans="2:4">
      <c r="B1704" s="4">
        <v>43686</v>
      </c>
      <c r="C1704" s="6">
        <v>19.901180267333899</v>
      </c>
      <c r="D1704" s="7">
        <f t="shared" si="26"/>
        <v>-7.685947042410568E-2</v>
      </c>
    </row>
    <row r="1705" spans="2:4">
      <c r="B1705" s="4">
        <v>43689</v>
      </c>
      <c r="C1705" s="6">
        <v>19.518119812011701</v>
      </c>
      <c r="D1705" s="7">
        <f t="shared" si="26"/>
        <v>-1.9248127506837354E-2</v>
      </c>
    </row>
    <row r="1706" spans="2:4">
      <c r="B1706" s="4">
        <v>43690</v>
      </c>
      <c r="C1706" s="6">
        <v>19.473583221435501</v>
      </c>
      <c r="D1706" s="7">
        <f t="shared" si="26"/>
        <v>-2.281807418191617E-3</v>
      </c>
    </row>
    <row r="1707" spans="2:4">
      <c r="B1707" s="4">
        <v>43691</v>
      </c>
      <c r="C1707" s="6">
        <v>19.215236663818299</v>
      </c>
      <c r="D1707" s="7">
        <f t="shared" si="26"/>
        <v>-1.3266513649774936E-2</v>
      </c>
    </row>
    <row r="1708" spans="2:4">
      <c r="B1708" s="4">
        <v>43692</v>
      </c>
      <c r="C1708" s="6">
        <v>17.9324417114257</v>
      </c>
      <c r="D1708" s="7">
        <f t="shared" si="26"/>
        <v>-6.6759258542366195E-2</v>
      </c>
    </row>
    <row r="1709" spans="2:4">
      <c r="B1709" s="4">
        <v>43693</v>
      </c>
      <c r="C1709" s="6">
        <v>18.217510223388601</v>
      </c>
      <c r="D1709" s="7">
        <f t="shared" si="26"/>
        <v>1.5896804046560353E-2</v>
      </c>
    </row>
    <row r="1710" spans="2:4">
      <c r="B1710" s="4">
        <v>43696</v>
      </c>
      <c r="C1710" s="6">
        <v>18.894535064697202</v>
      </c>
      <c r="D1710" s="7">
        <f t="shared" si="26"/>
        <v>3.716341217909136E-2</v>
      </c>
    </row>
    <row r="1711" spans="2:4">
      <c r="B1711" s="4">
        <v>43697</v>
      </c>
      <c r="C1711" s="6">
        <v>18.2798671722412</v>
      </c>
      <c r="D1711" s="7">
        <f t="shared" si="26"/>
        <v>-3.2531517200677484E-2</v>
      </c>
    </row>
    <row r="1712" spans="2:4">
      <c r="B1712" s="4">
        <v>43698</v>
      </c>
      <c r="C1712" s="6">
        <v>18.484758377075099</v>
      </c>
      <c r="D1712" s="7">
        <f t="shared" si="26"/>
        <v>1.1208571862329153E-2</v>
      </c>
    </row>
    <row r="1713" spans="2:4">
      <c r="B1713" s="4">
        <v>43699</v>
      </c>
      <c r="C1713" s="6">
        <v>19.0192546844482</v>
      </c>
      <c r="D1713" s="7">
        <f t="shared" si="26"/>
        <v>2.891551495939404E-2</v>
      </c>
    </row>
    <row r="1714" spans="2:4">
      <c r="B1714" s="4">
        <v>43700</v>
      </c>
      <c r="C1714" s="6">
        <v>18.386766433715799</v>
      </c>
      <c r="D1714" s="7">
        <f t="shared" si="26"/>
        <v>-3.3255154380448904E-2</v>
      </c>
    </row>
    <row r="1715" spans="2:4">
      <c r="B1715" s="4">
        <v>43703</v>
      </c>
      <c r="C1715" s="6">
        <v>18.760915756225501</v>
      </c>
      <c r="D1715" s="7">
        <f t="shared" si="26"/>
        <v>2.034883751085359E-2</v>
      </c>
    </row>
    <row r="1716" spans="2:4">
      <c r="B1716" s="4">
        <v>43704</v>
      </c>
      <c r="C1716" s="6">
        <v>18.707464218139599</v>
      </c>
      <c r="D1716" s="7">
        <f t="shared" si="26"/>
        <v>-2.849090032727486E-3</v>
      </c>
    </row>
    <row r="1717" spans="2:4">
      <c r="B1717" s="4">
        <v>43705</v>
      </c>
      <c r="C1717" s="6">
        <v>19.072708129882798</v>
      </c>
      <c r="D1717" s="7">
        <f t="shared" si="26"/>
        <v>1.9523966876763721E-2</v>
      </c>
    </row>
    <row r="1718" spans="2:4">
      <c r="B1718" s="4">
        <v>43706</v>
      </c>
      <c r="C1718" s="6">
        <v>19.607204437255799</v>
      </c>
      <c r="D1718" s="7">
        <f t="shared" si="26"/>
        <v>2.8024143385047662E-2</v>
      </c>
    </row>
    <row r="1719" spans="2:4">
      <c r="B1719" s="4">
        <v>43707</v>
      </c>
      <c r="C1719" s="6">
        <v>20.266420364379801</v>
      </c>
      <c r="D1719" s="7">
        <f t="shared" si="26"/>
        <v>3.3621107447190157E-2</v>
      </c>
    </row>
    <row r="1720" spans="2:4">
      <c r="B1720" s="4">
        <v>43711</v>
      </c>
      <c r="C1720" s="6">
        <v>20.257513046264599</v>
      </c>
      <c r="D1720" s="7">
        <f t="shared" si="26"/>
        <v>-4.3951116946427948E-4</v>
      </c>
    </row>
    <row r="1721" spans="2:4">
      <c r="B1721" s="4">
        <v>43712</v>
      </c>
      <c r="C1721" s="6">
        <v>19.9546298980712</v>
      </c>
      <c r="D1721" s="7">
        <f t="shared" si="26"/>
        <v>-1.4951645224251742E-2</v>
      </c>
    </row>
    <row r="1722" spans="2:4">
      <c r="B1722" s="4">
        <v>43713</v>
      </c>
      <c r="C1722" s="6">
        <v>20.658390045166001</v>
      </c>
      <c r="D1722" s="7">
        <f t="shared" si="26"/>
        <v>3.526801302202176E-2</v>
      </c>
    </row>
    <row r="1723" spans="2:4">
      <c r="B1723" s="4">
        <v>43714</v>
      </c>
      <c r="C1723" s="6">
        <v>20.2753295898437</v>
      </c>
      <c r="D1723" s="7">
        <f t="shared" si="26"/>
        <v>-1.8542609297472201E-2</v>
      </c>
    </row>
    <row r="1724" spans="2:4">
      <c r="B1724" s="4">
        <v>43717</v>
      </c>
      <c r="C1724" s="6">
        <v>21.5314006805419</v>
      </c>
      <c r="D1724" s="7">
        <f t="shared" si="26"/>
        <v>6.1950711337752429E-2</v>
      </c>
    </row>
    <row r="1725" spans="2:4">
      <c r="B1725" s="4">
        <v>43718</v>
      </c>
      <c r="C1725" s="6">
        <v>21.771926879882798</v>
      </c>
      <c r="D1725" s="7">
        <f t="shared" si="26"/>
        <v>1.1170949949311115E-2</v>
      </c>
    </row>
    <row r="1726" spans="2:4">
      <c r="B1726" s="4">
        <v>43719</v>
      </c>
      <c r="C1726" s="6">
        <v>21.6561164855957</v>
      </c>
      <c r="D1726" s="7">
        <f t="shared" si="26"/>
        <v>-5.3192533176338319E-3</v>
      </c>
    </row>
    <row r="1727" spans="2:4">
      <c r="B1727" s="4">
        <v>43720</v>
      </c>
      <c r="C1727" s="6">
        <v>20.799251556396399</v>
      </c>
      <c r="D1727" s="7">
        <f t="shared" si="26"/>
        <v>-3.956687847376672E-2</v>
      </c>
    </row>
    <row r="1728" spans="2:4">
      <c r="B1728" s="4">
        <v>43721</v>
      </c>
      <c r="C1728" s="6">
        <v>20.519645690917901</v>
      </c>
      <c r="D1728" s="7">
        <f t="shared" si="26"/>
        <v>-1.3443073406769313E-2</v>
      </c>
    </row>
    <row r="1729" spans="2:4">
      <c r="B1729" s="4">
        <v>43724</v>
      </c>
      <c r="C1729" s="6">
        <v>20.059642791748001</v>
      </c>
      <c r="D1729" s="7">
        <f t="shared" si="26"/>
        <v>-2.2417682356645208E-2</v>
      </c>
    </row>
    <row r="1730" spans="2:4">
      <c r="B1730" s="4">
        <v>43725</v>
      </c>
      <c r="C1730" s="6">
        <v>19.996507644653299</v>
      </c>
      <c r="D1730" s="7">
        <f t="shared" si="26"/>
        <v>-3.1473714537266773E-3</v>
      </c>
    </row>
    <row r="1731" spans="2:4">
      <c r="B1731" s="4">
        <v>43726</v>
      </c>
      <c r="C1731" s="6">
        <v>20.059642791748001</v>
      </c>
      <c r="D1731" s="7">
        <f t="shared" si="26"/>
        <v>3.1573086769269842E-3</v>
      </c>
    </row>
    <row r="1732" spans="2:4">
      <c r="B1732" s="4">
        <v>43727</v>
      </c>
      <c r="C1732" s="6">
        <v>20.691017150878899</v>
      </c>
      <c r="D1732" s="7">
        <f t="shared" si="26"/>
        <v>3.1474855543820013E-2</v>
      </c>
    </row>
    <row r="1733" spans="2:4">
      <c r="B1733" s="4">
        <v>43728</v>
      </c>
      <c r="C1733" s="6">
        <v>20.654939651489201</v>
      </c>
      <c r="D1733" s="7">
        <f t="shared" ref="D1733:D1796" si="27">+C1733/C1732-1</f>
        <v>-1.7436310224200335E-3</v>
      </c>
    </row>
    <row r="1734" spans="2:4">
      <c r="B1734" s="4">
        <v>43731</v>
      </c>
      <c r="C1734" s="6">
        <v>21.8725891113281</v>
      </c>
      <c r="D1734" s="7">
        <f t="shared" si="27"/>
        <v>5.8951973735304808E-2</v>
      </c>
    </row>
    <row r="1735" spans="2:4">
      <c r="B1735" s="4">
        <v>43732</v>
      </c>
      <c r="C1735" s="6">
        <v>21.565919876098601</v>
      </c>
      <c r="D1735" s="7">
        <f t="shared" si="27"/>
        <v>-1.4020710290336469E-2</v>
      </c>
    </row>
    <row r="1736" spans="2:4">
      <c r="B1736" s="4">
        <v>43733</v>
      </c>
      <c r="C1736" s="6">
        <v>21.827491760253899</v>
      </c>
      <c r="D1736" s="7">
        <f t="shared" si="27"/>
        <v>1.2128946303152865E-2</v>
      </c>
    </row>
    <row r="1737" spans="2:4">
      <c r="B1737" s="4">
        <v>43734</v>
      </c>
      <c r="C1737" s="6">
        <v>21.448667526245099</v>
      </c>
      <c r="D1737" s="7">
        <f t="shared" si="27"/>
        <v>-1.7355371756392457E-2</v>
      </c>
    </row>
    <row r="1738" spans="2:4">
      <c r="B1738" s="4">
        <v>43735</v>
      </c>
      <c r="C1738" s="6">
        <v>21.4667053222656</v>
      </c>
      <c r="D1738" s="7">
        <f t="shared" si="27"/>
        <v>8.4097513276426561E-4</v>
      </c>
    </row>
    <row r="1739" spans="2:4">
      <c r="B1739" s="4">
        <v>43738</v>
      </c>
      <c r="C1739" s="6">
        <v>22.098081588745099</v>
      </c>
      <c r="D1739" s="7">
        <f t="shared" si="27"/>
        <v>2.9411884916714648E-2</v>
      </c>
    </row>
    <row r="1740" spans="2:4">
      <c r="B1740" s="4">
        <v>43739</v>
      </c>
      <c r="C1740" s="6">
        <v>21.728275299072202</v>
      </c>
      <c r="D1740" s="7">
        <f t="shared" si="27"/>
        <v>-1.6734768952126888E-2</v>
      </c>
    </row>
    <row r="1741" spans="2:4">
      <c r="B1741" s="4">
        <v>43740</v>
      </c>
      <c r="C1741" s="6">
        <v>19.9333686828613</v>
      </c>
      <c r="D1741" s="7">
        <f t="shared" si="27"/>
        <v>-8.2606952991227223E-2</v>
      </c>
    </row>
    <row r="1742" spans="2:4">
      <c r="B1742" s="4">
        <v>43741</v>
      </c>
      <c r="C1742" s="6">
        <v>19.7890510559082</v>
      </c>
      <c r="D1742" s="7">
        <f t="shared" si="27"/>
        <v>-7.2400018907583519E-3</v>
      </c>
    </row>
    <row r="1743" spans="2:4">
      <c r="B1743" s="4">
        <v>43742</v>
      </c>
      <c r="C1743" s="6">
        <v>19.419252395629801</v>
      </c>
      <c r="D1743" s="7">
        <f t="shared" si="27"/>
        <v>-1.8687033513312024E-2</v>
      </c>
    </row>
    <row r="1744" spans="2:4">
      <c r="B1744" s="4">
        <v>43745</v>
      </c>
      <c r="C1744" s="6">
        <v>19.0765056610107</v>
      </c>
      <c r="D1744" s="7">
        <f t="shared" si="27"/>
        <v>-1.7649841901031915E-2</v>
      </c>
    </row>
    <row r="1745" spans="2:4">
      <c r="B1745" s="4">
        <v>43746</v>
      </c>
      <c r="C1745" s="6">
        <v>18.436111450195298</v>
      </c>
      <c r="D1745" s="7">
        <f t="shared" si="27"/>
        <v>-3.356978590289017E-2</v>
      </c>
    </row>
    <row r="1746" spans="2:4">
      <c r="B1746" s="4">
        <v>43747</v>
      </c>
      <c r="C1746" s="6">
        <v>18.7518005371093</v>
      </c>
      <c r="D1746" s="7">
        <f t="shared" si="27"/>
        <v>1.7123409552324942E-2</v>
      </c>
    </row>
    <row r="1747" spans="2:4">
      <c r="B1747" s="4">
        <v>43748</v>
      </c>
      <c r="C1747" s="6">
        <v>18.905134201049801</v>
      </c>
      <c r="D1747" s="7">
        <f t="shared" si="27"/>
        <v>8.1770101829452546E-3</v>
      </c>
    </row>
    <row r="1748" spans="2:4">
      <c r="B1748" s="4">
        <v>43749</v>
      </c>
      <c r="C1748" s="6">
        <v>20.023565292358398</v>
      </c>
      <c r="D1748" s="7">
        <f t="shared" si="27"/>
        <v>5.9160177304982575E-2</v>
      </c>
    </row>
    <row r="1749" spans="2:4">
      <c r="B1749" s="4">
        <v>43752</v>
      </c>
      <c r="C1749" s="6">
        <v>19.843175888061499</v>
      </c>
      <c r="D1749" s="7">
        <f t="shared" si="27"/>
        <v>-9.0088553992800913E-3</v>
      </c>
    </row>
    <row r="1750" spans="2:4">
      <c r="B1750" s="4">
        <v>43753</v>
      </c>
      <c r="C1750" s="6">
        <v>19.969446182250898</v>
      </c>
      <c r="D1750" s="7">
        <f t="shared" si="27"/>
        <v>6.3634115275554848E-3</v>
      </c>
    </row>
    <row r="1751" spans="2:4">
      <c r="B1751" s="4">
        <v>43754</v>
      </c>
      <c r="C1751" s="6">
        <v>19.644741058349599</v>
      </c>
      <c r="D1751" s="7">
        <f t="shared" si="27"/>
        <v>-1.6260096596464546E-2</v>
      </c>
    </row>
    <row r="1752" spans="2:4">
      <c r="B1752" s="4">
        <v>43755</v>
      </c>
      <c r="C1752" s="6">
        <v>19.184738159179599</v>
      </c>
      <c r="D1752" s="7">
        <f t="shared" si="27"/>
        <v>-2.3416083612590288E-2</v>
      </c>
    </row>
    <row r="1753" spans="2:4">
      <c r="B1753" s="4">
        <v>43756</v>
      </c>
      <c r="C1753" s="6">
        <v>18.49924659729</v>
      </c>
      <c r="D1753" s="7">
        <f t="shared" si="27"/>
        <v>-3.573108771159339E-2</v>
      </c>
    </row>
    <row r="1754" spans="2:4">
      <c r="B1754" s="4">
        <v>43759</v>
      </c>
      <c r="C1754" s="6">
        <v>18.3278789520263</v>
      </c>
      <c r="D1754" s="7">
        <f t="shared" si="27"/>
        <v>-9.2634932110589041E-3</v>
      </c>
    </row>
    <row r="1755" spans="2:4">
      <c r="B1755" s="4">
        <v>43760</v>
      </c>
      <c r="C1755" s="6">
        <v>18.3459148406982</v>
      </c>
      <c r="D1755" s="7">
        <f t="shared" si="27"/>
        <v>9.8406851764520908E-4</v>
      </c>
    </row>
    <row r="1756" spans="2:4">
      <c r="B1756" s="4">
        <v>43761</v>
      </c>
      <c r="C1756" s="6">
        <v>19.960430145263601</v>
      </c>
      <c r="D1756" s="7">
        <f t="shared" si="27"/>
        <v>8.8004077124777425E-2</v>
      </c>
    </row>
    <row r="1757" spans="2:4">
      <c r="B1757" s="4">
        <v>43762</v>
      </c>
      <c r="C1757" s="6">
        <v>20.997684478759702</v>
      </c>
      <c r="D1757" s="7">
        <f t="shared" si="27"/>
        <v>5.1965530098670332E-2</v>
      </c>
    </row>
    <row r="1758" spans="2:4">
      <c r="B1758" s="4">
        <v>43763</v>
      </c>
      <c r="C1758" s="6">
        <v>21.0698432922363</v>
      </c>
      <c r="D1758" s="7">
        <f t="shared" si="27"/>
        <v>3.4365128950095691E-3</v>
      </c>
    </row>
    <row r="1759" spans="2:4">
      <c r="B1759" s="4">
        <v>43766</v>
      </c>
      <c r="C1759" s="6">
        <v>20.492589950561499</v>
      </c>
      <c r="D1759" s="7">
        <f t="shared" si="27"/>
        <v>-2.7397135026984487E-2</v>
      </c>
    </row>
    <row r="1760" spans="2:4">
      <c r="B1760" s="4">
        <v>43767</v>
      </c>
      <c r="C1760" s="6">
        <v>20.366310119628899</v>
      </c>
      <c r="D1760" s="7">
        <f t="shared" si="27"/>
        <v>-6.1622191844589169E-3</v>
      </c>
    </row>
    <row r="1761" spans="2:4">
      <c r="B1761" s="4">
        <v>43768</v>
      </c>
      <c r="C1761" s="6">
        <v>19.7890510559082</v>
      </c>
      <c r="D1761" s="7">
        <f t="shared" si="27"/>
        <v>-2.8343821749249543E-2</v>
      </c>
    </row>
    <row r="1762" spans="2:4">
      <c r="B1762" s="4">
        <v>43769</v>
      </c>
      <c r="C1762" s="6">
        <v>19.545526504516602</v>
      </c>
      <c r="D1762" s="7">
        <f t="shared" si="27"/>
        <v>-1.2306024715565744E-2</v>
      </c>
    </row>
    <row r="1763" spans="2:4">
      <c r="B1763" s="4">
        <v>43770</v>
      </c>
      <c r="C1763" s="6">
        <v>19.392194747924801</v>
      </c>
      <c r="D1763" s="7">
        <f t="shared" si="27"/>
        <v>-7.8448516879997543E-3</v>
      </c>
    </row>
    <row r="1764" spans="2:4">
      <c r="B1764" s="4">
        <v>43773</v>
      </c>
      <c r="C1764" s="6">
        <v>19.752977371215799</v>
      </c>
      <c r="D1764" s="7">
        <f t="shared" si="27"/>
        <v>1.8604527645309732E-2</v>
      </c>
    </row>
    <row r="1765" spans="2:4">
      <c r="B1765" s="4">
        <v>43774</v>
      </c>
      <c r="C1765" s="6">
        <v>20.240037918090799</v>
      </c>
      <c r="D1765" s="7">
        <f t="shared" si="27"/>
        <v>2.465757630972365E-2</v>
      </c>
    </row>
    <row r="1766" spans="2:4">
      <c r="B1766" s="4">
        <v>43775</v>
      </c>
      <c r="C1766" s="6">
        <v>20.12278175354</v>
      </c>
      <c r="D1766" s="7">
        <f t="shared" si="27"/>
        <v>-5.7932779091285358E-3</v>
      </c>
    </row>
    <row r="1767" spans="2:4">
      <c r="B1767" s="4">
        <v>43776</v>
      </c>
      <c r="C1767" s="6">
        <v>19.969446182250898</v>
      </c>
      <c r="D1767" s="7">
        <f t="shared" si="27"/>
        <v>-7.6199987241886147E-3</v>
      </c>
    </row>
    <row r="1768" spans="2:4">
      <c r="B1768" s="4">
        <v>43777</v>
      </c>
      <c r="C1768" s="6">
        <v>19.455327987670898</v>
      </c>
      <c r="D1768" s="7">
        <f t="shared" si="27"/>
        <v>-2.5745240498304622E-2</v>
      </c>
    </row>
    <row r="1769" spans="2:4">
      <c r="B1769" s="4">
        <v>43780</v>
      </c>
      <c r="C1769" s="6">
        <v>19.2388591766357</v>
      </c>
      <c r="D1769" s="7">
        <f t="shared" si="27"/>
        <v>-1.1126453955049076E-2</v>
      </c>
    </row>
    <row r="1770" spans="2:4">
      <c r="B1770" s="4">
        <v>43781</v>
      </c>
      <c r="C1770" s="6">
        <v>19.437290191650298</v>
      </c>
      <c r="D1770" s="7">
        <f t="shared" si="27"/>
        <v>1.0314073885190567E-2</v>
      </c>
    </row>
    <row r="1771" spans="2:4">
      <c r="B1771" s="4">
        <v>43782</v>
      </c>
      <c r="C1771" s="6">
        <v>19.4012126922607</v>
      </c>
      <c r="D1771" s="7">
        <f t="shared" si="27"/>
        <v>-1.8560971737251464E-3</v>
      </c>
    </row>
    <row r="1772" spans="2:4">
      <c r="B1772" s="4">
        <v>43783</v>
      </c>
      <c r="C1772" s="6">
        <v>19.031406402587798</v>
      </c>
      <c r="D1772" s="7">
        <f t="shared" si="27"/>
        <v>-1.9060988379371757E-2</v>
      </c>
    </row>
    <row r="1773" spans="2:4">
      <c r="B1773" s="4">
        <v>43784</v>
      </c>
      <c r="C1773" s="6">
        <v>18.977291107177699</v>
      </c>
      <c r="D1773" s="7">
        <f t="shared" si="27"/>
        <v>-2.8434732707268706E-3</v>
      </c>
    </row>
    <row r="1774" spans="2:4">
      <c r="B1774" s="4">
        <v>43787</v>
      </c>
      <c r="C1774" s="6">
        <v>18.652580261230401</v>
      </c>
      <c r="D1774" s="7">
        <f t="shared" si="27"/>
        <v>-1.7110495070841947E-2</v>
      </c>
    </row>
    <row r="1775" spans="2:4">
      <c r="B1775" s="4">
        <v>43788</v>
      </c>
      <c r="C1775" s="6">
        <v>17.4349346160888</v>
      </c>
      <c r="D1775" s="7">
        <f t="shared" si="27"/>
        <v>-6.5280279086775583E-2</v>
      </c>
    </row>
    <row r="1776" spans="2:4">
      <c r="B1776" s="4">
        <v>43789</v>
      </c>
      <c r="C1776" s="6">
        <v>17.498069763183501</v>
      </c>
      <c r="D1776" s="7">
        <f t="shared" si="27"/>
        <v>3.6211863413839751E-3</v>
      </c>
    </row>
    <row r="1777" spans="2:4">
      <c r="B1777" s="4">
        <v>43790</v>
      </c>
      <c r="C1777" s="6">
        <v>17.687484741210898</v>
      </c>
      <c r="D1777" s="7">
        <f t="shared" si="27"/>
        <v>1.0824907009225226E-2</v>
      </c>
    </row>
    <row r="1778" spans="2:4">
      <c r="B1778" s="4">
        <v>43791</v>
      </c>
      <c r="C1778" s="6">
        <v>17.516109466552699</v>
      </c>
      <c r="D1778" s="7">
        <f t="shared" si="27"/>
        <v>-9.6890698234161077E-3</v>
      </c>
    </row>
    <row r="1779" spans="2:4">
      <c r="B1779" s="4">
        <v>43794</v>
      </c>
      <c r="C1779" s="6">
        <v>18.661602020263601</v>
      </c>
      <c r="D1779" s="7">
        <f t="shared" si="27"/>
        <v>6.5396517183124336E-2</v>
      </c>
    </row>
    <row r="1780" spans="2:4">
      <c r="B1780" s="4">
        <v>43795</v>
      </c>
      <c r="C1780" s="6">
        <v>18.0663127899169</v>
      </c>
      <c r="D1780" s="7">
        <f t="shared" si="27"/>
        <v>-3.1899149371008462E-2</v>
      </c>
    </row>
    <row r="1781" spans="2:4">
      <c r="B1781" s="4">
        <v>43796</v>
      </c>
      <c r="C1781" s="6">
        <v>18.769838333129801</v>
      </c>
      <c r="D1781" s="7">
        <f t="shared" si="27"/>
        <v>3.8941290975851528E-2</v>
      </c>
    </row>
    <row r="1782" spans="2:4">
      <c r="B1782" s="4">
        <v>43798</v>
      </c>
      <c r="C1782" s="6">
        <v>18.851015090942301</v>
      </c>
      <c r="D1782" s="7">
        <f t="shared" si="27"/>
        <v>4.324851198596491E-3</v>
      </c>
    </row>
    <row r="1783" spans="2:4">
      <c r="B1783" s="4">
        <v>43801</v>
      </c>
      <c r="C1783" s="6">
        <v>18.778856277465799</v>
      </c>
      <c r="D1783" s="7">
        <f t="shared" si="27"/>
        <v>-3.827847631991621E-3</v>
      </c>
    </row>
    <row r="1784" spans="2:4">
      <c r="B1784" s="4">
        <v>43802</v>
      </c>
      <c r="C1784" s="6">
        <v>18.4270915985107</v>
      </c>
      <c r="D1784" s="7">
        <f t="shared" si="27"/>
        <v>-1.8731954372386839E-2</v>
      </c>
    </row>
    <row r="1785" spans="2:4">
      <c r="B1785" s="4">
        <v>43803</v>
      </c>
      <c r="C1785" s="6">
        <v>17.949052810668899</v>
      </c>
      <c r="D1785" s="7">
        <f t="shared" si="27"/>
        <v>-2.5942172441387079E-2</v>
      </c>
    </row>
    <row r="1786" spans="2:4">
      <c r="B1786" s="4">
        <v>43804</v>
      </c>
      <c r="C1786" s="6">
        <v>17.281600952148398</v>
      </c>
      <c r="D1786" s="7">
        <f t="shared" si="27"/>
        <v>-3.7185909783705617E-2</v>
      </c>
    </row>
    <row r="1787" spans="2:4">
      <c r="B1787" s="4">
        <v>43805</v>
      </c>
      <c r="C1787" s="6">
        <v>22.7384738922119</v>
      </c>
      <c r="D1787" s="7">
        <f t="shared" si="27"/>
        <v>0.31576200348412264</v>
      </c>
    </row>
    <row r="1788" spans="2:4">
      <c r="B1788" s="4">
        <v>43808</v>
      </c>
      <c r="C1788" s="6">
        <v>24.127494812011701</v>
      </c>
      <c r="D1788" s="7">
        <f t="shared" si="27"/>
        <v>6.1086813758224556E-2</v>
      </c>
    </row>
    <row r="1789" spans="2:4">
      <c r="B1789" s="4">
        <v>43809</v>
      </c>
      <c r="C1789" s="6">
        <v>24.307888031005799</v>
      </c>
      <c r="D1789" s="7">
        <f t="shared" si="27"/>
        <v>7.4766659530807189E-3</v>
      </c>
    </row>
    <row r="1790" spans="2:4">
      <c r="B1790" s="4">
        <v>43810</v>
      </c>
      <c r="C1790" s="6">
        <v>24.488277435302699</v>
      </c>
      <c r="D1790" s="7">
        <f t="shared" si="27"/>
        <v>7.4210233347629107E-3</v>
      </c>
    </row>
    <row r="1791" spans="2:4">
      <c r="B1791" s="4">
        <v>43811</v>
      </c>
      <c r="C1791" s="6">
        <v>25.444358825683501</v>
      </c>
      <c r="D1791" s="7">
        <f t="shared" si="27"/>
        <v>3.9042410921173998E-2</v>
      </c>
    </row>
    <row r="1792" spans="2:4">
      <c r="B1792" s="4">
        <v>43812</v>
      </c>
      <c r="C1792" s="6">
        <v>24.368604660034102</v>
      </c>
      <c r="D1792" s="7">
        <f t="shared" si="27"/>
        <v>-4.2278690259765384E-2</v>
      </c>
    </row>
    <row r="1793" spans="2:4">
      <c r="B1793" s="4">
        <v>43815</v>
      </c>
      <c r="C1793" s="6">
        <v>24.569169998168899</v>
      </c>
      <c r="D1793" s="7">
        <f t="shared" si="27"/>
        <v>8.2304810198565725E-3</v>
      </c>
    </row>
    <row r="1794" spans="2:4">
      <c r="B1794" s="4">
        <v>43816</v>
      </c>
      <c r="C1794" s="6">
        <v>25.936656951904201</v>
      </c>
      <c r="D1794" s="7">
        <f t="shared" si="27"/>
        <v>5.5658654884850334E-2</v>
      </c>
    </row>
    <row r="1795" spans="2:4">
      <c r="B1795" s="4">
        <v>43817</v>
      </c>
      <c r="C1795" s="6">
        <v>26.9212436676025</v>
      </c>
      <c r="D1795" s="7">
        <f t="shared" si="27"/>
        <v>3.7961203617107309E-2</v>
      </c>
    </row>
    <row r="1796" spans="2:4">
      <c r="B1796" s="4">
        <v>43818</v>
      </c>
      <c r="C1796" s="6">
        <v>26.611280441284102</v>
      </c>
      <c r="D1796" s="7">
        <f t="shared" si="27"/>
        <v>-1.1513703829790556E-2</v>
      </c>
    </row>
    <row r="1797" spans="2:4">
      <c r="B1797" s="4">
        <v>43819</v>
      </c>
      <c r="C1797" s="6">
        <v>26.34690284729</v>
      </c>
      <c r="D1797" s="7">
        <f t="shared" ref="D1797:D1860" si="28">+C1797/C1796-1</f>
        <v>-9.9347941778837878E-3</v>
      </c>
    </row>
    <row r="1798" spans="2:4">
      <c r="B1798" s="4">
        <v>43822</v>
      </c>
      <c r="C1798" s="6">
        <v>26.383367538452099</v>
      </c>
      <c r="D1798" s="7">
        <f t="shared" si="28"/>
        <v>1.3840219236944673E-3</v>
      </c>
    </row>
    <row r="1799" spans="2:4">
      <c r="B1799" s="4">
        <v>43823</v>
      </c>
      <c r="C1799" s="6">
        <v>26.428949356079102</v>
      </c>
      <c r="D1799" s="7">
        <f t="shared" si="28"/>
        <v>1.7276724648804809E-3</v>
      </c>
    </row>
    <row r="1800" spans="2:4">
      <c r="B1800" s="4">
        <v>43825</v>
      </c>
      <c r="C1800" s="6">
        <v>25.7269687652587</v>
      </c>
      <c r="D1800" s="7">
        <f t="shared" si="28"/>
        <v>-2.6561047938855498E-2</v>
      </c>
    </row>
    <row r="1801" spans="2:4">
      <c r="B1801" s="4">
        <v>43826</v>
      </c>
      <c r="C1801" s="6">
        <v>25.991353988647401</v>
      </c>
      <c r="D1801" s="7">
        <f t="shared" si="28"/>
        <v>1.0276578861700969E-2</v>
      </c>
    </row>
    <row r="1802" spans="2:4">
      <c r="B1802" s="4">
        <v>43829</v>
      </c>
      <c r="C1802" s="6">
        <v>26.292201995849599</v>
      </c>
      <c r="D1802" s="7">
        <f t="shared" si="28"/>
        <v>1.1574926313327349E-2</v>
      </c>
    </row>
    <row r="1803" spans="2:4">
      <c r="B1803" s="4">
        <v>43830</v>
      </c>
      <c r="C1803" s="6">
        <v>26.182802200317301</v>
      </c>
      <c r="D1803" s="7">
        <f t="shared" si="28"/>
        <v>-4.160921764923553E-3</v>
      </c>
    </row>
    <row r="1804" spans="2:4">
      <c r="B1804" s="4">
        <v>43832</v>
      </c>
      <c r="C1804" s="6">
        <v>25.2346801757812</v>
      </c>
      <c r="D1804" s="7">
        <f t="shared" si="28"/>
        <v>-3.6211633013238376E-2</v>
      </c>
    </row>
    <row r="1805" spans="2:4">
      <c r="B1805" s="4">
        <v>43833</v>
      </c>
      <c r="C1805" s="6">
        <v>24.888250350952099</v>
      </c>
      <c r="D1805" s="7">
        <f t="shared" si="28"/>
        <v>-1.372832238870958E-2</v>
      </c>
    </row>
    <row r="1806" spans="2:4">
      <c r="B1806" s="4">
        <v>43836</v>
      </c>
      <c r="C1806" s="6">
        <v>26.2010383605957</v>
      </c>
      <c r="D1806" s="7">
        <f t="shared" si="28"/>
        <v>5.2747300076615433E-2</v>
      </c>
    </row>
    <row r="1807" spans="2:4">
      <c r="B1807" s="4">
        <v>43837</v>
      </c>
      <c r="C1807" s="6">
        <v>26.620399475097599</v>
      </c>
      <c r="D1807" s="7">
        <f t="shared" si="28"/>
        <v>1.6005515076554566E-2</v>
      </c>
    </row>
    <row r="1808" spans="2:4">
      <c r="B1808" s="4">
        <v>43838</v>
      </c>
      <c r="C1808" s="6">
        <v>26.593050003051701</v>
      </c>
      <c r="D1808" s="7">
        <f t="shared" si="28"/>
        <v>-1.0273877396724806E-3</v>
      </c>
    </row>
    <row r="1809" spans="2:4">
      <c r="B1809" s="4">
        <v>43839</v>
      </c>
      <c r="C1809" s="6">
        <v>26.5109958648681</v>
      </c>
      <c r="D1809" s="7">
        <f t="shared" si="28"/>
        <v>-3.085548223095258E-3</v>
      </c>
    </row>
    <row r="1810" spans="2:4">
      <c r="B1810" s="4">
        <v>43840</v>
      </c>
      <c r="C1810" s="6">
        <v>26.5109958648681</v>
      </c>
      <c r="D1810" s="7">
        <f t="shared" si="28"/>
        <v>0</v>
      </c>
    </row>
    <row r="1811" spans="2:4">
      <c r="B1811" s="4">
        <v>43843</v>
      </c>
      <c r="C1811" s="6">
        <v>27.404424667358398</v>
      </c>
      <c r="D1811" s="7">
        <f t="shared" si="28"/>
        <v>3.3700310883992612E-2</v>
      </c>
    </row>
    <row r="1812" spans="2:4">
      <c r="B1812" s="4">
        <v>43844</v>
      </c>
      <c r="C1812" s="6">
        <v>27.222093582153299</v>
      </c>
      <c r="D1812" s="7">
        <f t="shared" si="28"/>
        <v>-6.6533447579462113E-3</v>
      </c>
    </row>
    <row r="1813" spans="2:4">
      <c r="B1813" s="4">
        <v>43845</v>
      </c>
      <c r="C1813" s="6">
        <v>27.0306396484375</v>
      </c>
      <c r="D1813" s="7">
        <f t="shared" si="28"/>
        <v>-7.033034881685829E-3</v>
      </c>
    </row>
    <row r="1814" spans="2:4">
      <c r="B1814" s="4">
        <v>43846</v>
      </c>
      <c r="C1814" s="6">
        <v>26.237499237060501</v>
      </c>
      <c r="D1814" s="7">
        <f t="shared" si="28"/>
        <v>-2.9342273127556107E-2</v>
      </c>
    </row>
    <row r="1815" spans="2:4">
      <c r="B1815" s="4">
        <v>43847</v>
      </c>
      <c r="C1815" s="6">
        <v>25.799907684326101</v>
      </c>
      <c r="D1815" s="7">
        <f t="shared" si="28"/>
        <v>-1.6678096825489375E-2</v>
      </c>
    </row>
    <row r="1816" spans="2:4">
      <c r="B1816" s="4">
        <v>43851</v>
      </c>
      <c r="C1816" s="6">
        <v>25.061466217041001</v>
      </c>
      <c r="D1816" s="7">
        <f t="shared" si="28"/>
        <v>-2.862186471053596E-2</v>
      </c>
    </row>
    <row r="1817" spans="2:4">
      <c r="B1817" s="4">
        <v>43852</v>
      </c>
      <c r="C1817" s="6">
        <v>24.6785678863525</v>
      </c>
      <c r="D1817" s="7">
        <f t="shared" si="28"/>
        <v>-1.5278369085530263E-2</v>
      </c>
    </row>
    <row r="1818" spans="2:4">
      <c r="B1818" s="4">
        <v>43853</v>
      </c>
      <c r="C1818" s="6">
        <v>24.386835098266602</v>
      </c>
      <c r="D1818" s="7">
        <f t="shared" si="28"/>
        <v>-1.1821301358707625E-2</v>
      </c>
    </row>
    <row r="1819" spans="2:4">
      <c r="B1819" s="4">
        <v>43854</v>
      </c>
      <c r="C1819" s="6">
        <v>25.398777008056602</v>
      </c>
      <c r="D1819" s="7">
        <f t="shared" si="28"/>
        <v>4.1495417741268525E-2</v>
      </c>
    </row>
    <row r="1820" spans="2:4">
      <c r="B1820" s="4">
        <v>43857</v>
      </c>
      <c r="C1820" s="6">
        <v>25.14351272583</v>
      </c>
      <c r="D1820" s="7">
        <f t="shared" si="28"/>
        <v>-1.0050258803627865E-2</v>
      </c>
    </row>
    <row r="1821" spans="2:4">
      <c r="B1821" s="4">
        <v>43858</v>
      </c>
      <c r="C1821" s="6">
        <v>25.617576599121001</v>
      </c>
      <c r="D1821" s="7">
        <f t="shared" si="28"/>
        <v>1.8854321528590345E-2</v>
      </c>
    </row>
    <row r="1822" spans="2:4">
      <c r="B1822" s="4">
        <v>43859</v>
      </c>
      <c r="C1822" s="6">
        <v>25.772556304931602</v>
      </c>
      <c r="D1822" s="7">
        <f t="shared" si="28"/>
        <v>6.049741091275429E-3</v>
      </c>
    </row>
    <row r="1823" spans="2:4">
      <c r="B1823" s="4">
        <v>43860</v>
      </c>
      <c r="C1823" s="6">
        <v>25.2346801757812</v>
      </c>
      <c r="D1823" s="7">
        <f t="shared" si="28"/>
        <v>-2.0870111710551531E-2</v>
      </c>
    </row>
    <row r="1824" spans="2:4">
      <c r="B1824" s="4">
        <v>43861</v>
      </c>
      <c r="C1824" s="6">
        <v>24.6694526672363</v>
      </c>
      <c r="D1824" s="7">
        <f t="shared" si="28"/>
        <v>-2.2398837813976891E-2</v>
      </c>
    </row>
    <row r="1825" spans="2:4">
      <c r="B1825" s="4">
        <v>43864</v>
      </c>
      <c r="C1825" s="6">
        <v>25.6449279785156</v>
      </c>
      <c r="D1825" s="7">
        <f t="shared" si="28"/>
        <v>3.9541830312872506E-2</v>
      </c>
    </row>
    <row r="1826" spans="2:4">
      <c r="B1826" s="4">
        <v>43865</v>
      </c>
      <c r="C1826" s="6">
        <v>25.216444015502901</v>
      </c>
      <c r="D1826" s="7">
        <f t="shared" si="28"/>
        <v>-1.6708331697077417E-2</v>
      </c>
    </row>
    <row r="1827" spans="2:4">
      <c r="B1827" s="4">
        <v>43866</v>
      </c>
      <c r="C1827" s="6">
        <v>25.781673431396399</v>
      </c>
      <c r="D1827" s="7">
        <f t="shared" si="28"/>
        <v>2.2415111962098999E-2</v>
      </c>
    </row>
    <row r="1828" spans="2:4">
      <c r="B1828" s="4">
        <v>43867</v>
      </c>
      <c r="C1828" s="6">
        <v>25.499059677123999</v>
      </c>
      <c r="D1828" s="7">
        <f t="shared" si="28"/>
        <v>-1.0961808007708296E-2</v>
      </c>
    </row>
    <row r="1829" spans="2:4">
      <c r="B1829" s="4">
        <v>43868</v>
      </c>
      <c r="C1829" s="6">
        <v>24.7970867156982</v>
      </c>
      <c r="D1829" s="7">
        <f t="shared" si="28"/>
        <v>-2.7529366585057335E-2</v>
      </c>
    </row>
    <row r="1830" spans="2:4">
      <c r="B1830" s="4">
        <v>43871</v>
      </c>
      <c r="C1830" s="6">
        <v>25.161748886108398</v>
      </c>
      <c r="D1830" s="7">
        <f t="shared" si="28"/>
        <v>1.470584728726787E-2</v>
      </c>
    </row>
    <row r="1831" spans="2:4">
      <c r="B1831" s="4">
        <v>43872</v>
      </c>
      <c r="C1831" s="6">
        <v>24.842668533325099</v>
      </c>
      <c r="D1831" s="7">
        <f t="shared" si="28"/>
        <v>-1.2681167522479386E-2</v>
      </c>
    </row>
    <row r="1832" spans="2:4">
      <c r="B1832" s="4">
        <v>43873</v>
      </c>
      <c r="C1832" s="6">
        <v>24.5144653320312</v>
      </c>
      <c r="D1832" s="7">
        <f t="shared" si="28"/>
        <v>-1.3211269991129648E-2</v>
      </c>
    </row>
    <row r="1833" spans="2:4">
      <c r="B1833" s="4">
        <v>43874</v>
      </c>
      <c r="C1833" s="6">
        <v>23.5116462707519</v>
      </c>
      <c r="D1833" s="7">
        <f t="shared" si="28"/>
        <v>-4.0907237734815749E-2</v>
      </c>
    </row>
    <row r="1834" spans="2:4">
      <c r="B1834" s="4">
        <v>43875</v>
      </c>
      <c r="C1834" s="6">
        <v>23.393131256103501</v>
      </c>
      <c r="D1834" s="7">
        <f t="shared" si="28"/>
        <v>-5.0406940153667756E-3</v>
      </c>
    </row>
    <row r="1835" spans="2:4">
      <c r="B1835" s="4">
        <v>43879</v>
      </c>
      <c r="C1835" s="6">
        <v>23.4204807281494</v>
      </c>
      <c r="D1835" s="7">
        <f t="shared" si="28"/>
        <v>1.1691240367304179E-3</v>
      </c>
    </row>
    <row r="1836" spans="2:4">
      <c r="B1836" s="4">
        <v>43880</v>
      </c>
      <c r="C1836" s="6">
        <v>23.393131256103501</v>
      </c>
      <c r="D1836" s="7">
        <f t="shared" si="28"/>
        <v>-1.1677587818693658E-3</v>
      </c>
    </row>
    <row r="1837" spans="2:4">
      <c r="B1837" s="4">
        <v>43881</v>
      </c>
      <c r="C1837" s="6">
        <v>23.630163192748999</v>
      </c>
      <c r="D1837" s="7">
        <f t="shared" si="28"/>
        <v>1.0132544209260352E-2</v>
      </c>
    </row>
    <row r="1838" spans="2:4">
      <c r="B1838" s="4">
        <v>43882</v>
      </c>
      <c r="C1838" s="6">
        <v>23.165214538574201</v>
      </c>
      <c r="D1838" s="7">
        <f t="shared" si="28"/>
        <v>-1.9676066152495619E-2</v>
      </c>
    </row>
    <row r="1839" spans="2:4">
      <c r="B1839" s="4">
        <v>43885</v>
      </c>
      <c r="C1839" s="6">
        <v>22.8643703460693</v>
      </c>
      <c r="D1839" s="7">
        <f t="shared" si="28"/>
        <v>-1.2986894293767093E-2</v>
      </c>
    </row>
    <row r="1840" spans="2:4">
      <c r="B1840" s="4">
        <v>43886</v>
      </c>
      <c r="C1840" s="6">
        <v>22.618221282958899</v>
      </c>
      <c r="D1840" s="7">
        <f t="shared" si="28"/>
        <v>-1.0765617394432936E-2</v>
      </c>
    </row>
    <row r="1841" spans="2:4">
      <c r="B1841" s="4">
        <v>43887</v>
      </c>
      <c r="C1841" s="6">
        <v>20.776674270629801</v>
      </c>
      <c r="D1841" s="7">
        <f t="shared" si="28"/>
        <v>-8.1418737100983352E-2</v>
      </c>
    </row>
    <row r="1842" spans="2:4">
      <c r="B1842" s="4">
        <v>43888</v>
      </c>
      <c r="C1842" s="6">
        <v>20.457593917846602</v>
      </c>
      <c r="D1842" s="7">
        <f t="shared" si="28"/>
        <v>-1.5357624065669429E-2</v>
      </c>
    </row>
    <row r="1843" spans="2:4">
      <c r="B1843" s="4">
        <v>43889</v>
      </c>
      <c r="C1843" s="6">
        <v>14.4133033752441</v>
      </c>
      <c r="D1843" s="7">
        <f t="shared" si="28"/>
        <v>-0.29545461538023987</v>
      </c>
    </row>
    <row r="1844" spans="2:4">
      <c r="B1844" s="4">
        <v>43892</v>
      </c>
      <c r="C1844" s="6">
        <v>15.607575416564901</v>
      </c>
      <c r="D1844" s="7">
        <f t="shared" si="28"/>
        <v>8.2859009501739189E-2</v>
      </c>
    </row>
    <row r="1845" spans="2:4">
      <c r="B1845" s="4">
        <v>43893</v>
      </c>
      <c r="C1845" s="6">
        <v>16.081638336181602</v>
      </c>
      <c r="D1845" s="7">
        <f t="shared" si="28"/>
        <v>3.037389901788079E-2</v>
      </c>
    </row>
    <row r="1846" spans="2:4">
      <c r="B1846" s="4">
        <v>43894</v>
      </c>
      <c r="C1846" s="6">
        <v>16.464536666870099</v>
      </c>
      <c r="D1846" s="7">
        <f t="shared" si="28"/>
        <v>2.380965935709578E-2</v>
      </c>
    </row>
    <row r="1847" spans="2:4">
      <c r="B1847" s="4">
        <v>43895</v>
      </c>
      <c r="C1847" s="6">
        <v>15.1426334381103</v>
      </c>
      <c r="D1847" s="7">
        <f t="shared" si="28"/>
        <v>-8.0287909432624982E-2</v>
      </c>
    </row>
    <row r="1848" spans="2:4">
      <c r="B1848" s="4">
        <v>43896</v>
      </c>
      <c r="C1848" s="6">
        <v>16.20015335083</v>
      </c>
      <c r="D1848" s="7">
        <f t="shared" si="28"/>
        <v>6.9837252353885937E-2</v>
      </c>
    </row>
    <row r="1849" spans="2:4">
      <c r="B1849" s="4">
        <v>43899</v>
      </c>
      <c r="C1849" s="6">
        <v>15.671394348144499</v>
      </c>
      <c r="D1849" s="7">
        <f t="shared" si="28"/>
        <v>-3.2639135644873973E-2</v>
      </c>
    </row>
    <row r="1850" spans="2:4">
      <c r="B1850" s="4">
        <v>43900</v>
      </c>
      <c r="C1850" s="6">
        <v>15.935773849487299</v>
      </c>
      <c r="D1850" s="7">
        <f t="shared" si="28"/>
        <v>1.6870196452819286E-2</v>
      </c>
    </row>
    <row r="1851" spans="2:4">
      <c r="B1851" s="4">
        <v>43901</v>
      </c>
      <c r="C1851" s="6">
        <v>15.2337951660156</v>
      </c>
      <c r="D1851" s="7">
        <f t="shared" si="28"/>
        <v>-4.4050492313825296E-2</v>
      </c>
    </row>
    <row r="1852" spans="2:4">
      <c r="B1852" s="4">
        <v>43902</v>
      </c>
      <c r="C1852" s="6">
        <v>11.924480438232401</v>
      </c>
      <c r="D1852" s="7">
        <f t="shared" si="28"/>
        <v>-0.217235081062781</v>
      </c>
    </row>
    <row r="1853" spans="2:4">
      <c r="B1853" s="4">
        <v>43903</v>
      </c>
      <c r="C1853" s="6">
        <v>12.8634843826293</v>
      </c>
      <c r="D1853" s="7">
        <f t="shared" si="28"/>
        <v>7.8745900021459647E-2</v>
      </c>
    </row>
    <row r="1854" spans="2:4">
      <c r="B1854" s="4">
        <v>43906</v>
      </c>
      <c r="C1854" s="6">
        <v>9.7000360488891602</v>
      </c>
      <c r="D1854" s="7">
        <f t="shared" si="28"/>
        <v>-0.24592468414017155</v>
      </c>
    </row>
    <row r="1855" spans="2:4">
      <c r="B1855" s="4">
        <v>43907</v>
      </c>
      <c r="C1855" s="6">
        <v>12.4623565673828</v>
      </c>
      <c r="D1855" s="7">
        <f t="shared" si="28"/>
        <v>0.28477425285548064</v>
      </c>
    </row>
    <row r="1856" spans="2:4">
      <c r="B1856" s="4">
        <v>43908</v>
      </c>
      <c r="C1856" s="6">
        <v>10.0282344818115</v>
      </c>
      <c r="D1856" s="7">
        <f t="shared" si="28"/>
        <v>-0.19531796192880768</v>
      </c>
    </row>
    <row r="1857" spans="2:4">
      <c r="B1857" s="4">
        <v>43909</v>
      </c>
      <c r="C1857" s="6">
        <v>12.1650886535644</v>
      </c>
      <c r="D1857" s="7">
        <f t="shared" si="28"/>
        <v>0.21308378614686108</v>
      </c>
    </row>
    <row r="1858" spans="2:4">
      <c r="B1858" s="4">
        <v>43910</v>
      </c>
      <c r="C1858" s="6">
        <v>11.340337753295801</v>
      </c>
      <c r="D1858" s="7">
        <f t="shared" si="28"/>
        <v>-6.7796538418727015E-2</v>
      </c>
    </row>
    <row r="1859" spans="2:4">
      <c r="B1859" s="4">
        <v>43913</v>
      </c>
      <c r="C1859" s="6">
        <v>10.8811016082763</v>
      </c>
      <c r="D1859" s="7">
        <f t="shared" si="28"/>
        <v>-4.0495808415056733E-2</v>
      </c>
    </row>
    <row r="1860" spans="2:4">
      <c r="B1860" s="4">
        <v>43914</v>
      </c>
      <c r="C1860" s="6">
        <v>14.442528724670399</v>
      </c>
      <c r="D1860" s="7">
        <f t="shared" si="28"/>
        <v>0.32730391136916093</v>
      </c>
    </row>
    <row r="1861" spans="2:4">
      <c r="B1861" s="4">
        <v>43915</v>
      </c>
      <c r="C1861" s="6">
        <v>13.3834724426269</v>
      </c>
      <c r="D1861" s="7">
        <f t="shared" ref="D1861:D1924" si="29">+C1861/C1860-1</f>
        <v>-7.3329006452619638E-2</v>
      </c>
    </row>
    <row r="1862" spans="2:4">
      <c r="B1862" s="4">
        <v>43916</v>
      </c>
      <c r="C1862" s="6">
        <v>12.596207618713301</v>
      </c>
      <c r="D1862" s="7">
        <f t="shared" si="29"/>
        <v>-5.8823659352122193E-2</v>
      </c>
    </row>
    <row r="1863" spans="2:4">
      <c r="B1863" s="4">
        <v>43917</v>
      </c>
      <c r="C1863" s="6">
        <v>12.1557168960571</v>
      </c>
      <c r="D1863" s="7">
        <f t="shared" si="29"/>
        <v>-3.4970106558246505E-2</v>
      </c>
    </row>
    <row r="1864" spans="2:4">
      <c r="B1864" s="4">
        <v>43920</v>
      </c>
      <c r="C1864" s="6">
        <v>13.008586883544901</v>
      </c>
      <c r="D1864" s="7">
        <f t="shared" si="29"/>
        <v>7.0162047601194377E-2</v>
      </c>
    </row>
    <row r="1865" spans="2:4">
      <c r="B1865" s="4">
        <v>43921</v>
      </c>
      <c r="C1865" s="6">
        <v>13.3272399902343</v>
      </c>
      <c r="D1865" s="7">
        <f t="shared" si="29"/>
        <v>2.4495597372876654E-2</v>
      </c>
    </row>
    <row r="1866" spans="2:4">
      <c r="B1866" s="4">
        <v>43922</v>
      </c>
      <c r="C1866" s="6">
        <v>12.9242343902587</v>
      </c>
      <c r="D1866" s="7">
        <f t="shared" si="29"/>
        <v>-3.023923935270223E-2</v>
      </c>
    </row>
    <row r="1867" spans="2:4">
      <c r="B1867" s="4">
        <v>43923</v>
      </c>
      <c r="C1867" s="6">
        <v>13.102306365966699</v>
      </c>
      <c r="D1867" s="7">
        <f t="shared" si="29"/>
        <v>1.3778145020506338E-2</v>
      </c>
    </row>
    <row r="1868" spans="2:4">
      <c r="B1868" s="4">
        <v>43924</v>
      </c>
      <c r="C1868" s="6">
        <v>13.7677307128906</v>
      </c>
      <c r="D1868" s="7">
        <f t="shared" si="29"/>
        <v>5.0786810225438073E-2</v>
      </c>
    </row>
    <row r="1869" spans="2:4">
      <c r="B1869" s="4">
        <v>43927</v>
      </c>
      <c r="C1869" s="6">
        <v>14.826786994934</v>
      </c>
      <c r="D1869" s="7">
        <f t="shared" si="29"/>
        <v>7.6923082251442843E-2</v>
      </c>
    </row>
    <row r="1870" spans="2:4">
      <c r="B1870" s="4">
        <v>43928</v>
      </c>
      <c r="C1870" s="6">
        <v>14.1519918441772</v>
      </c>
      <c r="D1870" s="7">
        <f t="shared" si="29"/>
        <v>-4.5511893506486878E-2</v>
      </c>
    </row>
    <row r="1871" spans="2:4">
      <c r="B1871" s="4">
        <v>43929</v>
      </c>
      <c r="C1871" s="6">
        <v>14.7799272537231</v>
      </c>
      <c r="D1871" s="7">
        <f t="shared" si="29"/>
        <v>4.4370814826625526E-2</v>
      </c>
    </row>
    <row r="1872" spans="2:4">
      <c r="B1872" s="4">
        <v>43930</v>
      </c>
      <c r="C1872" s="6">
        <v>18.397588729858398</v>
      </c>
      <c r="D1872" s="7">
        <f t="shared" si="29"/>
        <v>0.24476855765470695</v>
      </c>
    </row>
    <row r="1873" spans="2:4">
      <c r="B1873" s="4">
        <v>43934</v>
      </c>
      <c r="C1873" s="6">
        <v>17.7790203094482</v>
      </c>
      <c r="D1873" s="7">
        <f t="shared" si="29"/>
        <v>-3.362225504075389E-2</v>
      </c>
    </row>
    <row r="1874" spans="2:4">
      <c r="B1874" s="4">
        <v>43935</v>
      </c>
      <c r="C1874" s="6">
        <v>17.807140350341701</v>
      </c>
      <c r="D1874" s="7">
        <f t="shared" si="29"/>
        <v>1.5816417555110096E-3</v>
      </c>
    </row>
    <row r="1875" spans="2:4">
      <c r="B1875" s="4">
        <v>43936</v>
      </c>
      <c r="C1875" s="6">
        <v>17.535345077514599</v>
      </c>
      <c r="D1875" s="7">
        <f t="shared" si="29"/>
        <v>-1.5263274589841003E-2</v>
      </c>
    </row>
    <row r="1876" spans="2:4">
      <c r="B1876" s="4">
        <v>43937</v>
      </c>
      <c r="C1876" s="6">
        <v>17.5072326660156</v>
      </c>
      <c r="D1876" s="7">
        <f t="shared" si="29"/>
        <v>-1.603185530408946E-3</v>
      </c>
    </row>
    <row r="1877" spans="2:4">
      <c r="B1877" s="4">
        <v>43938</v>
      </c>
      <c r="C1877" s="6">
        <v>17.938348770141602</v>
      </c>
      <c r="D1877" s="7">
        <f t="shared" si="29"/>
        <v>2.4625028543938221E-2</v>
      </c>
    </row>
    <row r="1878" spans="2:4">
      <c r="B1878" s="4">
        <v>43941</v>
      </c>
      <c r="C1878" s="6">
        <v>18.369472503662099</v>
      </c>
      <c r="D1878" s="7">
        <f t="shared" si="29"/>
        <v>2.403363537217551E-2</v>
      </c>
    </row>
    <row r="1879" spans="2:4">
      <c r="B1879" s="4">
        <v>43942</v>
      </c>
      <c r="C1879" s="6">
        <v>17.750907897949201</v>
      </c>
      <c r="D1879" s="7">
        <f t="shared" si="29"/>
        <v>-3.3673509437442073E-2</v>
      </c>
    </row>
    <row r="1880" spans="2:4">
      <c r="B1880" s="4">
        <v>43943</v>
      </c>
      <c r="C1880" s="6">
        <v>18.341354370117099</v>
      </c>
      <c r="D1880" s="7">
        <f t="shared" si="29"/>
        <v>3.3262888611805153E-2</v>
      </c>
    </row>
    <row r="1881" spans="2:4">
      <c r="B1881" s="4">
        <v>43944</v>
      </c>
      <c r="C1881" s="6">
        <v>18.219518661498999</v>
      </c>
      <c r="D1881" s="7">
        <f t="shared" si="29"/>
        <v>-6.6426778611617943E-3</v>
      </c>
    </row>
    <row r="1882" spans="2:4">
      <c r="B1882" s="4">
        <v>43945</v>
      </c>
      <c r="C1882" s="6">
        <v>19.091129302978501</v>
      </c>
      <c r="D1882" s="7">
        <f t="shared" si="29"/>
        <v>4.783938904606555E-2</v>
      </c>
    </row>
    <row r="1883" spans="2:4">
      <c r="B1883" s="4">
        <v>43948</v>
      </c>
      <c r="C1883" s="6">
        <v>21.2748508453369</v>
      </c>
      <c r="D1883" s="7">
        <f t="shared" si="29"/>
        <v>0.11438409471239108</v>
      </c>
    </row>
    <row r="1884" spans="2:4">
      <c r="B1884" s="4">
        <v>43949</v>
      </c>
      <c r="C1884" s="6">
        <v>22.352647781371999</v>
      </c>
      <c r="D1884" s="7">
        <f t="shared" si="29"/>
        <v>5.0660610683967988E-2</v>
      </c>
    </row>
    <row r="1885" spans="2:4">
      <c r="B1885" s="4">
        <v>43950</v>
      </c>
      <c r="C1885" s="6">
        <v>23.608522415161101</v>
      </c>
      <c r="D1885" s="7">
        <f t="shared" si="29"/>
        <v>5.6184602650774407E-2</v>
      </c>
    </row>
    <row r="1886" spans="2:4">
      <c r="B1886" s="4">
        <v>43951</v>
      </c>
      <c r="C1886" s="6">
        <v>21.97776222229</v>
      </c>
      <c r="D1886" s="7">
        <f t="shared" si="29"/>
        <v>-6.907506383473816E-2</v>
      </c>
    </row>
    <row r="1887" spans="2:4">
      <c r="B1887" s="4">
        <v>43952</v>
      </c>
      <c r="C1887" s="6">
        <v>22.5119724273681</v>
      </c>
      <c r="D1887" s="7">
        <f t="shared" si="29"/>
        <v>2.4306851610957025E-2</v>
      </c>
    </row>
    <row r="1888" spans="2:4">
      <c r="B1888" s="4">
        <v>43955</v>
      </c>
      <c r="C1888" s="6">
        <v>23.4023323059082</v>
      </c>
      <c r="D1888" s="7">
        <f t="shared" si="29"/>
        <v>3.9550505021837878E-2</v>
      </c>
    </row>
    <row r="1889" spans="2:4">
      <c r="B1889" s="4">
        <v>43956</v>
      </c>
      <c r="C1889" s="6">
        <v>22.596324920654201</v>
      </c>
      <c r="D1889" s="7">
        <f t="shared" si="29"/>
        <v>-3.4441327245426367E-2</v>
      </c>
    </row>
    <row r="1890" spans="2:4">
      <c r="B1890" s="4">
        <v>43957</v>
      </c>
      <c r="C1890" s="6">
        <v>22.661928176879801</v>
      </c>
      <c r="D1890" s="7">
        <f t="shared" si="29"/>
        <v>2.9032710609342427E-3</v>
      </c>
    </row>
    <row r="1891" spans="2:4">
      <c r="B1891" s="4">
        <v>43958</v>
      </c>
      <c r="C1891" s="6">
        <v>23.336729049682599</v>
      </c>
      <c r="D1891" s="7">
        <f t="shared" si="29"/>
        <v>2.9776851622504319E-2</v>
      </c>
    </row>
    <row r="1892" spans="2:4">
      <c r="B1892" s="4">
        <v>43959</v>
      </c>
      <c r="C1892" s="6">
        <v>24.489503860473601</v>
      </c>
      <c r="D1892" s="7">
        <f t="shared" si="29"/>
        <v>4.9397445903271553E-2</v>
      </c>
    </row>
    <row r="1893" spans="2:4">
      <c r="B1893" s="4">
        <v>43962</v>
      </c>
      <c r="C1893" s="6">
        <v>24.836278915405199</v>
      </c>
      <c r="D1893" s="7">
        <f t="shared" si="29"/>
        <v>1.416015027937334E-2</v>
      </c>
    </row>
    <row r="1894" spans="2:4">
      <c r="B1894" s="4">
        <v>43963</v>
      </c>
      <c r="C1894" s="6">
        <v>24.836278915405199</v>
      </c>
      <c r="D1894" s="7">
        <f t="shared" si="29"/>
        <v>0</v>
      </c>
    </row>
    <row r="1895" spans="2:4">
      <c r="B1895" s="4">
        <v>43964</v>
      </c>
      <c r="C1895" s="6">
        <v>24.901882171630799</v>
      </c>
      <c r="D1895" s="7">
        <f t="shared" si="29"/>
        <v>2.6414285509133162E-3</v>
      </c>
    </row>
    <row r="1896" spans="2:4">
      <c r="B1896" s="4">
        <v>43965</v>
      </c>
      <c r="C1896" s="6">
        <v>25.286138534545898</v>
      </c>
      <c r="D1896" s="7">
        <f t="shared" si="29"/>
        <v>1.5430816043008111E-2</v>
      </c>
    </row>
    <row r="1897" spans="2:4">
      <c r="B1897" s="4">
        <v>43966</v>
      </c>
      <c r="C1897" s="6">
        <v>26.5701293945312</v>
      </c>
      <c r="D1897" s="7">
        <f t="shared" si="29"/>
        <v>5.0778447576371288E-2</v>
      </c>
    </row>
    <row r="1898" spans="2:4">
      <c r="B1898" s="4">
        <v>43969</v>
      </c>
      <c r="C1898" s="6">
        <v>28.688240051269499</v>
      </c>
      <c r="D1898" s="7">
        <f t="shared" si="29"/>
        <v>7.9717739619824979E-2</v>
      </c>
    </row>
    <row r="1899" spans="2:4">
      <c r="B1899" s="4">
        <v>43970</v>
      </c>
      <c r="C1899" s="6">
        <v>29.541109085083001</v>
      </c>
      <c r="D1899" s="7">
        <f t="shared" si="29"/>
        <v>2.9728872607358126E-2</v>
      </c>
    </row>
    <row r="1900" spans="2:4">
      <c r="B1900" s="4">
        <v>43971</v>
      </c>
      <c r="C1900" s="6">
        <v>29.887880325317301</v>
      </c>
      <c r="D1900" s="7">
        <f t="shared" si="29"/>
        <v>1.1738599225761703E-2</v>
      </c>
    </row>
    <row r="1901" spans="2:4">
      <c r="B1901" s="4">
        <v>43972</v>
      </c>
      <c r="C1901" s="6">
        <v>30.6189060211181</v>
      </c>
      <c r="D1901" s="7">
        <f t="shared" si="29"/>
        <v>2.4458934117906228E-2</v>
      </c>
    </row>
    <row r="1902" spans="2:4">
      <c r="B1902" s="4">
        <v>43973</v>
      </c>
      <c r="C1902" s="6">
        <v>30.393978118896399</v>
      </c>
      <c r="D1902" s="7">
        <f t="shared" si="29"/>
        <v>-7.3460463305438095E-3</v>
      </c>
    </row>
    <row r="1903" spans="2:4">
      <c r="B1903" s="4">
        <v>43977</v>
      </c>
      <c r="C1903" s="6">
        <v>33.692989349365199</v>
      </c>
      <c r="D1903" s="7">
        <f t="shared" si="29"/>
        <v>0.10854160707636207</v>
      </c>
    </row>
    <row r="1904" spans="2:4">
      <c r="B1904" s="4">
        <v>43978</v>
      </c>
      <c r="C1904" s="6">
        <v>36.570247650146399</v>
      </c>
      <c r="D1904" s="7">
        <f t="shared" si="29"/>
        <v>8.5396349695976426E-2</v>
      </c>
    </row>
    <row r="1905" spans="2:4">
      <c r="B1905" s="4">
        <v>43979</v>
      </c>
      <c r="C1905" s="6">
        <v>34.377159118652301</v>
      </c>
      <c r="D1905" s="7">
        <f t="shared" si="29"/>
        <v>-5.996920098749503E-2</v>
      </c>
    </row>
    <row r="1906" spans="2:4">
      <c r="B1906" s="4">
        <v>43980</v>
      </c>
      <c r="C1906" s="6">
        <v>36.317195892333899</v>
      </c>
      <c r="D1906" s="7">
        <f t="shared" si="29"/>
        <v>5.6433888762756235E-2</v>
      </c>
    </row>
    <row r="1907" spans="2:4">
      <c r="B1907" s="4">
        <v>43983</v>
      </c>
      <c r="C1907" s="6">
        <v>34.967601776122997</v>
      </c>
      <c r="D1907" s="7">
        <f t="shared" si="29"/>
        <v>-3.7161297370312263E-2</v>
      </c>
    </row>
    <row r="1908" spans="2:4">
      <c r="B1908" s="4">
        <v>43984</v>
      </c>
      <c r="C1908" s="6">
        <v>35.0144653320312</v>
      </c>
      <c r="D1908" s="7">
        <f t="shared" si="29"/>
        <v>1.3401993138746349E-3</v>
      </c>
    </row>
    <row r="1909" spans="2:4">
      <c r="B1909" s="4">
        <v>43985</v>
      </c>
      <c r="C1909" s="6">
        <v>36.157871246337798</v>
      </c>
      <c r="D1909" s="7">
        <f t="shared" si="29"/>
        <v>3.2655244153067642E-2</v>
      </c>
    </row>
    <row r="1910" spans="2:4">
      <c r="B1910" s="4">
        <v>43986</v>
      </c>
      <c r="C1910" s="6">
        <v>34.658321380615199</v>
      </c>
      <c r="D1910" s="7">
        <f t="shared" si="29"/>
        <v>-4.1472293971799523E-2</v>
      </c>
    </row>
    <row r="1911" spans="2:4">
      <c r="B1911" s="4">
        <v>43987</v>
      </c>
      <c r="C1911" s="6">
        <v>34.142852783203097</v>
      </c>
      <c r="D1911" s="7">
        <f t="shared" si="29"/>
        <v>-1.4872866800191065E-2</v>
      </c>
    </row>
    <row r="1912" spans="2:4">
      <c r="B1912" s="4">
        <v>43990</v>
      </c>
      <c r="C1912" s="6">
        <v>32.830741882324197</v>
      </c>
      <c r="D1912" s="7">
        <f t="shared" si="29"/>
        <v>-3.8430031292651767E-2</v>
      </c>
    </row>
    <row r="1913" spans="2:4">
      <c r="B1913" s="4">
        <v>43991</v>
      </c>
      <c r="C1913" s="6">
        <v>34.067867279052699</v>
      </c>
      <c r="D1913" s="7">
        <f t="shared" si="29"/>
        <v>3.7681920230823618E-2</v>
      </c>
    </row>
    <row r="1914" spans="2:4">
      <c r="B1914" s="4">
        <v>43992</v>
      </c>
      <c r="C1914" s="6">
        <v>34.461502075195298</v>
      </c>
      <c r="D1914" s="7">
        <f t="shared" si="29"/>
        <v>1.155443024708025E-2</v>
      </c>
    </row>
    <row r="1915" spans="2:4">
      <c r="B1915" s="4">
        <v>43993</v>
      </c>
      <c r="C1915" s="6">
        <v>32.666141510009702</v>
      </c>
      <c r="D1915" s="7">
        <f t="shared" si="29"/>
        <v>-5.2097571407888843E-2</v>
      </c>
    </row>
    <row r="1916" spans="2:4">
      <c r="B1916" s="4">
        <v>43994</v>
      </c>
      <c r="C1916" s="6">
        <v>31.702318191528299</v>
      </c>
      <c r="D1916" s="7">
        <f t="shared" si="29"/>
        <v>-2.9505269797048483E-2</v>
      </c>
    </row>
    <row r="1917" spans="2:4">
      <c r="B1917" s="4">
        <v>43997</v>
      </c>
      <c r="C1917" s="6">
        <v>32.8551216125488</v>
      </c>
      <c r="D1917" s="7">
        <f t="shared" si="29"/>
        <v>3.6363379297876142E-2</v>
      </c>
    </row>
    <row r="1918" spans="2:4">
      <c r="B1918" s="4">
        <v>43998</v>
      </c>
      <c r="C1918" s="6">
        <v>33.063014984130803</v>
      </c>
      <c r="D1918" s="7">
        <f t="shared" si="29"/>
        <v>6.3275788181103021E-3</v>
      </c>
    </row>
    <row r="1919" spans="2:4">
      <c r="B1919" s="4">
        <v>43999</v>
      </c>
      <c r="C1919" s="6">
        <v>34.007942199707003</v>
      </c>
      <c r="D1919" s="7">
        <f t="shared" si="29"/>
        <v>2.8579584046698026E-2</v>
      </c>
    </row>
    <row r="1920" spans="2:4">
      <c r="B1920" s="4">
        <v>44000</v>
      </c>
      <c r="C1920" s="6">
        <v>32.732284545898402</v>
      </c>
      <c r="D1920" s="7">
        <f t="shared" si="29"/>
        <v>-3.751058050844347E-2</v>
      </c>
    </row>
    <row r="1921" spans="2:4">
      <c r="B1921" s="4">
        <v>44001</v>
      </c>
      <c r="C1921" s="6">
        <v>31.541679382324201</v>
      </c>
      <c r="D1921" s="7">
        <f t="shared" si="29"/>
        <v>-3.6374031940993645E-2</v>
      </c>
    </row>
    <row r="1922" spans="2:4">
      <c r="B1922" s="4">
        <v>44004</v>
      </c>
      <c r="C1922" s="6">
        <v>31.919649124145501</v>
      </c>
      <c r="D1922" s="7">
        <f t="shared" si="29"/>
        <v>1.1983183813386589E-2</v>
      </c>
    </row>
    <row r="1923" spans="2:4">
      <c r="B1923" s="4">
        <v>44005</v>
      </c>
      <c r="C1923" s="6">
        <v>31.8724040985107</v>
      </c>
      <c r="D1923" s="7">
        <f t="shared" si="29"/>
        <v>-1.4801235894245091E-3</v>
      </c>
    </row>
    <row r="1924" spans="2:4">
      <c r="B1924" s="4">
        <v>44006</v>
      </c>
      <c r="C1924" s="6">
        <v>31.418834686279201</v>
      </c>
      <c r="D1924" s="7">
        <f t="shared" si="29"/>
        <v>-1.4230787575032378E-2</v>
      </c>
    </row>
    <row r="1925" spans="2:4">
      <c r="B1925" s="4">
        <v>44007</v>
      </c>
      <c r="C1925" s="6">
        <v>31.985794067382798</v>
      </c>
      <c r="D1925" s="7">
        <f t="shared" ref="D1925:D1988" si="30">+C1925/C1924-1</f>
        <v>1.8045207174764988E-2</v>
      </c>
    </row>
    <row r="1926" spans="2:4">
      <c r="B1926" s="4">
        <v>44008</v>
      </c>
      <c r="C1926" s="6">
        <v>40.669673919677699</v>
      </c>
      <c r="D1926" s="7">
        <f t="shared" si="30"/>
        <v>0.27149177019026083</v>
      </c>
    </row>
    <row r="1927" spans="2:4">
      <c r="B1927" s="4">
        <v>44011</v>
      </c>
      <c r="C1927" s="6">
        <v>40.764163970947202</v>
      </c>
      <c r="D1927" s="7">
        <f t="shared" si="30"/>
        <v>2.3233540415426024E-3</v>
      </c>
    </row>
    <row r="1928" spans="2:4">
      <c r="B1928" s="4">
        <v>44012</v>
      </c>
      <c r="C1928" s="6">
        <v>39.6869506835937</v>
      </c>
      <c r="D1928" s="7">
        <f t="shared" si="30"/>
        <v>-2.6425496868309084E-2</v>
      </c>
    </row>
    <row r="1929" spans="2:4">
      <c r="B1929" s="4">
        <v>44013</v>
      </c>
      <c r="C1929" s="6">
        <v>38.543590545654297</v>
      </c>
      <c r="D1929" s="7">
        <f t="shared" si="30"/>
        <v>-2.8809473094945082E-2</v>
      </c>
    </row>
    <row r="1930" spans="2:4">
      <c r="B1930" s="4">
        <v>44014</v>
      </c>
      <c r="C1930" s="6">
        <v>38.146720886230398</v>
      </c>
      <c r="D1930" s="7">
        <f t="shared" si="30"/>
        <v>-1.0296644754821505E-2</v>
      </c>
    </row>
    <row r="1931" spans="2:4">
      <c r="B1931" s="4">
        <v>44018</v>
      </c>
      <c r="C1931" s="6">
        <v>37.853797912597599</v>
      </c>
      <c r="D1931" s="7">
        <f t="shared" si="30"/>
        <v>-7.6788506804141843E-3</v>
      </c>
    </row>
    <row r="1932" spans="2:4">
      <c r="B1932" s="4">
        <v>44019</v>
      </c>
      <c r="C1932" s="6">
        <v>38.4490966796875</v>
      </c>
      <c r="D1932" s="7">
        <f t="shared" si="30"/>
        <v>1.5726262618731557E-2</v>
      </c>
    </row>
    <row r="1933" spans="2:4">
      <c r="B1933" s="4">
        <v>44020</v>
      </c>
      <c r="C1933" s="6">
        <v>39.460166931152301</v>
      </c>
      <c r="D1933" s="7">
        <f t="shared" si="30"/>
        <v>2.6296333042303832E-2</v>
      </c>
    </row>
    <row r="1934" spans="2:4">
      <c r="B1934" s="4">
        <v>44021</v>
      </c>
      <c r="C1934" s="6">
        <v>38.704231262207003</v>
      </c>
      <c r="D1934" s="7">
        <f t="shared" si="30"/>
        <v>-1.9156930335956446E-2</v>
      </c>
    </row>
    <row r="1935" spans="2:4">
      <c r="B1935" s="4">
        <v>44022</v>
      </c>
      <c r="C1935" s="6">
        <v>38.175075531005803</v>
      </c>
      <c r="D1935" s="7">
        <f t="shared" si="30"/>
        <v>-1.3671779904795511E-2</v>
      </c>
    </row>
    <row r="1936" spans="2:4">
      <c r="B1936" s="4">
        <v>44025</v>
      </c>
      <c r="C1936" s="6">
        <v>35.293037414550703</v>
      </c>
      <c r="D1936" s="7">
        <f t="shared" si="30"/>
        <v>-7.5495282625290594E-2</v>
      </c>
    </row>
    <row r="1937" spans="2:4">
      <c r="B1937" s="4">
        <v>44026</v>
      </c>
      <c r="C1937" s="6">
        <v>35.869449615478501</v>
      </c>
      <c r="D1937" s="7">
        <f t="shared" si="30"/>
        <v>1.6332178898553984E-2</v>
      </c>
    </row>
    <row r="1938" spans="2:4">
      <c r="B1938" s="4">
        <v>44027</v>
      </c>
      <c r="C1938" s="6">
        <v>35.1229438781738</v>
      </c>
      <c r="D1938" s="7">
        <f t="shared" si="30"/>
        <v>-2.0811742173556191E-2</v>
      </c>
    </row>
    <row r="1939" spans="2:4">
      <c r="B1939" s="4">
        <v>44028</v>
      </c>
      <c r="C1939" s="6">
        <v>34.376457214355398</v>
      </c>
      <c r="D1939" s="7">
        <f t="shared" si="30"/>
        <v>-2.125353348533765E-2</v>
      </c>
    </row>
    <row r="1940" spans="2:4">
      <c r="B1940" s="4">
        <v>44029</v>
      </c>
      <c r="C1940" s="6">
        <v>34.140228271484297</v>
      </c>
      <c r="D1940" s="7">
        <f t="shared" si="30"/>
        <v>-6.8718233934953465E-3</v>
      </c>
    </row>
    <row r="1941" spans="2:4">
      <c r="B1941" s="4">
        <v>44032</v>
      </c>
      <c r="C1941" s="6">
        <v>36.729324340820298</v>
      </c>
      <c r="D1941" s="7">
        <f t="shared" si="30"/>
        <v>7.5837104800454691E-2</v>
      </c>
    </row>
    <row r="1942" spans="2:4">
      <c r="B1942" s="4">
        <v>44033</v>
      </c>
      <c r="C1942" s="6">
        <v>38.912113189697202</v>
      </c>
      <c r="D1942" s="7">
        <f t="shared" si="30"/>
        <v>5.9429049895453501E-2</v>
      </c>
    </row>
    <row r="1943" spans="2:4">
      <c r="B1943" s="4">
        <v>44034</v>
      </c>
      <c r="C1943" s="6">
        <v>40.074378967285099</v>
      </c>
      <c r="D1943" s="7">
        <f t="shared" si="30"/>
        <v>2.9868996626367439E-2</v>
      </c>
    </row>
    <row r="1944" spans="2:4">
      <c r="B1944" s="4">
        <v>44035</v>
      </c>
      <c r="C1944" s="6">
        <v>39.431819915771399</v>
      </c>
      <c r="D1944" s="7">
        <f t="shared" si="30"/>
        <v>-1.603416117909795E-2</v>
      </c>
    </row>
    <row r="1945" spans="2:4">
      <c r="B1945" s="4">
        <v>44036</v>
      </c>
      <c r="C1945" s="6">
        <v>40.121616363525298</v>
      </c>
      <c r="D1945" s="7">
        <f t="shared" si="30"/>
        <v>1.7493396176675224E-2</v>
      </c>
    </row>
    <row r="1946" spans="2:4">
      <c r="B1946" s="4">
        <v>44039</v>
      </c>
      <c r="C1946" s="6">
        <v>39.2617378234863</v>
      </c>
      <c r="D1946" s="7">
        <f t="shared" si="30"/>
        <v>-2.1431802055231208E-2</v>
      </c>
    </row>
    <row r="1947" spans="2:4">
      <c r="B1947" s="4">
        <v>44040</v>
      </c>
      <c r="C1947" s="6">
        <v>38.354602813720703</v>
      </c>
      <c r="D1947" s="7">
        <f t="shared" si="30"/>
        <v>-2.3104810435134349E-2</v>
      </c>
    </row>
    <row r="1948" spans="2:4">
      <c r="B1948" s="4">
        <v>44041</v>
      </c>
      <c r="C1948" s="6">
        <v>38.288459777832003</v>
      </c>
      <c r="D1948" s="7">
        <f t="shared" si="30"/>
        <v>-1.724513644684067E-3</v>
      </c>
    </row>
    <row r="1949" spans="2:4">
      <c r="B1949" s="4">
        <v>44042</v>
      </c>
      <c r="C1949" s="6">
        <v>37.5703125</v>
      </c>
      <c r="D1949" s="7">
        <f t="shared" si="30"/>
        <v>-1.8756233131315247E-2</v>
      </c>
    </row>
    <row r="1950" spans="2:4">
      <c r="B1950" s="4">
        <v>44043</v>
      </c>
      <c r="C1950" s="6">
        <v>37.173442840576101</v>
      </c>
      <c r="D1950" s="7">
        <f t="shared" si="30"/>
        <v>-1.0563384571898315E-2</v>
      </c>
    </row>
    <row r="1951" spans="2:4">
      <c r="B1951" s="4">
        <v>44046</v>
      </c>
      <c r="C1951" s="6">
        <v>38.713676452636697</v>
      </c>
      <c r="D1951" s="7">
        <f t="shared" si="30"/>
        <v>4.1433708969764282E-2</v>
      </c>
    </row>
    <row r="1952" spans="2:4">
      <c r="B1952" s="4">
        <v>44047</v>
      </c>
      <c r="C1952" s="6">
        <v>40.461795806884702</v>
      </c>
      <c r="D1952" s="7">
        <f t="shared" si="30"/>
        <v>4.5155085086963975E-2</v>
      </c>
    </row>
    <row r="1953" spans="2:4">
      <c r="B1953" s="4">
        <v>44048</v>
      </c>
      <c r="C1953" s="6">
        <v>42.691818237304602</v>
      </c>
      <c r="D1953" s="7">
        <f t="shared" si="30"/>
        <v>5.5114272264713771E-2</v>
      </c>
    </row>
    <row r="1954" spans="2:4">
      <c r="B1954" s="4">
        <v>44049</v>
      </c>
      <c r="C1954" s="6">
        <v>42.323299407958899</v>
      </c>
      <c r="D1954" s="7">
        <f t="shared" si="30"/>
        <v>-8.6320715434811124E-3</v>
      </c>
    </row>
    <row r="1955" spans="2:4">
      <c r="B1955" s="4">
        <v>44050</v>
      </c>
      <c r="C1955" s="6">
        <v>42.946952819824197</v>
      </c>
      <c r="D1955" s="7">
        <f t="shared" si="30"/>
        <v>1.4735462985856485E-2</v>
      </c>
    </row>
    <row r="1956" spans="2:4">
      <c r="B1956" s="4">
        <v>44053</v>
      </c>
      <c r="C1956" s="6">
        <v>45.621097564697202</v>
      </c>
      <c r="D1956" s="7">
        <f t="shared" si="30"/>
        <v>6.2266227736619051E-2</v>
      </c>
    </row>
    <row r="1957" spans="2:4">
      <c r="B1957" s="4">
        <v>44054</v>
      </c>
      <c r="C1957" s="6">
        <v>44.789558410644503</v>
      </c>
      <c r="D1957" s="7">
        <f t="shared" si="30"/>
        <v>-1.8227074718521585E-2</v>
      </c>
    </row>
    <row r="1958" spans="2:4">
      <c r="B1958" s="4">
        <v>44055</v>
      </c>
      <c r="C1958" s="6">
        <v>47.4353637695312</v>
      </c>
      <c r="D1958" s="7">
        <f t="shared" si="30"/>
        <v>5.9071923295807904E-2</v>
      </c>
    </row>
    <row r="1959" spans="2:4">
      <c r="B1959" s="4">
        <v>44056</v>
      </c>
      <c r="C1959" s="6">
        <v>47.293613433837798</v>
      </c>
      <c r="D1959" s="7">
        <f t="shared" si="30"/>
        <v>-2.9882839390060756E-3</v>
      </c>
    </row>
    <row r="1960" spans="2:4">
      <c r="B1960" s="4">
        <v>44057</v>
      </c>
      <c r="C1960" s="6">
        <v>47.293613433837798</v>
      </c>
      <c r="D1960" s="7">
        <f t="shared" si="30"/>
        <v>0</v>
      </c>
    </row>
    <row r="1961" spans="2:4">
      <c r="B1961" s="4">
        <v>44060</v>
      </c>
      <c r="C1961" s="6">
        <v>47.4637031555175</v>
      </c>
      <c r="D1961" s="7">
        <f t="shared" si="30"/>
        <v>3.5964628060753956E-3</v>
      </c>
    </row>
    <row r="1962" spans="2:4">
      <c r="B1962" s="4">
        <v>44061</v>
      </c>
      <c r="C1962" s="6">
        <v>45.469905853271399</v>
      </c>
      <c r="D1962" s="7">
        <f t="shared" si="30"/>
        <v>-4.2006779279596285E-2</v>
      </c>
    </row>
    <row r="1963" spans="2:4">
      <c r="B1963" s="4">
        <v>44062</v>
      </c>
      <c r="C1963" s="6">
        <v>46.188053131103501</v>
      </c>
      <c r="D1963" s="7">
        <f t="shared" si="30"/>
        <v>1.5793902898095347E-2</v>
      </c>
    </row>
    <row r="1964" spans="2:4">
      <c r="B1964" s="4">
        <v>44063</v>
      </c>
      <c r="C1964" s="6">
        <v>46.414833068847599</v>
      </c>
      <c r="D1964" s="7">
        <f t="shared" si="30"/>
        <v>4.9099263201328736E-3</v>
      </c>
    </row>
    <row r="1965" spans="2:4">
      <c r="B1965" s="4">
        <v>44064</v>
      </c>
      <c r="C1965" s="6">
        <v>48.644863128662102</v>
      </c>
      <c r="D1965" s="7">
        <f t="shared" si="30"/>
        <v>4.8045633526391907E-2</v>
      </c>
    </row>
    <row r="1966" spans="2:4">
      <c r="B1966" s="4">
        <v>44067</v>
      </c>
      <c r="C1966" s="6">
        <v>50.695358276367102</v>
      </c>
      <c r="D1966" s="7">
        <f t="shared" si="30"/>
        <v>4.2152346945279584E-2</v>
      </c>
    </row>
    <row r="1967" spans="2:4">
      <c r="B1967" s="4">
        <v>44068</v>
      </c>
      <c r="C1967" s="6">
        <v>51.328456878662102</v>
      </c>
      <c r="D1967" s="7">
        <f t="shared" si="30"/>
        <v>1.2488295256611881E-2</v>
      </c>
    </row>
    <row r="1968" spans="2:4">
      <c r="B1968" s="4">
        <v>44069</v>
      </c>
      <c r="C1968" s="6">
        <v>52.6419067382812</v>
      </c>
      <c r="D1968" s="7">
        <f t="shared" si="30"/>
        <v>2.55891164373796E-2</v>
      </c>
    </row>
    <row r="1969" spans="2:4">
      <c r="B1969" s="4">
        <v>44070</v>
      </c>
      <c r="C1969" s="6">
        <v>52.632457733154297</v>
      </c>
      <c r="D1969" s="7">
        <f t="shared" si="30"/>
        <v>-1.7949587528964805E-4</v>
      </c>
    </row>
    <row r="1970" spans="2:4">
      <c r="B1970" s="4">
        <v>44071</v>
      </c>
      <c r="C1970" s="6">
        <v>47.208568572997997</v>
      </c>
      <c r="D1970" s="7">
        <f t="shared" si="30"/>
        <v>-0.10305217338805128</v>
      </c>
    </row>
    <row r="1971" spans="2:4">
      <c r="B1971" s="4">
        <v>44074</v>
      </c>
      <c r="C1971" s="6">
        <v>44.553325653076101</v>
      </c>
      <c r="D1971" s="7">
        <f t="shared" si="30"/>
        <v>-5.6244936039865912E-2</v>
      </c>
    </row>
    <row r="1972" spans="2:4">
      <c r="B1972" s="4">
        <v>44075</v>
      </c>
      <c r="C1972" s="6">
        <v>45.517154693603501</v>
      </c>
      <c r="D1972" s="7">
        <f t="shared" si="30"/>
        <v>2.1633155918201474E-2</v>
      </c>
    </row>
    <row r="1973" spans="2:4">
      <c r="B1973" s="4">
        <v>44076</v>
      </c>
      <c r="C1973" s="6">
        <v>45.753379821777301</v>
      </c>
      <c r="D1973" s="7">
        <f t="shared" si="30"/>
        <v>5.1898043663742843E-3</v>
      </c>
    </row>
    <row r="1974" spans="2:4">
      <c r="B1974" s="4">
        <v>44077</v>
      </c>
      <c r="C1974" s="6">
        <v>42.729618072509702</v>
      </c>
      <c r="D1974" s="7">
        <f t="shared" si="30"/>
        <v>-6.6088270659916959E-2</v>
      </c>
    </row>
    <row r="1975" spans="2:4">
      <c r="B1975" s="4">
        <v>44078</v>
      </c>
      <c r="C1975" s="6">
        <v>41.9925727844238</v>
      </c>
      <c r="D1975" s="7">
        <f t="shared" si="30"/>
        <v>-1.7249049285560591E-2</v>
      </c>
    </row>
    <row r="1976" spans="2:4">
      <c r="B1976" s="4">
        <v>44082</v>
      </c>
      <c r="C1976" s="6">
        <v>40.943706512451101</v>
      </c>
      <c r="D1976" s="7">
        <f t="shared" si="30"/>
        <v>-2.4977423444789593E-2</v>
      </c>
    </row>
    <row r="1977" spans="2:4">
      <c r="B1977" s="4">
        <v>44083</v>
      </c>
      <c r="C1977" s="6">
        <v>44.052520751953097</v>
      </c>
      <c r="D1977" s="7">
        <f t="shared" si="30"/>
        <v>7.5928988953567256E-2</v>
      </c>
    </row>
    <row r="1978" spans="2:4">
      <c r="B1978" s="4">
        <v>44084</v>
      </c>
      <c r="C1978" s="6">
        <v>44.566085815429602</v>
      </c>
      <c r="D1978" s="7">
        <f t="shared" si="30"/>
        <v>1.1658017627827588E-2</v>
      </c>
    </row>
    <row r="1979" spans="2:4">
      <c r="B1979" s="4">
        <v>44085</v>
      </c>
      <c r="C1979" s="6">
        <v>45.013076782226499</v>
      </c>
      <c r="D1979" s="7">
        <f t="shared" si="30"/>
        <v>1.0029845758680933E-2</v>
      </c>
    </row>
    <row r="1980" spans="2:4">
      <c r="B1980" s="4">
        <v>44088</v>
      </c>
      <c r="C1980" s="6">
        <v>45.003566741943303</v>
      </c>
      <c r="D1980" s="7">
        <f t="shared" si="30"/>
        <v>-2.1127283365240945E-4</v>
      </c>
    </row>
    <row r="1981" spans="2:4">
      <c r="B1981" s="4">
        <v>44089</v>
      </c>
      <c r="C1981" s="6">
        <v>45.403003692626903</v>
      </c>
      <c r="D1981" s="7">
        <f t="shared" si="30"/>
        <v>8.8756731877281947E-3</v>
      </c>
    </row>
    <row r="1982" spans="2:4">
      <c r="B1982" s="4">
        <v>44090</v>
      </c>
      <c r="C1982" s="6">
        <v>44.451957702636697</v>
      </c>
      <c r="D1982" s="7">
        <f t="shared" si="30"/>
        <v>-2.0946763708160732E-2</v>
      </c>
    </row>
    <row r="1983" spans="2:4">
      <c r="B1983" s="4">
        <v>44091</v>
      </c>
      <c r="C1983" s="6">
        <v>43.063426971435497</v>
      </c>
      <c r="D1983" s="7">
        <f t="shared" si="30"/>
        <v>-3.1236660947304928E-2</v>
      </c>
    </row>
    <row r="1984" spans="2:4">
      <c r="B1984" s="4">
        <v>44092</v>
      </c>
      <c r="C1984" s="6">
        <v>42.578395843505803</v>
      </c>
      <c r="D1984" s="7">
        <f t="shared" si="30"/>
        <v>-1.1263179965947057E-2</v>
      </c>
    </row>
    <row r="1985" spans="2:4">
      <c r="B1985" s="4">
        <v>44095</v>
      </c>
      <c r="C1985" s="6">
        <v>43.767200469970703</v>
      </c>
      <c r="D1985" s="7">
        <f t="shared" si="30"/>
        <v>2.7920371421090495E-2</v>
      </c>
    </row>
    <row r="1986" spans="2:4">
      <c r="B1986" s="4">
        <v>44096</v>
      </c>
      <c r="C1986" s="6">
        <v>43.44384765625</v>
      </c>
      <c r="D1986" s="7">
        <f t="shared" si="30"/>
        <v>-7.3880168310641592E-3</v>
      </c>
    </row>
    <row r="1987" spans="2:4">
      <c r="B1987" s="4">
        <v>44097</v>
      </c>
      <c r="C1987" s="6">
        <v>42.112377166747997</v>
      </c>
      <c r="D1987" s="7">
        <f t="shared" si="30"/>
        <v>-3.0648079333057243E-2</v>
      </c>
    </row>
    <row r="1988" spans="2:4">
      <c r="B1988" s="4">
        <v>44098</v>
      </c>
      <c r="C1988" s="6">
        <v>43.434333801269503</v>
      </c>
      <c r="D1988" s="7">
        <f t="shared" si="30"/>
        <v>3.1391166290306804E-2</v>
      </c>
    </row>
    <row r="1989" spans="2:4">
      <c r="B1989" s="4">
        <v>44099</v>
      </c>
      <c r="C1989" s="6">
        <v>44.252231597900298</v>
      </c>
      <c r="D1989" s="7">
        <f t="shared" ref="D1989:D2052" si="31">+C1989/C1988-1</f>
        <v>1.8830674377855683E-2</v>
      </c>
    </row>
    <row r="1990" spans="2:4">
      <c r="B1990" s="4">
        <v>44102</v>
      </c>
      <c r="C1990" s="6">
        <v>45.422027587890597</v>
      </c>
      <c r="D1990" s="7">
        <f t="shared" si="31"/>
        <v>2.6434734424688466E-2</v>
      </c>
    </row>
    <row r="1991" spans="2:4">
      <c r="B1991" s="4">
        <v>44103</v>
      </c>
      <c r="C1991" s="6">
        <v>44.765804290771399</v>
      </c>
      <c r="D1991" s="7">
        <f t="shared" si="31"/>
        <v>-1.44472479976685E-2</v>
      </c>
    </row>
    <row r="1992" spans="2:4">
      <c r="B1992" s="4">
        <v>44104</v>
      </c>
      <c r="C1992" s="6">
        <v>42.416713714599602</v>
      </c>
      <c r="D1992" s="7">
        <f t="shared" si="31"/>
        <v>-5.2475111603346503E-2</v>
      </c>
    </row>
    <row r="1993" spans="2:4">
      <c r="B1993" s="4">
        <v>44105</v>
      </c>
      <c r="C1993" s="6">
        <v>42.787624359130803</v>
      </c>
      <c r="D1993" s="7">
        <f t="shared" si="31"/>
        <v>8.7444455746117367E-3</v>
      </c>
    </row>
    <row r="1994" spans="2:4">
      <c r="B1994" s="4">
        <v>44106</v>
      </c>
      <c r="C1994" s="6">
        <v>43.329719543457003</v>
      </c>
      <c r="D1994" s="7">
        <f t="shared" si="31"/>
        <v>1.2669438709104641E-2</v>
      </c>
    </row>
    <row r="1995" spans="2:4">
      <c r="B1995" s="4">
        <v>44109</v>
      </c>
      <c r="C1995" s="6">
        <v>44.528041839599602</v>
      </c>
      <c r="D1995" s="7">
        <f t="shared" si="31"/>
        <v>2.7655897817219E-2</v>
      </c>
    </row>
    <row r="1996" spans="2:4">
      <c r="B1996" s="4">
        <v>44110</v>
      </c>
      <c r="C1996" s="6">
        <v>44.157135009765597</v>
      </c>
      <c r="D1996" s="7">
        <f t="shared" si="31"/>
        <v>-8.3297359261855775E-3</v>
      </c>
    </row>
    <row r="1997" spans="2:4">
      <c r="B1997" s="4">
        <v>44111</v>
      </c>
      <c r="C1997" s="6">
        <v>46.886638641357401</v>
      </c>
      <c r="D1997" s="7">
        <f t="shared" si="31"/>
        <v>6.1813422247348315E-2</v>
      </c>
    </row>
    <row r="1998" spans="2:4">
      <c r="B1998" s="4">
        <v>44112</v>
      </c>
      <c r="C1998" s="6">
        <v>48.303699493408203</v>
      </c>
      <c r="D1998" s="7">
        <f t="shared" si="31"/>
        <v>3.0223127379424675E-2</v>
      </c>
    </row>
    <row r="1999" spans="2:4">
      <c r="B1999" s="4">
        <v>44113</v>
      </c>
      <c r="C1999" s="6">
        <v>47.951808929443303</v>
      </c>
      <c r="D1999" s="7">
        <f t="shared" si="31"/>
        <v>-7.2849609378867752E-3</v>
      </c>
    </row>
    <row r="2000" spans="2:4">
      <c r="B2000" s="4">
        <v>44116</v>
      </c>
      <c r="C2000" s="6">
        <v>48.170555114746001</v>
      </c>
      <c r="D2000" s="7">
        <f t="shared" si="31"/>
        <v>4.5617921447878018E-3</v>
      </c>
    </row>
    <row r="2001" spans="2:4">
      <c r="B2001" s="4">
        <v>44117</v>
      </c>
      <c r="C2001" s="6">
        <v>49.159645080566399</v>
      </c>
      <c r="D2001" s="7">
        <f t="shared" si="31"/>
        <v>2.0533082159097216E-2</v>
      </c>
    </row>
    <row r="2002" spans="2:4">
      <c r="B2002" s="4">
        <v>44118</v>
      </c>
      <c r="C2002" s="6">
        <v>48.912368774413999</v>
      </c>
      <c r="D2002" s="7">
        <f t="shared" si="31"/>
        <v>-5.0300669532326037E-3</v>
      </c>
    </row>
    <row r="2003" spans="2:4">
      <c r="B2003" s="4">
        <v>44119</v>
      </c>
      <c r="C2003" s="6">
        <v>50.586212158203097</v>
      </c>
      <c r="D2003" s="7">
        <f t="shared" si="31"/>
        <v>3.4221270114905611E-2</v>
      </c>
    </row>
    <row r="2004" spans="2:4">
      <c r="B2004" s="4">
        <v>44120</v>
      </c>
      <c r="C2004" s="6">
        <v>51.023693084716797</v>
      </c>
      <c r="D2004" s="7">
        <f t="shared" si="31"/>
        <v>8.6482246416379471E-3</v>
      </c>
    </row>
    <row r="2005" spans="2:4">
      <c r="B2005" s="4">
        <v>44123</v>
      </c>
      <c r="C2005" s="6">
        <v>50.158241271972599</v>
      </c>
      <c r="D2005" s="7">
        <f t="shared" si="31"/>
        <v>-1.6961763455797918E-2</v>
      </c>
    </row>
    <row r="2006" spans="2:4">
      <c r="B2006" s="4">
        <v>44124</v>
      </c>
      <c r="C2006" s="6">
        <v>50.5481758117675</v>
      </c>
      <c r="D2006" s="7">
        <f t="shared" si="31"/>
        <v>7.7740871670630707E-3</v>
      </c>
    </row>
    <row r="2007" spans="2:4">
      <c r="B2007" s="4">
        <v>44125</v>
      </c>
      <c r="C2007" s="6">
        <v>49.568592071533203</v>
      </c>
      <c r="D2007" s="7">
        <f t="shared" si="31"/>
        <v>-1.9379210515570233E-2</v>
      </c>
    </row>
    <row r="2008" spans="2:4">
      <c r="B2008" s="4">
        <v>44126</v>
      </c>
      <c r="C2008" s="6">
        <v>48.598522186279297</v>
      </c>
      <c r="D2008" s="7">
        <f t="shared" si="31"/>
        <v>-1.957025295077941E-2</v>
      </c>
    </row>
    <row r="2009" spans="2:4">
      <c r="B2009" s="4">
        <v>44127</v>
      </c>
      <c r="C2009" s="6">
        <v>47.362163543701101</v>
      </c>
      <c r="D2009" s="7">
        <f t="shared" si="31"/>
        <v>-2.5440251821633675E-2</v>
      </c>
    </row>
    <row r="2010" spans="2:4">
      <c r="B2010" s="4">
        <v>44130</v>
      </c>
      <c r="C2010" s="6">
        <v>47.7996406555175</v>
      </c>
      <c r="D2010" s="7">
        <f t="shared" si="31"/>
        <v>9.2368481311615458E-3</v>
      </c>
    </row>
    <row r="2011" spans="2:4">
      <c r="B2011" s="4">
        <v>44131</v>
      </c>
      <c r="C2011" s="6">
        <v>50.281883239746001</v>
      </c>
      <c r="D2011" s="7">
        <f t="shared" si="31"/>
        <v>5.1930151569915095E-2</v>
      </c>
    </row>
    <row r="2012" spans="2:4">
      <c r="B2012" s="4">
        <v>44132</v>
      </c>
      <c r="C2012" s="6">
        <v>49.872928619384702</v>
      </c>
      <c r="D2012" s="7">
        <f t="shared" si="31"/>
        <v>-8.1332399268219113E-3</v>
      </c>
    </row>
    <row r="2013" spans="2:4">
      <c r="B2013" s="4">
        <v>44133</v>
      </c>
      <c r="C2013" s="6">
        <v>47.7996406555175</v>
      </c>
      <c r="D2013" s="7">
        <f t="shared" si="31"/>
        <v>-4.1571410006617349E-2</v>
      </c>
    </row>
    <row r="2014" spans="2:4">
      <c r="B2014" s="4">
        <v>44134</v>
      </c>
      <c r="C2014" s="6">
        <v>45.269859313964801</v>
      </c>
      <c r="D2014" s="7">
        <f t="shared" si="31"/>
        <v>-5.2924693718606197E-2</v>
      </c>
    </row>
    <row r="2015" spans="2:4">
      <c r="B2015" s="4">
        <v>44137</v>
      </c>
      <c r="C2015" s="6">
        <v>44.936992645263601</v>
      </c>
      <c r="D2015" s="7">
        <f t="shared" si="31"/>
        <v>-7.3529424156729695E-3</v>
      </c>
    </row>
    <row r="2016" spans="2:4">
      <c r="B2016" s="4">
        <v>44138</v>
      </c>
      <c r="C2016" s="6">
        <v>46.106777191162102</v>
      </c>
      <c r="D2016" s="7">
        <f t="shared" si="31"/>
        <v>2.603166071065055E-2</v>
      </c>
    </row>
    <row r="2017" spans="2:4">
      <c r="B2017" s="4">
        <v>44139</v>
      </c>
      <c r="C2017" s="6">
        <v>46.220901489257798</v>
      </c>
      <c r="D2017" s="7">
        <f t="shared" si="31"/>
        <v>2.4752174202617994E-3</v>
      </c>
    </row>
    <row r="2018" spans="2:4">
      <c r="B2018" s="4">
        <v>44140</v>
      </c>
      <c r="C2018" s="6">
        <v>47.580902099609297</v>
      </c>
      <c r="D2018" s="7">
        <f t="shared" si="31"/>
        <v>2.9423930873948345E-2</v>
      </c>
    </row>
    <row r="2019" spans="2:4">
      <c r="B2019" s="4">
        <v>44141</v>
      </c>
      <c r="C2019" s="6">
        <v>48.598522186279297</v>
      </c>
      <c r="D2019" s="7">
        <f t="shared" si="31"/>
        <v>2.138715412624248E-2</v>
      </c>
    </row>
    <row r="2020" spans="2:4">
      <c r="B2020" s="4">
        <v>44144</v>
      </c>
      <c r="C2020" s="6">
        <v>42.759090423583899</v>
      </c>
      <c r="D2020" s="7">
        <f t="shared" si="31"/>
        <v>-0.12015657061160656</v>
      </c>
    </row>
    <row r="2021" spans="2:4">
      <c r="B2021" s="4">
        <v>44145</v>
      </c>
      <c r="C2021" s="6">
        <v>44.299793243408203</v>
      </c>
      <c r="D2021" s="7">
        <f t="shared" si="31"/>
        <v>3.6032170108429629E-2</v>
      </c>
    </row>
    <row r="2022" spans="2:4">
      <c r="B2022" s="4">
        <v>44146</v>
      </c>
      <c r="C2022" s="6">
        <v>46.249435424804602</v>
      </c>
      <c r="D2022" s="7">
        <f t="shared" si="31"/>
        <v>4.4010186925341976E-2</v>
      </c>
    </row>
    <row r="2023" spans="2:4">
      <c r="B2023" s="4">
        <v>44147</v>
      </c>
      <c r="C2023" s="6">
        <v>45.383987426757798</v>
      </c>
      <c r="D2023" s="7">
        <f t="shared" si="31"/>
        <v>-1.8712617572465451E-2</v>
      </c>
    </row>
    <row r="2024" spans="2:4">
      <c r="B2024" s="4">
        <v>44148</v>
      </c>
      <c r="C2024" s="6">
        <v>45.136707305908203</v>
      </c>
      <c r="D2024" s="7">
        <f t="shared" si="31"/>
        <v>-5.4486204247403691E-3</v>
      </c>
    </row>
    <row r="2025" spans="2:4">
      <c r="B2025" s="4">
        <v>44151</v>
      </c>
      <c r="C2025" s="6">
        <v>46.3255195617675</v>
      </c>
      <c r="D2025" s="7">
        <f t="shared" si="31"/>
        <v>2.6338036751380134E-2</v>
      </c>
    </row>
    <row r="2026" spans="2:4">
      <c r="B2026" s="4">
        <v>44152</v>
      </c>
      <c r="C2026" s="6">
        <v>46.411113739013601</v>
      </c>
      <c r="D2026" s="7">
        <f t="shared" si="31"/>
        <v>1.847667938877029E-3</v>
      </c>
    </row>
    <row r="2027" spans="2:4">
      <c r="B2027" s="4">
        <v>44153</v>
      </c>
      <c r="C2027" s="6">
        <v>46.173355102538999</v>
      </c>
      <c r="D2027" s="7">
        <f t="shared" si="31"/>
        <v>-5.1228815109157777E-3</v>
      </c>
    </row>
    <row r="2028" spans="2:4">
      <c r="B2028" s="4">
        <v>44154</v>
      </c>
      <c r="C2028" s="6">
        <v>47.305103302001903</v>
      </c>
      <c r="D2028" s="7">
        <f t="shared" si="31"/>
        <v>2.451085040169998E-2</v>
      </c>
    </row>
    <row r="2029" spans="2:4">
      <c r="B2029" s="4">
        <v>44155</v>
      </c>
      <c r="C2029" s="6">
        <v>47.057819366455</v>
      </c>
      <c r="D2029" s="7">
        <f t="shared" si="31"/>
        <v>-5.2274261820803858E-3</v>
      </c>
    </row>
    <row r="2030" spans="2:4">
      <c r="B2030" s="4">
        <v>44158</v>
      </c>
      <c r="C2030" s="6">
        <v>48.6080322265625</v>
      </c>
      <c r="D2030" s="7">
        <f t="shared" si="31"/>
        <v>3.2942726224423513E-2</v>
      </c>
    </row>
    <row r="2031" spans="2:4">
      <c r="B2031" s="4">
        <v>44159</v>
      </c>
      <c r="C2031" s="6">
        <v>49.150131225585902</v>
      </c>
      <c r="D2031" s="7">
        <f t="shared" si="31"/>
        <v>1.1152457200832133E-2</v>
      </c>
    </row>
    <row r="2032" spans="2:4">
      <c r="B2032" s="4">
        <v>44160</v>
      </c>
      <c r="C2032" s="6">
        <v>49.502017974853501</v>
      </c>
      <c r="D2032" s="7">
        <f t="shared" si="31"/>
        <v>7.1594264449170719E-3</v>
      </c>
    </row>
    <row r="2033" spans="2:4">
      <c r="B2033" s="4">
        <v>44162</v>
      </c>
      <c r="C2033" s="6">
        <v>49.777824401855398</v>
      </c>
      <c r="D2033" s="7">
        <f t="shared" si="31"/>
        <v>5.5716198709718778E-3</v>
      </c>
    </row>
    <row r="2034" spans="2:4">
      <c r="B2034" s="4">
        <v>44165</v>
      </c>
      <c r="C2034" s="6">
        <v>49.140613555908203</v>
      </c>
      <c r="D2034" s="7">
        <f t="shared" si="31"/>
        <v>-1.2801098754397167E-2</v>
      </c>
    </row>
    <row r="2035" spans="2:4">
      <c r="B2035" s="4">
        <v>44166</v>
      </c>
      <c r="C2035" s="6">
        <v>52.383697509765597</v>
      </c>
      <c r="D2035" s="7">
        <f t="shared" si="31"/>
        <v>6.5996000439995983E-2</v>
      </c>
    </row>
    <row r="2036" spans="2:4">
      <c r="B2036" s="4">
        <v>44167</v>
      </c>
      <c r="C2036" s="6">
        <v>49.882434844970703</v>
      </c>
      <c r="D2036" s="7">
        <f t="shared" si="31"/>
        <v>-4.774887577053144E-2</v>
      </c>
    </row>
    <row r="2037" spans="2:4">
      <c r="B2037" s="4">
        <v>44168</v>
      </c>
      <c r="C2037" s="6">
        <v>50.262851715087798</v>
      </c>
      <c r="D2037" s="7">
        <f t="shared" si="31"/>
        <v>7.6262690724577809E-3</v>
      </c>
    </row>
    <row r="2038" spans="2:4">
      <c r="B2038" s="4">
        <v>44169</v>
      </c>
      <c r="C2038" s="6">
        <v>44.680210113525298</v>
      </c>
      <c r="D2038" s="7">
        <f t="shared" si="31"/>
        <v>-0.11106893881006585</v>
      </c>
    </row>
    <row r="2039" spans="2:4">
      <c r="B2039" s="4">
        <v>44172</v>
      </c>
      <c r="C2039" s="6">
        <v>42.9492988586425</v>
      </c>
      <c r="D2039" s="7">
        <f t="shared" si="31"/>
        <v>-3.8739998099490358E-2</v>
      </c>
    </row>
    <row r="2040" spans="2:4">
      <c r="B2040" s="4">
        <v>44173</v>
      </c>
      <c r="C2040" s="6">
        <v>43.596015930175703</v>
      </c>
      <c r="D2040" s="7">
        <f t="shared" si="31"/>
        <v>1.5057686358553202E-2</v>
      </c>
    </row>
    <row r="2041" spans="2:4">
      <c r="B2041" s="4">
        <v>44174</v>
      </c>
      <c r="C2041" s="6">
        <v>44.318813323974602</v>
      </c>
      <c r="D2041" s="7">
        <f t="shared" si="31"/>
        <v>1.6579436867729891E-2</v>
      </c>
    </row>
    <row r="2042" spans="2:4">
      <c r="B2042" s="4">
        <v>44175</v>
      </c>
      <c r="C2042" s="6">
        <v>44.2332153320312</v>
      </c>
      <c r="D2042" s="7">
        <f t="shared" si="31"/>
        <v>-1.9314143480709811E-3</v>
      </c>
    </row>
    <row r="2043" spans="2:4">
      <c r="B2043" s="4">
        <v>44176</v>
      </c>
      <c r="C2043" s="6">
        <v>42.854202270507798</v>
      </c>
      <c r="D2043" s="7">
        <f t="shared" si="31"/>
        <v>-3.1175962479146224E-2</v>
      </c>
    </row>
    <row r="2044" spans="2:4">
      <c r="B2044" s="4">
        <v>44179</v>
      </c>
      <c r="C2044" s="6">
        <v>42.397697448730398</v>
      </c>
      <c r="D2044" s="7">
        <f t="shared" si="31"/>
        <v>-1.0652510082810873E-2</v>
      </c>
    </row>
    <row r="2045" spans="2:4">
      <c r="B2045" s="4">
        <v>44180</v>
      </c>
      <c r="C2045" s="6">
        <v>43.680732727050703</v>
      </c>
      <c r="D2045" s="7">
        <f t="shared" si="31"/>
        <v>3.026190938486284E-2</v>
      </c>
    </row>
    <row r="2046" spans="2:4">
      <c r="B2046" s="4">
        <v>44181</v>
      </c>
      <c r="C2046" s="6">
        <v>44.446723937988203</v>
      </c>
      <c r="D2046" s="7">
        <f t="shared" si="31"/>
        <v>1.7536134655157465E-2</v>
      </c>
    </row>
    <row r="2047" spans="2:4">
      <c r="B2047" s="4">
        <v>44182</v>
      </c>
      <c r="C2047" s="6">
        <v>45.040367126464801</v>
      </c>
      <c r="D2047" s="7">
        <f t="shared" si="31"/>
        <v>1.3356286715413335E-2</v>
      </c>
    </row>
    <row r="2048" spans="2:4">
      <c r="B2048" s="4">
        <v>44183</v>
      </c>
      <c r="C2048" s="6">
        <v>42.732822418212798</v>
      </c>
      <c r="D2048" s="7">
        <f t="shared" si="31"/>
        <v>-5.123281304019689E-2</v>
      </c>
    </row>
    <row r="2049" spans="2:4">
      <c r="B2049" s="4">
        <v>44186</v>
      </c>
      <c r="C2049" s="6">
        <v>42.818996429443303</v>
      </c>
      <c r="D2049" s="7">
        <f t="shared" si="31"/>
        <v>2.0165766348674286E-3</v>
      </c>
    </row>
    <row r="2050" spans="2:4">
      <c r="B2050" s="4">
        <v>44187</v>
      </c>
      <c r="C2050" s="6">
        <v>42.282791137695298</v>
      </c>
      <c r="D2050" s="7">
        <f t="shared" si="31"/>
        <v>-1.252260296738994E-2</v>
      </c>
    </row>
    <row r="2051" spans="2:4">
      <c r="B2051" s="4">
        <v>44188</v>
      </c>
      <c r="C2051" s="6">
        <v>42.895591735839801</v>
      </c>
      <c r="D2051" s="7">
        <f t="shared" si="31"/>
        <v>1.4492907910192088E-2</v>
      </c>
    </row>
    <row r="2052" spans="2:4">
      <c r="B2052" s="4">
        <v>44189</v>
      </c>
      <c r="C2052" s="6">
        <v>42.225341796875</v>
      </c>
      <c r="D2052" s="7">
        <f t="shared" si="31"/>
        <v>-1.5625147290013963E-2</v>
      </c>
    </row>
    <row r="2053" spans="2:4">
      <c r="B2053" s="4">
        <v>44193</v>
      </c>
      <c r="C2053" s="6">
        <v>42.790264129638601</v>
      </c>
      <c r="D2053" s="7">
        <f t="shared" ref="D2053:D2116" si="32">+C2053/C2052-1</f>
        <v>1.3378750975685527E-2</v>
      </c>
    </row>
    <row r="2054" spans="2:4">
      <c r="B2054" s="4">
        <v>44194</v>
      </c>
      <c r="C2054" s="6">
        <v>42.684944152832003</v>
      </c>
      <c r="D2054" s="7">
        <f t="shared" si="32"/>
        <v>-2.4613070040305773E-3</v>
      </c>
    </row>
    <row r="2055" spans="2:4">
      <c r="B2055" s="4">
        <v>44195</v>
      </c>
      <c r="C2055" s="6">
        <v>41.909374237060497</v>
      </c>
      <c r="D2055" s="7">
        <f t="shared" si="32"/>
        <v>-1.8169636417810553E-2</v>
      </c>
    </row>
    <row r="2056" spans="2:4">
      <c r="B2056" s="4">
        <v>44196</v>
      </c>
      <c r="C2056" s="6">
        <v>41.105083465576101</v>
      </c>
      <c r="D2056" s="7">
        <f t="shared" si="32"/>
        <v>-1.9191190184203788E-2</v>
      </c>
    </row>
    <row r="2057" spans="2:4">
      <c r="B2057" s="4">
        <v>44200</v>
      </c>
      <c r="C2057" s="6">
        <v>40.501865386962798</v>
      </c>
      <c r="D2057" s="7">
        <f t="shared" si="32"/>
        <v>-1.4675023811068888E-2</v>
      </c>
    </row>
    <row r="2058" spans="2:4">
      <c r="B2058" s="4">
        <v>44201</v>
      </c>
      <c r="C2058" s="6">
        <v>41.449783325195298</v>
      </c>
      <c r="D2058" s="7">
        <f t="shared" si="32"/>
        <v>2.3404303213590438E-2</v>
      </c>
    </row>
    <row r="2059" spans="2:4">
      <c r="B2059" s="4">
        <v>44202</v>
      </c>
      <c r="C2059" s="6">
        <v>43.604133605957003</v>
      </c>
      <c r="D2059" s="7">
        <f t="shared" si="32"/>
        <v>5.1974946741209616E-2</v>
      </c>
    </row>
    <row r="2060" spans="2:4">
      <c r="B2060" s="4">
        <v>44203</v>
      </c>
      <c r="C2060" s="6">
        <v>43.355186462402301</v>
      </c>
      <c r="D2060" s="7">
        <f t="shared" si="32"/>
        <v>-5.7092555904079134E-3</v>
      </c>
    </row>
    <row r="2061" spans="2:4">
      <c r="B2061" s="4">
        <v>44204</v>
      </c>
      <c r="C2061" s="6">
        <v>42.5891914367675</v>
      </c>
      <c r="D2061" s="7">
        <f t="shared" si="32"/>
        <v>-1.7667898310138153E-2</v>
      </c>
    </row>
    <row r="2062" spans="2:4">
      <c r="B2062" s="4">
        <v>44207</v>
      </c>
      <c r="C2062" s="6">
        <v>44.293529510497997</v>
      </c>
      <c r="D2062" s="7">
        <f t="shared" si="32"/>
        <v>4.0018089478428776E-2</v>
      </c>
    </row>
    <row r="2063" spans="2:4">
      <c r="B2063" s="4">
        <v>44208</v>
      </c>
      <c r="C2063" s="6">
        <v>46.7351264953613</v>
      </c>
      <c r="D2063" s="7">
        <f t="shared" si="32"/>
        <v>5.5123107411989336E-2</v>
      </c>
    </row>
    <row r="2064" spans="2:4">
      <c r="B2064" s="4">
        <v>44209</v>
      </c>
      <c r="C2064" s="6">
        <v>46.141483306884702</v>
      </c>
      <c r="D2064" s="7">
        <f t="shared" si="32"/>
        <v>-1.2702291252715936E-2</v>
      </c>
    </row>
    <row r="2065" spans="2:4">
      <c r="B2065" s="4">
        <v>44210</v>
      </c>
      <c r="C2065" s="6">
        <v>49.961875915527301</v>
      </c>
      <c r="D2065" s="7">
        <f t="shared" si="32"/>
        <v>8.2797351425253574E-2</v>
      </c>
    </row>
    <row r="2066" spans="2:4">
      <c r="B2066" s="4">
        <v>44211</v>
      </c>
      <c r="C2066" s="6">
        <v>49.875698089599602</v>
      </c>
      <c r="D2066" s="7">
        <f t="shared" si="32"/>
        <v>-1.7248717016431492E-3</v>
      </c>
    </row>
    <row r="2067" spans="2:4">
      <c r="B2067" s="4">
        <v>44215</v>
      </c>
      <c r="C2067" s="6">
        <v>49.923572540283203</v>
      </c>
      <c r="D2067" s="7">
        <f t="shared" si="32"/>
        <v>9.5987530034369328E-4</v>
      </c>
    </row>
    <row r="2068" spans="2:4">
      <c r="B2068" s="4">
        <v>44216</v>
      </c>
      <c r="C2068" s="6">
        <v>47.510692596435497</v>
      </c>
      <c r="D2068" s="7">
        <f t="shared" si="32"/>
        <v>-4.833147591552589E-2</v>
      </c>
    </row>
    <row r="2069" spans="2:4">
      <c r="B2069" s="4">
        <v>44217</v>
      </c>
      <c r="C2069" s="6">
        <v>46.668106079101499</v>
      </c>
      <c r="D2069" s="7">
        <f t="shared" si="32"/>
        <v>-1.7734671318961448E-2</v>
      </c>
    </row>
    <row r="2070" spans="2:4">
      <c r="B2070" s="4">
        <v>44218</v>
      </c>
      <c r="C2070" s="6">
        <v>48.659679412841797</v>
      </c>
      <c r="D2070" s="7">
        <f t="shared" si="32"/>
        <v>4.2675255138158397E-2</v>
      </c>
    </row>
    <row r="2071" spans="2:4">
      <c r="B2071" s="4">
        <v>44221</v>
      </c>
      <c r="C2071" s="6">
        <v>49.052261352538999</v>
      </c>
      <c r="D2071" s="7">
        <f t="shared" si="32"/>
        <v>8.0679105253946837E-3</v>
      </c>
    </row>
    <row r="2072" spans="2:4">
      <c r="B2072" s="4">
        <v>44222</v>
      </c>
      <c r="C2072" s="6">
        <v>51.963024139404297</v>
      </c>
      <c r="D2072" s="7">
        <f t="shared" si="32"/>
        <v>5.9340032581691293E-2</v>
      </c>
    </row>
    <row r="2073" spans="2:4">
      <c r="B2073" s="4">
        <v>44223</v>
      </c>
      <c r="C2073" s="6">
        <v>62.284782409667898</v>
      </c>
      <c r="D2073" s="7">
        <f t="shared" si="32"/>
        <v>0.19863659671871292</v>
      </c>
    </row>
    <row r="2074" spans="2:4">
      <c r="B2074" s="4">
        <v>44224</v>
      </c>
      <c r="C2074" s="6">
        <v>57.5643501281738</v>
      </c>
      <c r="D2074" s="7">
        <f t="shared" si="32"/>
        <v>-7.5787890699308136E-2</v>
      </c>
    </row>
    <row r="2075" spans="2:4">
      <c r="B2075" s="4">
        <v>44225</v>
      </c>
      <c r="C2075" s="6">
        <v>57.143054962158203</v>
      </c>
      <c r="D2075" s="7">
        <f t="shared" si="32"/>
        <v>-7.3186818765005324E-3</v>
      </c>
    </row>
    <row r="2076" spans="2:4">
      <c r="B2076" s="4">
        <v>44228</v>
      </c>
      <c r="C2076" s="6">
        <v>53.284366607666001</v>
      </c>
      <c r="D2076" s="7">
        <f t="shared" si="32"/>
        <v>-6.7526812436743855E-2</v>
      </c>
    </row>
    <row r="2077" spans="2:4">
      <c r="B2077" s="4">
        <v>44229</v>
      </c>
      <c r="C2077" s="6">
        <v>49.320354461669901</v>
      </c>
      <c r="D2077" s="7">
        <f t="shared" si="32"/>
        <v>-7.4393530379805672E-2</v>
      </c>
    </row>
    <row r="2078" spans="2:4">
      <c r="B2078" s="4">
        <v>44230</v>
      </c>
      <c r="C2078" s="6">
        <v>50.335296630859297</v>
      </c>
      <c r="D2078" s="7">
        <f t="shared" si="32"/>
        <v>2.0578565995063469E-2</v>
      </c>
    </row>
    <row r="2079" spans="2:4">
      <c r="B2079" s="4">
        <v>44231</v>
      </c>
      <c r="C2079" s="6">
        <v>52.5183715820312</v>
      </c>
      <c r="D2079" s="7">
        <f t="shared" si="32"/>
        <v>4.3370658311239874E-2</v>
      </c>
    </row>
    <row r="2080" spans="2:4">
      <c r="B2080" s="4">
        <v>44232</v>
      </c>
      <c r="C2080" s="6">
        <v>53.255645751953097</v>
      </c>
      <c r="D2080" s="7">
        <f t="shared" si="32"/>
        <v>1.403840499453235E-2</v>
      </c>
    </row>
    <row r="2081" spans="2:4">
      <c r="B2081" s="4">
        <v>44235</v>
      </c>
      <c r="C2081" s="6">
        <v>57.468601226806598</v>
      </c>
      <c r="D2081" s="7">
        <f t="shared" si="32"/>
        <v>7.9108147415506647E-2</v>
      </c>
    </row>
    <row r="2082" spans="2:4">
      <c r="B2082" s="4">
        <v>44236</v>
      </c>
      <c r="C2082" s="6">
        <v>57.707969665527301</v>
      </c>
      <c r="D2082" s="7">
        <f t="shared" si="32"/>
        <v>4.1652038436781336E-3</v>
      </c>
    </row>
    <row r="2083" spans="2:4">
      <c r="B2083" s="4">
        <v>44237</v>
      </c>
      <c r="C2083" s="6">
        <v>58.866539001464801</v>
      </c>
      <c r="D2083" s="7">
        <f t="shared" si="32"/>
        <v>2.007641825994777E-2</v>
      </c>
    </row>
    <row r="2084" spans="2:4">
      <c r="B2084" s="4">
        <v>44238</v>
      </c>
      <c r="C2084" s="6">
        <v>61.087917327880803</v>
      </c>
      <c r="D2084" s="7">
        <f t="shared" si="32"/>
        <v>3.7735840497786555E-2</v>
      </c>
    </row>
    <row r="2085" spans="2:4">
      <c r="B2085" s="4">
        <v>44239</v>
      </c>
      <c r="C2085" s="6">
        <v>62.591182708740199</v>
      </c>
      <c r="D2085" s="7">
        <f t="shared" si="32"/>
        <v>2.4608227725146259E-2</v>
      </c>
    </row>
    <row r="2086" spans="2:4">
      <c r="B2086" s="4">
        <v>44243</v>
      </c>
      <c r="C2086" s="6">
        <v>63.299713134765597</v>
      </c>
      <c r="D2086" s="7">
        <f t="shared" si="32"/>
        <v>1.1319971845275001E-2</v>
      </c>
    </row>
    <row r="2087" spans="2:4">
      <c r="B2087" s="4">
        <v>44244</v>
      </c>
      <c r="C2087" s="6">
        <v>61.317718505859297</v>
      </c>
      <c r="D2087" s="7">
        <f t="shared" si="32"/>
        <v>-3.13112734758626E-2</v>
      </c>
    </row>
    <row r="2088" spans="2:4">
      <c r="B2088" s="4">
        <v>44245</v>
      </c>
      <c r="C2088" s="6">
        <v>59.546352386474602</v>
      </c>
      <c r="D2088" s="7">
        <f t="shared" si="32"/>
        <v>-2.8888324004022303E-2</v>
      </c>
    </row>
    <row r="2089" spans="2:4">
      <c r="B2089" s="4">
        <v>44246</v>
      </c>
      <c r="C2089" s="6">
        <v>61.365589141845703</v>
      </c>
      <c r="D2089" s="7">
        <f t="shared" si="32"/>
        <v>3.055160698280357E-2</v>
      </c>
    </row>
    <row r="2090" spans="2:4">
      <c r="B2090" s="4">
        <v>44249</v>
      </c>
      <c r="C2090" s="6">
        <v>60.657039642333899</v>
      </c>
      <c r="D2090" s="7">
        <f t="shared" si="32"/>
        <v>-1.1546365144054938E-2</v>
      </c>
    </row>
    <row r="2091" spans="2:4">
      <c r="B2091" s="4">
        <v>44250</v>
      </c>
      <c r="C2091" s="6">
        <v>62.1890258789062</v>
      </c>
      <c r="D2091" s="7">
        <f t="shared" si="32"/>
        <v>2.5256528271173639E-2</v>
      </c>
    </row>
    <row r="2092" spans="2:4">
      <c r="B2092" s="4">
        <v>44251</v>
      </c>
      <c r="C2092" s="6">
        <v>61.595390319824197</v>
      </c>
      <c r="D2092" s="7">
        <f t="shared" si="32"/>
        <v>-9.5456642179589934E-3</v>
      </c>
    </row>
    <row r="2093" spans="2:4">
      <c r="B2093" s="4">
        <v>44252</v>
      </c>
      <c r="C2093" s="6">
        <v>59.929351806640597</v>
      </c>
      <c r="D2093" s="7">
        <f t="shared" si="32"/>
        <v>-2.7048103835903392E-2</v>
      </c>
    </row>
    <row r="2094" spans="2:4">
      <c r="B2094" s="4">
        <v>44253</v>
      </c>
      <c r="C2094" s="6">
        <v>60.838970184326101</v>
      </c>
      <c r="D2094" s="7">
        <f t="shared" si="32"/>
        <v>1.5178178142496002E-2</v>
      </c>
    </row>
    <row r="2095" spans="2:4">
      <c r="B2095" s="4">
        <v>44256</v>
      </c>
      <c r="C2095" s="6">
        <v>59.843177795410099</v>
      </c>
      <c r="D2095" s="7">
        <f t="shared" si="32"/>
        <v>-1.6367673316938336E-2</v>
      </c>
    </row>
    <row r="2096" spans="2:4">
      <c r="B2096" s="4">
        <v>44257</v>
      </c>
      <c r="C2096" s="6">
        <v>58.7420654296875</v>
      </c>
      <c r="D2096" s="7">
        <f t="shared" si="32"/>
        <v>-1.8399964812815361E-2</v>
      </c>
    </row>
    <row r="2097" spans="2:4">
      <c r="B2097" s="4">
        <v>44258</v>
      </c>
      <c r="C2097" s="6">
        <v>59.565502166747997</v>
      </c>
      <c r="D2097" s="7">
        <f t="shared" si="32"/>
        <v>1.4017837660919907E-2</v>
      </c>
    </row>
    <row r="2098" spans="2:4">
      <c r="B2098" s="4">
        <v>44259</v>
      </c>
      <c r="C2098" s="6">
        <v>58.110122680663999</v>
      </c>
      <c r="D2098" s="7">
        <f t="shared" si="32"/>
        <v>-2.4433261420508168E-2</v>
      </c>
    </row>
    <row r="2099" spans="2:4">
      <c r="B2099" s="4">
        <v>44260</v>
      </c>
      <c r="C2099" s="6">
        <v>59.412311553955</v>
      </c>
      <c r="D2099" s="7">
        <f t="shared" si="32"/>
        <v>2.2408985099670042E-2</v>
      </c>
    </row>
    <row r="2100" spans="2:4">
      <c r="B2100" s="4">
        <v>44263</v>
      </c>
      <c r="C2100" s="6">
        <v>63.4720649719238</v>
      </c>
      <c r="D2100" s="7">
        <f t="shared" si="32"/>
        <v>6.8331854320833108E-2</v>
      </c>
    </row>
    <row r="2101" spans="2:4">
      <c r="B2101" s="4">
        <v>44264</v>
      </c>
      <c r="C2101" s="6">
        <v>62.610324859619098</v>
      </c>
      <c r="D2101" s="7">
        <f t="shared" si="32"/>
        <v>-1.3576683107535348E-2</v>
      </c>
    </row>
    <row r="2102" spans="2:4">
      <c r="B2102" s="4">
        <v>44265</v>
      </c>
      <c r="C2102" s="6">
        <v>61.796463012695298</v>
      </c>
      <c r="D2102" s="7">
        <f t="shared" si="32"/>
        <v>-1.2998844020512434E-2</v>
      </c>
    </row>
    <row r="2103" spans="2:4">
      <c r="B2103" s="4">
        <v>44266</v>
      </c>
      <c r="C2103" s="6">
        <v>63.711441040038999</v>
      </c>
      <c r="D2103" s="7">
        <f t="shared" si="32"/>
        <v>3.0988473028792818E-2</v>
      </c>
    </row>
    <row r="2104" spans="2:4">
      <c r="B2104" s="4">
        <v>44267</v>
      </c>
      <c r="C2104" s="6">
        <v>65.750892639160099</v>
      </c>
      <c r="D2104" s="7">
        <f t="shared" si="32"/>
        <v>3.2010759226736463E-2</v>
      </c>
    </row>
    <row r="2105" spans="2:4">
      <c r="B2105" s="4">
        <v>44270</v>
      </c>
      <c r="C2105" s="6">
        <v>67.254165649414006</v>
      </c>
      <c r="D2105" s="7">
        <f t="shared" si="32"/>
        <v>2.286315744036882E-2</v>
      </c>
    </row>
    <row r="2106" spans="2:4">
      <c r="B2106" s="4">
        <v>44271</v>
      </c>
      <c r="C2106" s="6">
        <v>63.9316596984863</v>
      </c>
      <c r="D2106" s="7">
        <f t="shared" si="32"/>
        <v>-4.9402232840824123E-2</v>
      </c>
    </row>
    <row r="2107" spans="2:4">
      <c r="B2107" s="4">
        <v>44272</v>
      </c>
      <c r="C2107" s="6">
        <v>64.726371765136705</v>
      </c>
      <c r="D2107" s="7">
        <f t="shared" si="32"/>
        <v>1.2430649703111252E-2</v>
      </c>
    </row>
    <row r="2108" spans="2:4">
      <c r="B2108" s="4">
        <v>44273</v>
      </c>
      <c r="C2108" s="6">
        <v>65.111083984375</v>
      </c>
      <c r="D2108" s="7">
        <f t="shared" si="32"/>
        <v>5.9436703888524622E-3</v>
      </c>
    </row>
    <row r="2109" spans="2:4">
      <c r="B2109" s="4">
        <v>44274</v>
      </c>
      <c r="C2109" s="6">
        <v>67.938659667968693</v>
      </c>
      <c r="D2109" s="7">
        <f t="shared" si="32"/>
        <v>4.3426948386733111E-2</v>
      </c>
    </row>
    <row r="2110" spans="2:4">
      <c r="B2110" s="4">
        <v>44277</v>
      </c>
      <c r="C2110" s="6">
        <v>68.082923889160099</v>
      </c>
      <c r="D2110" s="7">
        <f t="shared" si="32"/>
        <v>2.1234481500880253E-3</v>
      </c>
    </row>
    <row r="2111" spans="2:4">
      <c r="B2111" s="4">
        <v>44278</v>
      </c>
      <c r="C2111" s="6">
        <v>65.014900207519503</v>
      </c>
      <c r="D2111" s="7">
        <f t="shared" si="32"/>
        <v>-4.5063042336950465E-2</v>
      </c>
    </row>
    <row r="2112" spans="2:4">
      <c r="B2112" s="4">
        <v>44279</v>
      </c>
      <c r="C2112" s="6">
        <v>61.177490234375</v>
      </c>
      <c r="D2112" s="7">
        <f t="shared" si="32"/>
        <v>-5.9023546308553332E-2</v>
      </c>
    </row>
    <row r="2113" spans="2:4">
      <c r="B2113" s="4">
        <v>44280</v>
      </c>
      <c r="C2113" s="6">
        <v>65.534263610839801</v>
      </c>
      <c r="D2113" s="7">
        <f t="shared" si="32"/>
        <v>7.1215300918257896E-2</v>
      </c>
    </row>
    <row r="2114" spans="2:4">
      <c r="B2114" s="4">
        <v>44281</v>
      </c>
      <c r="C2114" s="6">
        <v>67.351989746093693</v>
      </c>
      <c r="D2114" s="7">
        <f t="shared" si="32"/>
        <v>2.7737034569397911E-2</v>
      </c>
    </row>
    <row r="2115" spans="2:4">
      <c r="B2115" s="4">
        <v>44284</v>
      </c>
      <c r="C2115" s="6">
        <v>64.870643615722599</v>
      </c>
      <c r="D2115" s="7">
        <f t="shared" si="32"/>
        <v>-3.6841467337867417E-2</v>
      </c>
    </row>
    <row r="2116" spans="2:4">
      <c r="B2116" s="4">
        <v>44285</v>
      </c>
      <c r="C2116" s="6">
        <v>66.024757385253906</v>
      </c>
      <c r="D2116" s="7">
        <f t="shared" si="32"/>
        <v>1.7791002296323466E-2</v>
      </c>
    </row>
    <row r="2117" spans="2:4">
      <c r="B2117" s="4">
        <v>44286</v>
      </c>
      <c r="C2117" s="6">
        <v>65.688156127929602</v>
      </c>
      <c r="D2117" s="7">
        <f t="shared" ref="D2117:D2180" si="33">+C2117/C2116-1</f>
        <v>-5.0981066898926342E-3</v>
      </c>
    </row>
    <row r="2118" spans="2:4">
      <c r="B2118" s="4">
        <v>44287</v>
      </c>
      <c r="C2118" s="6">
        <v>66.226722717285099</v>
      </c>
      <c r="D2118" s="7">
        <f t="shared" si="33"/>
        <v>8.1988385898155158E-3</v>
      </c>
    </row>
    <row r="2119" spans="2:4">
      <c r="B2119" s="4">
        <v>44291</v>
      </c>
      <c r="C2119" s="6">
        <v>67.775161743164006</v>
      </c>
      <c r="D2119" s="7">
        <f t="shared" si="33"/>
        <v>2.3380879535426002E-2</v>
      </c>
    </row>
    <row r="2120" spans="2:4">
      <c r="B2120" s="4">
        <v>44292</v>
      </c>
      <c r="C2120" s="6">
        <v>66.159400939941406</v>
      </c>
      <c r="D2120" s="7">
        <f t="shared" si="33"/>
        <v>-2.3840013976588859E-2</v>
      </c>
    </row>
    <row r="2121" spans="2:4">
      <c r="B2121" s="4">
        <v>44293</v>
      </c>
      <c r="C2121" s="6">
        <v>63.254886627197202</v>
      </c>
      <c r="D2121" s="7">
        <f t="shared" si="33"/>
        <v>-4.3901762583686055E-2</v>
      </c>
    </row>
    <row r="2122" spans="2:4">
      <c r="B2122" s="4">
        <v>44294</v>
      </c>
      <c r="C2122" s="6">
        <v>64.505180358886705</v>
      </c>
      <c r="D2122" s="7">
        <f t="shared" si="33"/>
        <v>1.9765962731991049E-2</v>
      </c>
    </row>
    <row r="2123" spans="2:4">
      <c r="B2123" s="4">
        <v>44295</v>
      </c>
      <c r="C2123" s="6">
        <v>64.774467468261705</v>
      </c>
      <c r="D2123" s="7">
        <f t="shared" si="33"/>
        <v>4.174658653409935E-3</v>
      </c>
    </row>
    <row r="2124" spans="2:4">
      <c r="B2124" s="4">
        <v>44298</v>
      </c>
      <c r="C2124" s="6">
        <v>65.274589538574205</v>
      </c>
      <c r="D2124" s="7">
        <f t="shared" si="33"/>
        <v>7.7209754068228165E-3</v>
      </c>
    </row>
    <row r="2125" spans="2:4">
      <c r="B2125" s="4">
        <v>44299</v>
      </c>
      <c r="C2125" s="6">
        <v>64.707145690917898</v>
      </c>
      <c r="D2125" s="7">
        <f t="shared" si="33"/>
        <v>-8.6931813997999097E-3</v>
      </c>
    </row>
    <row r="2126" spans="2:4">
      <c r="B2126" s="4">
        <v>44300</v>
      </c>
      <c r="C2126" s="6">
        <v>65.457305908203097</v>
      </c>
      <c r="D2126" s="7">
        <f t="shared" si="33"/>
        <v>1.1593158827750472E-2</v>
      </c>
    </row>
    <row r="2127" spans="2:4">
      <c r="B2127" s="4">
        <v>44301</v>
      </c>
      <c r="C2127" s="6">
        <v>64.812942504882798</v>
      </c>
      <c r="D2127" s="7">
        <f t="shared" si="33"/>
        <v>-9.8440257260808961E-3</v>
      </c>
    </row>
    <row r="2128" spans="2:4">
      <c r="B2128" s="4">
        <v>44302</v>
      </c>
      <c r="C2128" s="6">
        <v>65.8804931640625</v>
      </c>
      <c r="D2128" s="7">
        <f t="shared" si="33"/>
        <v>1.6471257405097361E-2</v>
      </c>
    </row>
    <row r="2129" spans="2:4">
      <c r="B2129" s="4">
        <v>44305</v>
      </c>
      <c r="C2129" s="6">
        <v>63.139476776122997</v>
      </c>
      <c r="D2129" s="7">
        <f t="shared" si="33"/>
        <v>-4.1605887513828099E-2</v>
      </c>
    </row>
    <row r="2130" spans="2:4">
      <c r="B2130" s="4">
        <v>44306</v>
      </c>
      <c r="C2130" s="6">
        <v>60.917819976806598</v>
      </c>
      <c r="D2130" s="7">
        <f t="shared" si="33"/>
        <v>-3.5186493660596008E-2</v>
      </c>
    </row>
    <row r="2131" spans="2:4">
      <c r="B2131" s="4">
        <v>44307</v>
      </c>
      <c r="C2131" s="6">
        <v>62.870193481445298</v>
      </c>
      <c r="D2131" s="7">
        <f t="shared" si="33"/>
        <v>3.2049300276701276E-2</v>
      </c>
    </row>
    <row r="2132" spans="2:4">
      <c r="B2132" s="4">
        <v>44308</v>
      </c>
      <c r="C2132" s="6">
        <v>63.043312072753899</v>
      </c>
      <c r="D2132" s="7">
        <f t="shared" si="33"/>
        <v>2.7535876974784657E-3</v>
      </c>
    </row>
    <row r="2133" spans="2:4">
      <c r="B2133" s="4">
        <v>44309</v>
      </c>
      <c r="C2133" s="6">
        <v>63.4568672180175</v>
      </c>
      <c r="D2133" s="7">
        <f t="shared" si="33"/>
        <v>6.5598575275731541E-3</v>
      </c>
    </row>
    <row r="2134" spans="2:4">
      <c r="B2134" s="4">
        <v>44312</v>
      </c>
      <c r="C2134" s="6">
        <v>65.389984130859304</v>
      </c>
      <c r="D2134" s="7">
        <f t="shared" si="33"/>
        <v>3.0463478542050115E-2</v>
      </c>
    </row>
    <row r="2135" spans="2:4">
      <c r="B2135" s="4">
        <v>44313</v>
      </c>
      <c r="C2135" s="6">
        <v>66.803779602050696</v>
      </c>
      <c r="D2135" s="7">
        <f t="shared" si="33"/>
        <v>2.1620978961580439E-2</v>
      </c>
    </row>
    <row r="2136" spans="2:4">
      <c r="B2136" s="4">
        <v>44314</v>
      </c>
      <c r="C2136" s="6">
        <v>66.399848937988196</v>
      </c>
      <c r="D2136" s="7">
        <f t="shared" si="33"/>
        <v>-6.0465241108917933E-3</v>
      </c>
    </row>
    <row r="2137" spans="2:4">
      <c r="B2137" s="4">
        <v>44315</v>
      </c>
      <c r="C2137" s="6">
        <v>67.775161743164006</v>
      </c>
      <c r="D2137" s="7">
        <f t="shared" si="33"/>
        <v>2.0712589368391932E-2</v>
      </c>
    </row>
    <row r="2138" spans="2:4">
      <c r="B2138" s="4">
        <v>44316</v>
      </c>
      <c r="C2138" s="6">
        <v>66.303665161132798</v>
      </c>
      <c r="D2138" s="7">
        <f t="shared" si="33"/>
        <v>-2.171144331027175E-2</v>
      </c>
    </row>
    <row r="2139" spans="2:4">
      <c r="B2139" s="4">
        <v>44319</v>
      </c>
      <c r="C2139" s="6">
        <v>67.957901000976506</v>
      </c>
      <c r="D2139" s="7">
        <f t="shared" si="33"/>
        <v>2.4949387576441495E-2</v>
      </c>
    </row>
    <row r="2140" spans="2:4">
      <c r="B2140" s="4">
        <v>44320</v>
      </c>
      <c r="C2140" s="6">
        <v>66.169021606445298</v>
      </c>
      <c r="D2140" s="7">
        <f t="shared" si="33"/>
        <v>-2.63233467806121E-2</v>
      </c>
    </row>
    <row r="2141" spans="2:4">
      <c r="B2141" s="4">
        <v>44321</v>
      </c>
      <c r="C2141" s="6">
        <v>66.1978759765625</v>
      </c>
      <c r="D2141" s="7">
        <f t="shared" si="33"/>
        <v>4.3607067804063426E-4</v>
      </c>
    </row>
    <row r="2142" spans="2:4">
      <c r="B2142" s="4">
        <v>44322</v>
      </c>
      <c r="C2142" s="6">
        <v>67.169250488281193</v>
      </c>
      <c r="D2142" s="7">
        <f t="shared" si="33"/>
        <v>1.4673801800870523E-2</v>
      </c>
    </row>
    <row r="2143" spans="2:4">
      <c r="B2143" s="4">
        <v>44323</v>
      </c>
      <c r="C2143" s="6">
        <v>66.5152587890625</v>
      </c>
      <c r="D2143" s="7">
        <f t="shared" si="33"/>
        <v>-9.7364745693089283E-3</v>
      </c>
    </row>
    <row r="2144" spans="2:4">
      <c r="B2144" s="4">
        <v>44326</v>
      </c>
      <c r="C2144" s="6">
        <v>65.688156127929602</v>
      </c>
      <c r="D2144" s="7">
        <f t="shared" si="33"/>
        <v>-1.2434780773474263E-2</v>
      </c>
    </row>
    <row r="2145" spans="2:4">
      <c r="B2145" s="4">
        <v>44327</v>
      </c>
      <c r="C2145" s="6">
        <v>64.264739990234304</v>
      </c>
      <c r="D2145" s="7">
        <f t="shared" si="33"/>
        <v>-2.1669296591658838E-2</v>
      </c>
    </row>
    <row r="2146" spans="2:4">
      <c r="B2146" s="4">
        <v>44328</v>
      </c>
      <c r="C2146" s="6">
        <v>61.167873382568303</v>
      </c>
      <c r="D2146" s="7">
        <f t="shared" si="33"/>
        <v>-4.8189203101679179E-2</v>
      </c>
    </row>
    <row r="2147" spans="2:4">
      <c r="B2147" s="4">
        <v>44329</v>
      </c>
      <c r="C2147" s="6">
        <v>62.850948333740199</v>
      </c>
      <c r="D2147" s="7">
        <f t="shared" si="33"/>
        <v>2.751566889771162E-2</v>
      </c>
    </row>
    <row r="2148" spans="2:4">
      <c r="B2148" s="4">
        <v>44330</v>
      </c>
      <c r="C2148" s="6">
        <v>65.082237243652301</v>
      </c>
      <c r="D2148" s="7">
        <f t="shared" si="33"/>
        <v>3.5501276735935505E-2</v>
      </c>
    </row>
    <row r="2149" spans="2:4">
      <c r="B2149" s="4">
        <v>44333</v>
      </c>
      <c r="C2149" s="6">
        <v>65.5631103515625</v>
      </c>
      <c r="D2149" s="7">
        <f t="shared" si="33"/>
        <v>7.3886997170968804E-3</v>
      </c>
    </row>
    <row r="2150" spans="2:4">
      <c r="B2150" s="4">
        <v>44334</v>
      </c>
      <c r="C2150" s="6">
        <v>64.120468139648395</v>
      </c>
      <c r="D2150" s="7">
        <f t="shared" si="33"/>
        <v>-2.2003870838011919E-2</v>
      </c>
    </row>
    <row r="2151" spans="2:4">
      <c r="B2151" s="4">
        <v>44335</v>
      </c>
      <c r="C2151" s="6">
        <v>60.840873718261697</v>
      </c>
      <c r="D2151" s="7">
        <f t="shared" si="33"/>
        <v>-5.1147387356000662E-2</v>
      </c>
    </row>
    <row r="2152" spans="2:4">
      <c r="B2152" s="4">
        <v>44336</v>
      </c>
      <c r="C2152" s="6">
        <v>61.994987487792898</v>
      </c>
      <c r="D2152" s="7">
        <f t="shared" si="33"/>
        <v>1.8969381913803485E-2</v>
      </c>
    </row>
    <row r="2153" spans="2:4">
      <c r="B2153" s="4">
        <v>44337</v>
      </c>
      <c r="C2153" s="6">
        <v>61.735313415527301</v>
      </c>
      <c r="D2153" s="7">
        <f t="shared" si="33"/>
        <v>-4.1886301262135106E-3</v>
      </c>
    </row>
    <row r="2154" spans="2:4">
      <c r="B2154" s="4">
        <v>44340</v>
      </c>
      <c r="C2154" s="6">
        <v>61.206344604492102</v>
      </c>
      <c r="D2154" s="7">
        <f t="shared" si="33"/>
        <v>-8.5683344227123204E-3</v>
      </c>
    </row>
    <row r="2155" spans="2:4">
      <c r="B2155" s="4">
        <v>44341</v>
      </c>
      <c r="C2155" s="6">
        <v>60.658138275146399</v>
      </c>
      <c r="D2155" s="7">
        <f t="shared" si="33"/>
        <v>-8.9566912202998505E-3</v>
      </c>
    </row>
    <row r="2156" spans="2:4">
      <c r="B2156" s="4">
        <v>44342</v>
      </c>
      <c r="C2156" s="6">
        <v>63.158714294433501</v>
      </c>
      <c r="D2156" s="7">
        <f t="shared" si="33"/>
        <v>4.122408122623944E-2</v>
      </c>
    </row>
    <row r="2157" spans="2:4">
      <c r="B2157" s="4">
        <v>44343</v>
      </c>
      <c r="C2157" s="6">
        <v>62.071929931640597</v>
      </c>
      <c r="D2157" s="7">
        <f t="shared" si="33"/>
        <v>-1.7207195791328678E-2</v>
      </c>
    </row>
    <row r="2158" spans="2:4">
      <c r="B2158" s="4">
        <v>44344</v>
      </c>
      <c r="C2158" s="6">
        <v>58.609592437744098</v>
      </c>
      <c r="D2158" s="7">
        <f t="shared" si="33"/>
        <v>-5.577944004173141E-2</v>
      </c>
    </row>
    <row r="2159" spans="2:4">
      <c r="B2159" s="4">
        <v>44348</v>
      </c>
      <c r="C2159" s="6">
        <v>59.667526245117102</v>
      </c>
      <c r="D2159" s="7">
        <f t="shared" si="33"/>
        <v>1.8050523188618994E-2</v>
      </c>
    </row>
    <row r="2160" spans="2:4">
      <c r="B2160" s="4">
        <v>44349</v>
      </c>
      <c r="C2160" s="6">
        <v>61.514106750488203</v>
      </c>
      <c r="D2160" s="7">
        <f t="shared" si="33"/>
        <v>3.0947830781273833E-2</v>
      </c>
    </row>
    <row r="2161" spans="2:4">
      <c r="B2161" s="4">
        <v>44350</v>
      </c>
      <c r="C2161" s="6">
        <v>62.466243743896399</v>
      </c>
      <c r="D2161" s="7">
        <f t="shared" si="33"/>
        <v>1.5478351937551871E-2</v>
      </c>
    </row>
    <row r="2162" spans="2:4">
      <c r="B2162" s="4">
        <v>44351</v>
      </c>
      <c r="C2162" s="6">
        <v>62.321990966796797</v>
      </c>
      <c r="D2162" s="7">
        <f t="shared" si="33"/>
        <v>-2.3092916822567977E-3</v>
      </c>
    </row>
    <row r="2163" spans="2:4">
      <c r="B2163" s="4">
        <v>44354</v>
      </c>
      <c r="C2163" s="6">
        <v>65.082237243652301</v>
      </c>
      <c r="D2163" s="7">
        <f t="shared" si="33"/>
        <v>4.429008499304965E-2</v>
      </c>
    </row>
    <row r="2164" spans="2:4">
      <c r="B2164" s="4">
        <v>44355</v>
      </c>
      <c r="C2164" s="6">
        <v>69.544792175292898</v>
      </c>
      <c r="D2164" s="7">
        <f t="shared" si="33"/>
        <v>6.8567939896317043E-2</v>
      </c>
    </row>
    <row r="2165" spans="2:4">
      <c r="B2165" s="4">
        <v>44356</v>
      </c>
      <c r="C2165" s="6">
        <v>67.775161743164006</v>
      </c>
      <c r="D2165" s="7">
        <f t="shared" si="33"/>
        <v>-2.5445908698215725E-2</v>
      </c>
    </row>
    <row r="2166" spans="2:4">
      <c r="B2166" s="4">
        <v>44357</v>
      </c>
      <c r="C2166" s="6">
        <v>63.544651031494098</v>
      </c>
      <c r="D2166" s="7">
        <f t="shared" si="33"/>
        <v>-6.2419780386530843E-2</v>
      </c>
    </row>
    <row r="2167" spans="2:4">
      <c r="B2167" s="4">
        <v>44358</v>
      </c>
      <c r="C2167" s="6">
        <v>66.451919555664006</v>
      </c>
      <c r="D2167" s="7">
        <f t="shared" si="33"/>
        <v>4.5751585333736466E-2</v>
      </c>
    </row>
    <row r="2168" spans="2:4">
      <c r="B2168" s="4">
        <v>44361</v>
      </c>
      <c r="C2168" s="6">
        <v>63.940650939941399</v>
      </c>
      <c r="D2168" s="7">
        <f t="shared" si="33"/>
        <v>-3.7790761087330593E-2</v>
      </c>
    </row>
    <row r="2169" spans="2:4">
      <c r="B2169" s="4">
        <v>44362</v>
      </c>
      <c r="C2169" s="6">
        <v>62.752635955810497</v>
      </c>
      <c r="D2169" s="7">
        <f t="shared" si="33"/>
        <v>-1.8579963867536908E-2</v>
      </c>
    </row>
    <row r="2170" spans="2:4">
      <c r="B2170" s="4">
        <v>44363</v>
      </c>
      <c r="C2170" s="6">
        <v>63.023075103759702</v>
      </c>
      <c r="D2170" s="7">
        <f t="shared" si="33"/>
        <v>4.3096061835496968E-3</v>
      </c>
    </row>
    <row r="2171" spans="2:4">
      <c r="B2171" s="4">
        <v>44364</v>
      </c>
      <c r="C2171" s="6">
        <v>63.090686798095703</v>
      </c>
      <c r="D2171" s="7">
        <f t="shared" si="33"/>
        <v>1.0728085582096814E-3</v>
      </c>
    </row>
    <row r="2172" spans="2:4">
      <c r="B2172" s="4">
        <v>44365</v>
      </c>
      <c r="C2172" s="6">
        <v>61.970279693603501</v>
      </c>
      <c r="D2172" s="7">
        <f t="shared" si="33"/>
        <v>-1.7758676618591207E-2</v>
      </c>
    </row>
    <row r="2173" spans="2:4">
      <c r="B2173" s="4">
        <v>44368</v>
      </c>
      <c r="C2173" s="6">
        <v>63.081020355224602</v>
      </c>
      <c r="D2173" s="7">
        <f t="shared" si="33"/>
        <v>1.7923763893157751E-2</v>
      </c>
    </row>
    <row r="2174" spans="2:4">
      <c r="B2174" s="4">
        <v>44369</v>
      </c>
      <c r="C2174" s="6">
        <v>66.645088195800696</v>
      </c>
      <c r="D2174" s="7">
        <f t="shared" si="33"/>
        <v>5.6499844493731466E-2</v>
      </c>
    </row>
    <row r="2175" spans="2:4">
      <c r="B2175" s="4">
        <v>44370</v>
      </c>
      <c r="C2175" s="6">
        <v>64.172462463378906</v>
      </c>
      <c r="D2175" s="7">
        <f t="shared" si="33"/>
        <v>-3.7101394856846936E-2</v>
      </c>
    </row>
    <row r="2176" spans="2:4">
      <c r="B2176" s="4">
        <v>44371</v>
      </c>
      <c r="C2176" s="6">
        <v>63.3804512023925</v>
      </c>
      <c r="D2176" s="7">
        <f t="shared" si="33"/>
        <v>-1.2341917866068863E-2</v>
      </c>
    </row>
    <row r="2177" spans="2:4">
      <c r="B2177" s="4">
        <v>44372</v>
      </c>
      <c r="C2177" s="6">
        <v>63.283851623535099</v>
      </c>
      <c r="D2177" s="7">
        <f t="shared" si="33"/>
        <v>-1.5241226123324791E-3</v>
      </c>
    </row>
    <row r="2178" spans="2:4">
      <c r="B2178" s="4">
        <v>44375</v>
      </c>
      <c r="C2178" s="6">
        <v>63.438400268554602</v>
      </c>
      <c r="D2178" s="7">
        <f t="shared" si="33"/>
        <v>2.4421497910538381E-3</v>
      </c>
    </row>
    <row r="2179" spans="2:4">
      <c r="B2179" s="4">
        <v>44376</v>
      </c>
      <c r="C2179" s="6">
        <v>62.800918579101499</v>
      </c>
      <c r="D2179" s="7">
        <f t="shared" si="33"/>
        <v>-1.0048829837360995E-2</v>
      </c>
    </row>
    <row r="2180" spans="2:4">
      <c r="B2180" s="4">
        <v>44377</v>
      </c>
      <c r="C2180" s="6">
        <v>63.7571411132812</v>
      </c>
      <c r="D2180" s="7">
        <f t="shared" si="33"/>
        <v>1.5226250758980209E-2</v>
      </c>
    </row>
    <row r="2181" spans="2:4">
      <c r="B2181" s="4">
        <v>44378</v>
      </c>
      <c r="C2181" s="6">
        <v>63.293514251708899</v>
      </c>
      <c r="D2181" s="7">
        <f t="shared" ref="D2181:D2244" si="34">+C2181/C2180-1</f>
        <v>-7.2717636562239507E-3</v>
      </c>
    </row>
    <row r="2182" spans="2:4">
      <c r="B2182" s="4">
        <v>44379</v>
      </c>
      <c r="C2182" s="6">
        <v>61.970279693603501</v>
      </c>
      <c r="D2182" s="7">
        <f t="shared" si="34"/>
        <v>-2.0906321504650438E-2</v>
      </c>
    </row>
    <row r="2183" spans="2:4">
      <c r="B2183" s="4">
        <v>44383</v>
      </c>
      <c r="C2183" s="6">
        <v>60.714645385742102</v>
      </c>
      <c r="D2183" s="7">
        <f t="shared" si="34"/>
        <v>-2.0261878985693871E-2</v>
      </c>
    </row>
    <row r="2184" spans="2:4">
      <c r="B2184" s="4">
        <v>44384</v>
      </c>
      <c r="C2184" s="6">
        <v>59.603889465332003</v>
      </c>
      <c r="D2184" s="7">
        <f t="shared" si="34"/>
        <v>-1.8294695017208262E-2</v>
      </c>
    </row>
    <row r="2185" spans="2:4">
      <c r="B2185" s="4">
        <v>44385</v>
      </c>
      <c r="C2185" s="6">
        <v>59.333446502685497</v>
      </c>
      <c r="D2185" s="7">
        <f t="shared" si="34"/>
        <v>-4.5373374971411362E-3</v>
      </c>
    </row>
    <row r="2186" spans="2:4">
      <c r="B2186" s="4">
        <v>44386</v>
      </c>
      <c r="C2186" s="6">
        <v>61.7867622375488</v>
      </c>
      <c r="D2186" s="7">
        <f t="shared" si="34"/>
        <v>4.1347939138378864E-2</v>
      </c>
    </row>
    <row r="2187" spans="2:4">
      <c r="B2187" s="4">
        <v>44389</v>
      </c>
      <c r="C2187" s="6">
        <v>59.294807434082003</v>
      </c>
      <c r="D2187" s="7">
        <f t="shared" si="34"/>
        <v>-4.0331532406344461E-2</v>
      </c>
    </row>
    <row r="2188" spans="2:4">
      <c r="B2188" s="4">
        <v>44390</v>
      </c>
      <c r="C2188" s="6">
        <v>59.014705657958899</v>
      </c>
      <c r="D2188" s="7">
        <f t="shared" si="34"/>
        <v>-4.723883730198386E-3</v>
      </c>
    </row>
    <row r="2189" spans="2:4">
      <c r="B2189" s="4">
        <v>44391</v>
      </c>
      <c r="C2189" s="6">
        <v>57.981227874755803</v>
      </c>
      <c r="D2189" s="7">
        <f t="shared" si="34"/>
        <v>-1.7512207706211202E-2</v>
      </c>
    </row>
    <row r="2190" spans="2:4">
      <c r="B2190" s="4">
        <v>44392</v>
      </c>
      <c r="C2190" s="6">
        <v>57.9232788085937</v>
      </c>
      <c r="D2190" s="7">
        <f t="shared" si="34"/>
        <v>-9.994453081827448E-4</v>
      </c>
    </row>
    <row r="2191" spans="2:4">
      <c r="B2191" s="4">
        <v>44393</v>
      </c>
      <c r="C2191" s="6">
        <v>56.657981872558501</v>
      </c>
      <c r="D2191" s="7">
        <f t="shared" si="34"/>
        <v>-2.1844359678193426E-2</v>
      </c>
    </row>
    <row r="2192" spans="2:4">
      <c r="B2192" s="4">
        <v>44396</v>
      </c>
      <c r="C2192" s="6">
        <v>56.580718994140597</v>
      </c>
      <c r="D2192" s="7">
        <f t="shared" si="34"/>
        <v>-1.3636715580814807E-3</v>
      </c>
    </row>
    <row r="2193" spans="2:4">
      <c r="B2193" s="4">
        <v>44397</v>
      </c>
      <c r="C2193" s="6">
        <v>58.560749053955</v>
      </c>
      <c r="D2193" s="7">
        <f t="shared" si="34"/>
        <v>3.4994784354356767E-2</v>
      </c>
    </row>
    <row r="2194" spans="2:4">
      <c r="B2194" s="4">
        <v>44398</v>
      </c>
      <c r="C2194" s="6">
        <v>60.193073272705</v>
      </c>
      <c r="D2194" s="7">
        <f t="shared" si="34"/>
        <v>2.7874032438452101E-2</v>
      </c>
    </row>
    <row r="2195" spans="2:4">
      <c r="B2195" s="4">
        <v>44399</v>
      </c>
      <c r="C2195" s="6">
        <v>58.425529479980398</v>
      </c>
      <c r="D2195" s="7">
        <f t="shared" si="34"/>
        <v>-2.9364571313990506E-2</v>
      </c>
    </row>
    <row r="2196" spans="2:4">
      <c r="B2196" s="4">
        <v>44400</v>
      </c>
      <c r="C2196" s="6">
        <v>58.589729309082003</v>
      </c>
      <c r="D2196" s="7">
        <f t="shared" si="34"/>
        <v>2.8104123413699167E-3</v>
      </c>
    </row>
    <row r="2197" spans="2:4">
      <c r="B2197" s="4">
        <v>44403</v>
      </c>
      <c r="C2197" s="6">
        <v>59.343105316162102</v>
      </c>
      <c r="D2197" s="7">
        <f t="shared" si="34"/>
        <v>1.2858499535059575E-2</v>
      </c>
    </row>
    <row r="2198" spans="2:4">
      <c r="B2198" s="4">
        <v>44404</v>
      </c>
      <c r="C2198" s="6">
        <v>57.971569061279297</v>
      </c>
      <c r="D2198" s="7">
        <f t="shared" si="34"/>
        <v>-2.3111973119297913E-2</v>
      </c>
    </row>
    <row r="2199" spans="2:4">
      <c r="B2199" s="4">
        <v>44405</v>
      </c>
      <c r="C2199" s="6">
        <v>57.536930084228501</v>
      </c>
      <c r="D2199" s="7">
        <f t="shared" si="34"/>
        <v>-7.497450631211211E-3</v>
      </c>
    </row>
    <row r="2200" spans="2:4">
      <c r="B2200" s="4">
        <v>44406</v>
      </c>
      <c r="C2200" s="6">
        <v>56.629009246826101</v>
      </c>
      <c r="D2200" s="7">
        <f t="shared" si="34"/>
        <v>-1.5779792840412088E-2</v>
      </c>
    </row>
    <row r="2201" spans="2:4">
      <c r="B2201" s="4">
        <v>44407</v>
      </c>
      <c r="C2201" s="6">
        <v>55.643821716308501</v>
      </c>
      <c r="D2201" s="7">
        <f t="shared" si="34"/>
        <v>-1.7397223501183112E-2</v>
      </c>
    </row>
    <row r="2202" spans="2:4">
      <c r="B2202" s="4">
        <v>44410</v>
      </c>
      <c r="C2202" s="6">
        <v>53.721736907958899</v>
      </c>
      <c r="D2202" s="7">
        <f t="shared" si="34"/>
        <v>-3.4542645509667902E-2</v>
      </c>
    </row>
    <row r="2203" spans="2:4">
      <c r="B2203" s="4">
        <v>44411</v>
      </c>
      <c r="C2203" s="6">
        <v>54.938735961913999</v>
      </c>
      <c r="D2203" s="7">
        <f t="shared" si="34"/>
        <v>2.2653754774164758E-2</v>
      </c>
    </row>
    <row r="2204" spans="2:4">
      <c r="B2204" s="4">
        <v>44412</v>
      </c>
      <c r="C2204" s="6">
        <v>52.301910400390597</v>
      </c>
      <c r="D2204" s="7">
        <f t="shared" si="34"/>
        <v>-4.7995744994048795E-2</v>
      </c>
    </row>
    <row r="2205" spans="2:4">
      <c r="B2205" s="4">
        <v>44413</v>
      </c>
      <c r="C2205" s="6">
        <v>53.190505981445298</v>
      </c>
      <c r="D2205" s="7">
        <f t="shared" si="34"/>
        <v>1.6989734681815083E-2</v>
      </c>
    </row>
    <row r="2206" spans="2:4">
      <c r="B2206" s="4">
        <v>44414</v>
      </c>
      <c r="C2206" s="6">
        <v>52.601329803466797</v>
      </c>
      <c r="D2206" s="7">
        <f t="shared" si="34"/>
        <v>-1.1076716927340913E-2</v>
      </c>
    </row>
    <row r="2207" spans="2:4">
      <c r="B2207" s="4">
        <v>44417</v>
      </c>
      <c r="C2207" s="6">
        <v>52.437129974365199</v>
      </c>
      <c r="D2207" s="7">
        <f t="shared" si="34"/>
        <v>-3.1215908364882194E-3</v>
      </c>
    </row>
    <row r="2208" spans="2:4">
      <c r="B2208" s="4">
        <v>44418</v>
      </c>
      <c r="C2208" s="6">
        <v>54.195018768310497</v>
      </c>
      <c r="D2208" s="7">
        <f t="shared" si="34"/>
        <v>3.3523741570232302E-2</v>
      </c>
    </row>
    <row r="2209" spans="2:4">
      <c r="B2209" s="4">
        <v>44419</v>
      </c>
      <c r="C2209" s="6">
        <v>56.841495513916001</v>
      </c>
      <c r="D2209" s="7">
        <f t="shared" si="34"/>
        <v>4.8832472167220198E-2</v>
      </c>
    </row>
    <row r="2210" spans="2:4">
      <c r="B2210" s="4">
        <v>44420</v>
      </c>
      <c r="C2210" s="6">
        <v>56.213687896728501</v>
      </c>
      <c r="D2210" s="7">
        <f t="shared" si="34"/>
        <v>-1.1044882114929599E-2</v>
      </c>
    </row>
    <row r="2211" spans="2:4">
      <c r="B2211" s="4">
        <v>44421</v>
      </c>
      <c r="C2211" s="6">
        <v>55.9528999328613</v>
      </c>
      <c r="D2211" s="7">
        <f t="shared" si="34"/>
        <v>-4.6392253137047534E-3</v>
      </c>
    </row>
    <row r="2212" spans="2:4">
      <c r="B2212" s="4">
        <v>44424</v>
      </c>
      <c r="C2212" s="6">
        <v>55.798362731933501</v>
      </c>
      <c r="D2212" s="7">
        <f t="shared" si="34"/>
        <v>-2.7619158455277626E-3</v>
      </c>
    </row>
    <row r="2213" spans="2:4">
      <c r="B2213" s="4">
        <v>44425</v>
      </c>
      <c r="C2213" s="6">
        <v>54.088771820068303</v>
      </c>
      <c r="D2213" s="7">
        <f t="shared" si="34"/>
        <v>-3.06387289547978E-2</v>
      </c>
    </row>
    <row r="2214" spans="2:4">
      <c r="B2214" s="4">
        <v>44426</v>
      </c>
      <c r="C2214" s="6">
        <v>53.586513519287102</v>
      </c>
      <c r="D2214" s="7">
        <f t="shared" si="34"/>
        <v>-9.2858144838638967E-3</v>
      </c>
    </row>
    <row r="2215" spans="2:4">
      <c r="B2215" s="4">
        <v>44427</v>
      </c>
      <c r="C2215" s="6">
        <v>52.80415725708</v>
      </c>
      <c r="D2215" s="7">
        <f t="shared" si="34"/>
        <v>-1.4599872445993589E-2</v>
      </c>
    </row>
    <row r="2216" spans="2:4">
      <c r="B2216" s="4">
        <v>44428</v>
      </c>
      <c r="C2216" s="6">
        <v>54.156379699707003</v>
      </c>
      <c r="D2216" s="7">
        <f t="shared" si="34"/>
        <v>2.560825724466409E-2</v>
      </c>
    </row>
    <row r="2217" spans="2:4">
      <c r="B2217" s="4">
        <v>44431</v>
      </c>
      <c r="C2217" s="6">
        <v>54.8131713867187</v>
      </c>
      <c r="D2217" s="7">
        <f t="shared" si="34"/>
        <v>1.2127688199498499E-2</v>
      </c>
    </row>
    <row r="2218" spans="2:4">
      <c r="B2218" s="4">
        <v>44432</v>
      </c>
      <c r="C2218" s="6">
        <v>55.479621887207003</v>
      </c>
      <c r="D2218" s="7">
        <f t="shared" si="34"/>
        <v>1.2158583122044764E-2</v>
      </c>
    </row>
    <row r="2219" spans="2:4">
      <c r="B2219" s="4">
        <v>44433</v>
      </c>
      <c r="C2219" s="6">
        <v>55.865970611572202</v>
      </c>
      <c r="D2219" s="7">
        <f t="shared" si="34"/>
        <v>6.9637951958407829E-3</v>
      </c>
    </row>
    <row r="2220" spans="2:4">
      <c r="B2220" s="4">
        <v>44434</v>
      </c>
      <c r="C2220" s="6">
        <v>52.398490905761697</v>
      </c>
      <c r="D2220" s="7">
        <f t="shared" si="34"/>
        <v>-6.2067832490003139E-2</v>
      </c>
    </row>
    <row r="2221" spans="2:4">
      <c r="B2221" s="4">
        <v>44435</v>
      </c>
      <c r="C2221" s="6">
        <v>49.858249664306598</v>
      </c>
      <c r="D2221" s="7">
        <f t="shared" si="34"/>
        <v>-4.847928246681199E-2</v>
      </c>
    </row>
    <row r="2222" spans="2:4">
      <c r="B2222" s="4">
        <v>44438</v>
      </c>
      <c r="C2222" s="6">
        <v>49.500877380371001</v>
      </c>
      <c r="D2222" s="7">
        <f t="shared" si="34"/>
        <v>-7.1677663444218442E-3</v>
      </c>
    </row>
    <row r="2223" spans="2:4">
      <c r="B2223" s="4">
        <v>44439</v>
      </c>
      <c r="C2223" s="6">
        <v>46.999279022216797</v>
      </c>
      <c r="D2223" s="7">
        <f t="shared" si="34"/>
        <v>-5.0536444817565696E-2</v>
      </c>
    </row>
    <row r="2224" spans="2:4">
      <c r="B2224" s="4">
        <v>44440</v>
      </c>
      <c r="C2224" s="6">
        <v>46.806102752685497</v>
      </c>
      <c r="D2224" s="7">
        <f t="shared" si="34"/>
        <v>-4.1101964445026118E-3</v>
      </c>
    </row>
    <row r="2225" spans="2:4">
      <c r="B2225" s="4">
        <v>44441</v>
      </c>
      <c r="C2225" s="6">
        <v>46.168624877929602</v>
      </c>
      <c r="D2225" s="7">
        <f t="shared" si="34"/>
        <v>-1.3619546111843683E-2</v>
      </c>
    </row>
    <row r="2226" spans="2:4">
      <c r="B2226" s="4">
        <v>44442</v>
      </c>
      <c r="C2226" s="6">
        <v>46.168624877929602</v>
      </c>
      <c r="D2226" s="7">
        <f t="shared" si="34"/>
        <v>0</v>
      </c>
    </row>
    <row r="2227" spans="2:4">
      <c r="B2227" s="4">
        <v>44446</v>
      </c>
      <c r="C2227" s="6">
        <v>44.449378967285099</v>
      </c>
      <c r="D2227" s="7">
        <f t="shared" si="34"/>
        <v>-3.7238404115136792E-2</v>
      </c>
    </row>
    <row r="2228" spans="2:4">
      <c r="B2228" s="4">
        <v>44447</v>
      </c>
      <c r="C2228" s="6">
        <v>44.574943542480398</v>
      </c>
      <c r="D2228" s="7">
        <f t="shared" si="34"/>
        <v>2.8248893035764944E-3</v>
      </c>
    </row>
    <row r="2229" spans="2:4">
      <c r="B2229" s="4">
        <v>44448</v>
      </c>
      <c r="C2229" s="6">
        <v>45.411022186279297</v>
      </c>
      <c r="D2229" s="7">
        <f t="shared" si="34"/>
        <v>1.8756695518909794E-2</v>
      </c>
    </row>
    <row r="2230" spans="2:4">
      <c r="B2230" s="4">
        <v>44449</v>
      </c>
      <c r="C2230" s="6">
        <v>44.701324462890597</v>
      </c>
      <c r="D2230" s="7">
        <f t="shared" si="34"/>
        <v>-1.5628314211414751E-2</v>
      </c>
    </row>
    <row r="2231" spans="2:4">
      <c r="B2231" s="4">
        <v>44452</v>
      </c>
      <c r="C2231" s="6">
        <v>45.06103515625</v>
      </c>
      <c r="D2231" s="7">
        <f t="shared" si="34"/>
        <v>8.0469806584371195E-3</v>
      </c>
    </row>
    <row r="2232" spans="2:4">
      <c r="B2232" s="4">
        <v>44453</v>
      </c>
      <c r="C2232" s="6">
        <v>44.166622161865199</v>
      </c>
      <c r="D2232" s="7">
        <f t="shared" si="34"/>
        <v>-1.9848922495530941E-2</v>
      </c>
    </row>
    <row r="2233" spans="2:4">
      <c r="B2233" s="4">
        <v>44454</v>
      </c>
      <c r="C2233" s="6">
        <v>45.974899291992102</v>
      </c>
      <c r="D2233" s="7">
        <f t="shared" si="34"/>
        <v>4.0942164956599747E-2</v>
      </c>
    </row>
    <row r="2234" spans="2:4">
      <c r="B2234" s="4">
        <v>44455</v>
      </c>
      <c r="C2234" s="6">
        <v>46.0623970031738</v>
      </c>
      <c r="D2234" s="7">
        <f t="shared" si="34"/>
        <v>1.903162650253698E-3</v>
      </c>
    </row>
    <row r="2235" spans="2:4">
      <c r="B2235" s="4">
        <v>44456</v>
      </c>
      <c r="C2235" s="6">
        <v>46.354049682617102</v>
      </c>
      <c r="D2235" s="7">
        <f t="shared" si="34"/>
        <v>6.3316869815353005E-3</v>
      </c>
    </row>
    <row r="2236" spans="2:4">
      <c r="B2236" s="4">
        <v>44459</v>
      </c>
      <c r="C2236" s="6">
        <v>46.198501586913999</v>
      </c>
      <c r="D2236" s="7">
        <f t="shared" si="34"/>
        <v>-3.3556527804610159E-3</v>
      </c>
    </row>
    <row r="2237" spans="2:4">
      <c r="B2237" s="4">
        <v>44460</v>
      </c>
      <c r="C2237" s="6">
        <v>43.456920623779297</v>
      </c>
      <c r="D2237" s="7">
        <f t="shared" si="34"/>
        <v>-5.9343503987394963E-2</v>
      </c>
    </row>
    <row r="2238" spans="2:4">
      <c r="B2238" s="4">
        <v>44461</v>
      </c>
      <c r="C2238" s="6">
        <v>44.992977142333899</v>
      </c>
      <c r="D2238" s="7">
        <f t="shared" si="34"/>
        <v>3.5346648968820116E-2</v>
      </c>
    </row>
    <row r="2239" spans="2:4">
      <c r="B2239" s="4">
        <v>44462</v>
      </c>
      <c r="C2239" s="6">
        <v>45.3818550109863</v>
      </c>
      <c r="D2239" s="7">
        <f t="shared" si="34"/>
        <v>8.6430792837335346E-3</v>
      </c>
    </row>
    <row r="2240" spans="2:4">
      <c r="B2240" s="4">
        <v>44463</v>
      </c>
      <c r="C2240" s="6">
        <v>45.2651977539062</v>
      </c>
      <c r="D2240" s="7">
        <f t="shared" si="34"/>
        <v>-2.5705704857560407E-3</v>
      </c>
    </row>
    <row r="2241" spans="2:4">
      <c r="B2241" s="4">
        <v>44466</v>
      </c>
      <c r="C2241" s="6">
        <v>48.162326812744098</v>
      </c>
      <c r="D2241" s="7">
        <f t="shared" si="34"/>
        <v>6.4003455250295271E-2</v>
      </c>
    </row>
    <row r="2242" spans="2:4">
      <c r="B2242" s="4">
        <v>44467</v>
      </c>
      <c r="C2242" s="6">
        <v>47.170688629150298</v>
      </c>
      <c r="D2242" s="7">
        <f t="shared" si="34"/>
        <v>-2.058949907983687E-2</v>
      </c>
    </row>
    <row r="2243" spans="2:4">
      <c r="B2243" s="4">
        <v>44468</v>
      </c>
      <c r="C2243" s="6">
        <v>47.034584045410099</v>
      </c>
      <c r="D2243" s="7">
        <f t="shared" si="34"/>
        <v>-2.8853635105952069E-3</v>
      </c>
    </row>
    <row r="2244" spans="2:4">
      <c r="B2244" s="4">
        <v>44469</v>
      </c>
      <c r="C2244" s="6">
        <v>42.154186248779297</v>
      </c>
      <c r="D2244" s="7">
        <f t="shared" si="34"/>
        <v>-0.10376189979524353</v>
      </c>
    </row>
    <row r="2245" spans="2:4">
      <c r="B2245" s="4">
        <v>44470</v>
      </c>
      <c r="C2245" s="6">
        <v>41.580593109130803</v>
      </c>
      <c r="D2245" s="7">
        <f t="shared" ref="D2245:D2308" si="35">+C2245/C2244-1</f>
        <v>-1.3607026743758022E-2</v>
      </c>
    </row>
    <row r="2246" spans="2:4">
      <c r="B2246" s="4">
        <v>44473</v>
      </c>
      <c r="C2246" s="6">
        <v>41.6097602844238</v>
      </c>
      <c r="D2246" s="7">
        <f t="shared" si="35"/>
        <v>7.0146126142178744E-4</v>
      </c>
    </row>
    <row r="2247" spans="2:4">
      <c r="B2247" s="4">
        <v>44474</v>
      </c>
      <c r="C2247" s="6">
        <v>41.959747314453097</v>
      </c>
      <c r="D2247" s="7">
        <f t="shared" si="35"/>
        <v>8.4111763114460558E-3</v>
      </c>
    </row>
    <row r="2248" spans="2:4">
      <c r="B2248" s="4">
        <v>44475</v>
      </c>
      <c r="C2248" s="6">
        <v>42.941658020019503</v>
      </c>
      <c r="D2248" s="7">
        <f t="shared" si="35"/>
        <v>2.3401254021093276E-2</v>
      </c>
    </row>
    <row r="2249" spans="2:4">
      <c r="B2249" s="4">
        <v>44476</v>
      </c>
      <c r="C2249" s="6">
        <v>45.041595458984297</v>
      </c>
      <c r="D2249" s="7">
        <f t="shared" si="35"/>
        <v>4.8902104291962845E-2</v>
      </c>
    </row>
    <row r="2250" spans="2:4">
      <c r="B2250" s="4">
        <v>44477</v>
      </c>
      <c r="C2250" s="6">
        <v>45.984615325927699</v>
      </c>
      <c r="D2250" s="7">
        <f t="shared" si="35"/>
        <v>2.0936644391341241E-2</v>
      </c>
    </row>
    <row r="2251" spans="2:4">
      <c r="B2251" s="4">
        <v>44480</v>
      </c>
      <c r="C2251" s="6">
        <v>43.738857269287102</v>
      </c>
      <c r="D2251" s="7">
        <f t="shared" si="35"/>
        <v>-4.883716087920309E-2</v>
      </c>
    </row>
    <row r="2252" spans="2:4">
      <c r="B2252" s="4">
        <v>44481</v>
      </c>
      <c r="C2252" s="6">
        <v>45.167976379394503</v>
      </c>
      <c r="D2252" s="7">
        <f t="shared" si="35"/>
        <v>3.2673901407820116E-2</v>
      </c>
    </row>
    <row r="2253" spans="2:4">
      <c r="B2253" s="4">
        <v>44482</v>
      </c>
      <c r="C2253" s="6">
        <v>44.973541259765597</v>
      </c>
      <c r="D2253" s="7">
        <f t="shared" si="35"/>
        <v>-4.304711771803138E-3</v>
      </c>
    </row>
    <row r="2254" spans="2:4">
      <c r="B2254" s="4">
        <v>44483</v>
      </c>
      <c r="C2254" s="6">
        <v>45.080478668212798</v>
      </c>
      <c r="D2254" s="7">
        <f t="shared" si="35"/>
        <v>2.3777849253527883E-3</v>
      </c>
    </row>
    <row r="2255" spans="2:4">
      <c r="B2255" s="4">
        <v>44484</v>
      </c>
      <c r="C2255" s="6">
        <v>45.167976379394503</v>
      </c>
      <c r="D2255" s="7">
        <f t="shared" si="35"/>
        <v>1.9409224073612119E-3</v>
      </c>
    </row>
    <row r="2256" spans="2:4">
      <c r="B2256" s="4">
        <v>44487</v>
      </c>
      <c r="C2256" s="6">
        <v>44.701324462890597</v>
      </c>
      <c r="D2256" s="7">
        <f t="shared" si="35"/>
        <v>-1.0331477163913694E-2</v>
      </c>
    </row>
    <row r="2257" spans="2:4">
      <c r="B2257" s="4">
        <v>44488</v>
      </c>
      <c r="C2257" s="6">
        <v>45.041595458984297</v>
      </c>
      <c r="D2257" s="7">
        <f t="shared" si="35"/>
        <v>7.6121009876604084E-3</v>
      </c>
    </row>
    <row r="2258" spans="2:4">
      <c r="B2258" s="4">
        <v>44489</v>
      </c>
      <c r="C2258" s="6">
        <v>44.497169494628899</v>
      </c>
      <c r="D2258" s="7">
        <f t="shared" si="35"/>
        <v>-1.208718205488879E-2</v>
      </c>
    </row>
    <row r="2259" spans="2:4">
      <c r="B2259" s="4">
        <v>44490</v>
      </c>
      <c r="C2259" s="6">
        <v>44.526332855224602</v>
      </c>
      <c r="D2259" s="7">
        <f t="shared" si="35"/>
        <v>6.5539810569803514E-4</v>
      </c>
    </row>
    <row r="2260" spans="2:4">
      <c r="B2260" s="4">
        <v>44491</v>
      </c>
      <c r="C2260" s="6">
        <v>43.768020629882798</v>
      </c>
      <c r="D2260" s="7">
        <f t="shared" si="35"/>
        <v>-1.7030646287611972E-2</v>
      </c>
    </row>
    <row r="2261" spans="2:4">
      <c r="B2261" s="4">
        <v>44494</v>
      </c>
      <c r="C2261" s="6">
        <v>44.604106903076101</v>
      </c>
      <c r="D2261" s="7">
        <f t="shared" si="35"/>
        <v>1.9102674993313862E-2</v>
      </c>
    </row>
    <row r="2262" spans="2:4">
      <c r="B2262" s="4">
        <v>44495</v>
      </c>
      <c r="C2262" s="6">
        <v>43.447196960449197</v>
      </c>
      <c r="D2262" s="7">
        <f t="shared" si="35"/>
        <v>-2.5937296427453349E-2</v>
      </c>
    </row>
    <row r="2263" spans="2:4">
      <c r="B2263" s="4">
        <v>44496</v>
      </c>
      <c r="C2263" s="6">
        <v>42.455562591552699</v>
      </c>
      <c r="D2263" s="7">
        <f t="shared" si="35"/>
        <v>-2.2823897472584953E-2</v>
      </c>
    </row>
    <row r="2264" spans="2:4">
      <c r="B2264" s="4">
        <v>44497</v>
      </c>
      <c r="C2264" s="6">
        <v>42.630558013916001</v>
      </c>
      <c r="D2264" s="7">
        <f t="shared" si="35"/>
        <v>4.121849097769914E-3</v>
      </c>
    </row>
    <row r="2265" spans="2:4">
      <c r="B2265" s="4">
        <v>44498</v>
      </c>
      <c r="C2265" s="6">
        <v>43.019435882568303</v>
      </c>
      <c r="D2265" s="7">
        <f t="shared" si="35"/>
        <v>9.1220450017417409E-3</v>
      </c>
    </row>
    <row r="2266" spans="2:4">
      <c r="B2266" s="4">
        <v>44501</v>
      </c>
      <c r="C2266" s="6">
        <v>45.3818550109863</v>
      </c>
      <c r="D2266" s="7">
        <f t="shared" si="35"/>
        <v>5.49151582291032E-2</v>
      </c>
    </row>
    <row r="2267" spans="2:4">
      <c r="B2267" s="4">
        <v>44502</v>
      </c>
      <c r="C2267" s="6">
        <v>46.237388610839801</v>
      </c>
      <c r="D2267" s="7">
        <f t="shared" si="35"/>
        <v>1.8851886941298135E-2</v>
      </c>
    </row>
    <row r="2268" spans="2:4">
      <c r="B2268" s="4">
        <v>44503</v>
      </c>
      <c r="C2268" s="6">
        <v>49.610889434814403</v>
      </c>
      <c r="D2268" s="7">
        <f t="shared" si="35"/>
        <v>7.2960453116587276E-2</v>
      </c>
    </row>
    <row r="2269" spans="2:4">
      <c r="B2269" s="4">
        <v>44504</v>
      </c>
      <c r="C2269" s="6">
        <v>49.503948211669901</v>
      </c>
      <c r="D2269" s="7">
        <f t="shared" si="35"/>
        <v>-2.1555997959886719E-3</v>
      </c>
    </row>
    <row r="2270" spans="2:4">
      <c r="B2270" s="4">
        <v>44505</v>
      </c>
      <c r="C2270" s="6">
        <v>49.474781036376903</v>
      </c>
      <c r="D2270" s="7">
        <f t="shared" si="35"/>
        <v>-5.8918886970960038E-4</v>
      </c>
    </row>
    <row r="2271" spans="2:4">
      <c r="B2271" s="4">
        <v>44508</v>
      </c>
      <c r="C2271" s="6">
        <v>48.045658111572202</v>
      </c>
      <c r="D2271" s="7">
        <f t="shared" si="35"/>
        <v>-2.8885886806733319E-2</v>
      </c>
    </row>
    <row r="2272" spans="2:4">
      <c r="B2272" s="4">
        <v>44509</v>
      </c>
      <c r="C2272" s="6">
        <v>48.142879486083899</v>
      </c>
      <c r="D2272" s="7">
        <f t="shared" si="35"/>
        <v>2.0235205080536556E-3</v>
      </c>
    </row>
    <row r="2273" spans="2:4">
      <c r="B2273" s="4">
        <v>44510</v>
      </c>
      <c r="C2273" s="6">
        <v>46.927642822265597</v>
      </c>
      <c r="D2273" s="7">
        <f t="shared" si="35"/>
        <v>-2.5242292874683048E-2</v>
      </c>
    </row>
    <row r="2274" spans="2:4">
      <c r="B2274" s="4">
        <v>44511</v>
      </c>
      <c r="C2274" s="6">
        <v>47.063751220703097</v>
      </c>
      <c r="D2274" s="7">
        <f t="shared" si="35"/>
        <v>2.9003885610234814E-3</v>
      </c>
    </row>
    <row r="2275" spans="2:4">
      <c r="B2275" s="4">
        <v>44512</v>
      </c>
      <c r="C2275" s="6">
        <v>47.277629852294901</v>
      </c>
      <c r="D2275" s="7">
        <f t="shared" si="35"/>
        <v>4.544445056851254E-3</v>
      </c>
    </row>
    <row r="2276" spans="2:4">
      <c r="B2276" s="4">
        <v>44515</v>
      </c>
      <c r="C2276" s="6">
        <v>47.763729095458899</v>
      </c>
      <c r="D2276" s="7">
        <f t="shared" si="35"/>
        <v>1.0281802295983855E-2</v>
      </c>
    </row>
    <row r="2277" spans="2:4">
      <c r="B2277" s="4">
        <v>44516</v>
      </c>
      <c r="C2277" s="6">
        <v>48.415096282958899</v>
      </c>
      <c r="D2277" s="7">
        <f t="shared" si="35"/>
        <v>1.3637276649781649E-2</v>
      </c>
    </row>
    <row r="2278" spans="2:4">
      <c r="B2278" s="4">
        <v>44517</v>
      </c>
      <c r="C2278" s="6">
        <v>45.974899291992102</v>
      </c>
      <c r="D2278" s="7">
        <f t="shared" si="35"/>
        <v>-5.0401572614979906E-2</v>
      </c>
    </row>
    <row r="2279" spans="2:4">
      <c r="B2279" s="4">
        <v>44518</v>
      </c>
      <c r="C2279" s="6">
        <v>46.995697021484297</v>
      </c>
      <c r="D2279" s="7">
        <f t="shared" si="35"/>
        <v>2.2203370648165688E-2</v>
      </c>
    </row>
    <row r="2280" spans="2:4">
      <c r="B2280" s="4">
        <v>44519</v>
      </c>
      <c r="C2280" s="6">
        <v>44.992977142333899</v>
      </c>
      <c r="D2280" s="7">
        <f t="shared" si="35"/>
        <v>-4.2614962774886522E-2</v>
      </c>
    </row>
    <row r="2281" spans="2:4">
      <c r="B2281" s="4">
        <v>44522</v>
      </c>
      <c r="C2281" s="6">
        <v>47.258186340332003</v>
      </c>
      <c r="D2281" s="7">
        <f t="shared" si="35"/>
        <v>5.0345839325817154E-2</v>
      </c>
    </row>
    <row r="2282" spans="2:4">
      <c r="B2282" s="4">
        <v>44523</v>
      </c>
      <c r="C2282" s="6">
        <v>46.072113037109297</v>
      </c>
      <c r="D2282" s="7">
        <f t="shared" si="35"/>
        <v>-2.5097732161813102E-2</v>
      </c>
    </row>
    <row r="2283" spans="2:4">
      <c r="B2283" s="4">
        <v>44524</v>
      </c>
      <c r="C2283" s="6">
        <v>43.6319160461425</v>
      </c>
      <c r="D2283" s="7">
        <f t="shared" si="35"/>
        <v>-5.2964729206175343E-2</v>
      </c>
    </row>
    <row r="2284" spans="2:4">
      <c r="B2284" s="4">
        <v>44526</v>
      </c>
      <c r="C2284" s="6">
        <v>44.429115295410099</v>
      </c>
      <c r="D2284" s="7">
        <f t="shared" si="35"/>
        <v>1.8271011715931262E-2</v>
      </c>
    </row>
    <row r="2285" spans="2:4">
      <c r="B2285" s="4">
        <v>44529</v>
      </c>
      <c r="C2285" s="6">
        <v>42.727779388427699</v>
      </c>
      <c r="D2285" s="7">
        <f t="shared" si="35"/>
        <v>-3.8293265478508531E-2</v>
      </c>
    </row>
    <row r="2286" spans="2:4">
      <c r="B2286" s="4">
        <v>44530</v>
      </c>
      <c r="C2286" s="6">
        <v>42.173633575439403</v>
      </c>
      <c r="D2286" s="7">
        <f t="shared" si="35"/>
        <v>-1.2969216301897957E-2</v>
      </c>
    </row>
    <row r="2287" spans="2:4">
      <c r="B2287" s="4">
        <v>44531</v>
      </c>
      <c r="C2287" s="6">
        <v>41.395877838134702</v>
      </c>
      <c r="D2287" s="7">
        <f t="shared" si="35"/>
        <v>-1.8441753089959989E-2</v>
      </c>
    </row>
    <row r="2288" spans="2:4">
      <c r="B2288" s="4">
        <v>44532</v>
      </c>
      <c r="C2288" s="6">
        <v>42.406955718994098</v>
      </c>
      <c r="D2288" s="7">
        <f t="shared" si="35"/>
        <v>2.4424602971650833E-2</v>
      </c>
    </row>
    <row r="2289" spans="2:4">
      <c r="B2289" s="4">
        <v>44533</v>
      </c>
      <c r="C2289" s="6">
        <v>44.672161102294901</v>
      </c>
      <c r="D2289" s="7">
        <f t="shared" si="35"/>
        <v>5.3415892390648922E-2</v>
      </c>
    </row>
    <row r="2290" spans="2:4">
      <c r="B2290" s="4">
        <v>44536</v>
      </c>
      <c r="C2290" s="6">
        <v>42.601394653320298</v>
      </c>
      <c r="D2290" s="7">
        <f t="shared" si="35"/>
        <v>-4.6354740802280636E-2</v>
      </c>
    </row>
    <row r="2291" spans="2:4">
      <c r="B2291" s="4">
        <v>44537</v>
      </c>
      <c r="C2291" s="6">
        <v>43.661079406738203</v>
      </c>
      <c r="D2291" s="7">
        <f t="shared" si="35"/>
        <v>2.4874414606408157E-2</v>
      </c>
    </row>
    <row r="2292" spans="2:4">
      <c r="B2292" s="4">
        <v>44538</v>
      </c>
      <c r="C2292" s="6">
        <v>43.262481689453097</v>
      </c>
      <c r="D2292" s="7">
        <f t="shared" si="35"/>
        <v>-9.1293601235060695E-3</v>
      </c>
    </row>
    <row r="2293" spans="2:4">
      <c r="B2293" s="4">
        <v>44539</v>
      </c>
      <c r="C2293" s="6">
        <v>43.320816040038999</v>
      </c>
      <c r="D2293" s="7">
        <f t="shared" si="35"/>
        <v>1.3483819768971284E-3</v>
      </c>
    </row>
    <row r="2294" spans="2:4">
      <c r="B2294" s="4">
        <v>44540</v>
      </c>
      <c r="C2294" s="6">
        <v>43.554141998291001</v>
      </c>
      <c r="D2294" s="7">
        <f t="shared" si="35"/>
        <v>5.3860009939876718E-3</v>
      </c>
    </row>
    <row r="2295" spans="2:4">
      <c r="B2295" s="4">
        <v>44543</v>
      </c>
      <c r="C2295" s="6">
        <v>42.747222900390597</v>
      </c>
      <c r="D2295" s="7">
        <f t="shared" si="35"/>
        <v>-1.8526805049495998E-2</v>
      </c>
    </row>
    <row r="2296" spans="2:4">
      <c r="B2296" s="4">
        <v>44544</v>
      </c>
      <c r="C2296" s="6">
        <v>41.318073272705</v>
      </c>
      <c r="D2296" s="7">
        <f t="shared" si="35"/>
        <v>-3.3432572474141664E-2</v>
      </c>
    </row>
    <row r="2297" spans="2:4">
      <c r="B2297" s="4">
        <v>44545</v>
      </c>
      <c r="C2297" s="6">
        <v>41.543212890625</v>
      </c>
      <c r="D2297" s="7">
        <f t="shared" si="35"/>
        <v>5.4489379607332022E-3</v>
      </c>
    </row>
    <row r="2298" spans="2:4">
      <c r="B2298" s="4">
        <v>44546</v>
      </c>
      <c r="C2298" s="6">
        <v>41.347438812255803</v>
      </c>
      <c r="D2298" s="7">
        <f t="shared" si="35"/>
        <v>-4.7125406232934042E-3</v>
      </c>
    </row>
    <row r="2299" spans="2:4">
      <c r="B2299" s="4">
        <v>44547</v>
      </c>
      <c r="C2299" s="6">
        <v>41.650886535644503</v>
      </c>
      <c r="D2299" s="7">
        <f t="shared" si="35"/>
        <v>7.338972669300059E-3</v>
      </c>
    </row>
    <row r="2300" spans="2:4">
      <c r="B2300" s="4">
        <v>44550</v>
      </c>
      <c r="C2300" s="6">
        <v>40.642654418945298</v>
      </c>
      <c r="D2300" s="7">
        <f t="shared" si="35"/>
        <v>-2.4206738452886678E-2</v>
      </c>
    </row>
    <row r="2301" spans="2:4">
      <c r="B2301" s="4">
        <v>44551</v>
      </c>
      <c r="C2301" s="6">
        <v>41.944545745849602</v>
      </c>
      <c r="D2301" s="7">
        <f t="shared" si="35"/>
        <v>3.2032635306847412E-2</v>
      </c>
    </row>
    <row r="2302" spans="2:4">
      <c r="B2302" s="4">
        <v>44552</v>
      </c>
      <c r="C2302" s="6">
        <v>42.238212585449197</v>
      </c>
      <c r="D2302" s="7">
        <f t="shared" si="35"/>
        <v>7.0013117171177086E-3</v>
      </c>
    </row>
    <row r="2303" spans="2:4">
      <c r="B2303" s="4">
        <v>44553</v>
      </c>
      <c r="C2303" s="6">
        <v>41.347438812255803</v>
      </c>
      <c r="D2303" s="7">
        <f t="shared" si="35"/>
        <v>-2.1089286659356943E-2</v>
      </c>
    </row>
    <row r="2304" spans="2:4">
      <c r="B2304" s="4">
        <v>44557</v>
      </c>
      <c r="C2304" s="6">
        <v>41.6998291015625</v>
      </c>
      <c r="D2304" s="7">
        <f t="shared" si="35"/>
        <v>8.5226630579653406E-3</v>
      </c>
    </row>
    <row r="2305" spans="2:4">
      <c r="B2305" s="4">
        <v>44558</v>
      </c>
      <c r="C2305" s="6">
        <v>42.169689178466797</v>
      </c>
      <c r="D2305" s="7">
        <f t="shared" si="35"/>
        <v>1.1267673921634636E-2</v>
      </c>
    </row>
    <row r="2306" spans="2:4">
      <c r="B2306" s="4">
        <v>44559</v>
      </c>
      <c r="C2306" s="6">
        <v>43.598838806152301</v>
      </c>
      <c r="D2306" s="7">
        <f t="shared" si="35"/>
        <v>3.3890447274514734E-2</v>
      </c>
    </row>
    <row r="2307" spans="2:4">
      <c r="B2307" s="4">
        <v>44560</v>
      </c>
      <c r="C2307" s="6">
        <v>44.54833984375</v>
      </c>
      <c r="D2307" s="7">
        <f t="shared" si="35"/>
        <v>2.1778126748268178E-2</v>
      </c>
    </row>
    <row r="2308" spans="2:4">
      <c r="B2308" s="4">
        <v>44561</v>
      </c>
      <c r="C2308" s="6">
        <v>44.098060607910099</v>
      </c>
      <c r="D2308" s="7">
        <f t="shared" si="35"/>
        <v>-1.0107654682962819E-2</v>
      </c>
    </row>
    <row r="2309" spans="2:4">
      <c r="B2309" s="4">
        <v>44564</v>
      </c>
      <c r="C2309" s="6">
        <v>46.280937194824197</v>
      </c>
      <c r="D2309" s="7">
        <f t="shared" ref="D2309:D2372" si="36">+C2309/C2308-1</f>
        <v>4.9500512195371771E-2</v>
      </c>
    </row>
    <row r="2310" spans="2:4">
      <c r="B2310" s="4">
        <v>44565</v>
      </c>
      <c r="C2310" s="6">
        <v>48.199527740478501</v>
      </c>
      <c r="D2310" s="7">
        <f t="shared" si="36"/>
        <v>4.145530885811155E-2</v>
      </c>
    </row>
    <row r="2311" spans="2:4">
      <c r="B2311" s="4">
        <v>44566</v>
      </c>
      <c r="C2311" s="6">
        <v>46.731224060058501</v>
      </c>
      <c r="D2311" s="7">
        <f t="shared" si="36"/>
        <v>-3.0463030433115712E-2</v>
      </c>
    </row>
    <row r="2312" spans="2:4">
      <c r="B2312" s="4">
        <v>44567</v>
      </c>
      <c r="C2312" s="6">
        <v>46.7997436523437</v>
      </c>
      <c r="D2312" s="7">
        <f t="shared" si="36"/>
        <v>1.4662486092198446E-3</v>
      </c>
    </row>
    <row r="2313" spans="2:4">
      <c r="B2313" s="4">
        <v>44568</v>
      </c>
      <c r="C2313" s="6">
        <v>48.620437622070298</v>
      </c>
      <c r="D2313" s="7">
        <f t="shared" si="36"/>
        <v>3.890393039867468E-2</v>
      </c>
    </row>
    <row r="2314" spans="2:4">
      <c r="B2314" s="4">
        <v>44571</v>
      </c>
      <c r="C2314" s="6">
        <v>45.360801696777301</v>
      </c>
      <c r="D2314" s="7">
        <f t="shared" si="36"/>
        <v>-6.7042504854241569E-2</v>
      </c>
    </row>
    <row r="2315" spans="2:4">
      <c r="B2315" s="4">
        <v>44572</v>
      </c>
      <c r="C2315" s="6">
        <v>44.695171356201101</v>
      </c>
      <c r="D2315" s="7">
        <f t="shared" si="36"/>
        <v>-1.4674130872415536E-2</v>
      </c>
    </row>
    <row r="2316" spans="2:4">
      <c r="B2316" s="4">
        <v>44573</v>
      </c>
      <c r="C2316" s="6">
        <v>42.7178535461425</v>
      </c>
      <c r="D2316" s="7">
        <f t="shared" si="36"/>
        <v>-4.4240076725519994E-2</v>
      </c>
    </row>
    <row r="2317" spans="2:4">
      <c r="B2317" s="4">
        <v>44574</v>
      </c>
      <c r="C2317" s="6">
        <v>42.668910980224602</v>
      </c>
      <c r="D2317" s="7">
        <f t="shared" si="36"/>
        <v>-1.1457168807658125E-3</v>
      </c>
    </row>
    <row r="2318" spans="2:4">
      <c r="B2318" s="4">
        <v>44575</v>
      </c>
      <c r="C2318" s="6">
        <v>42.492713928222599</v>
      </c>
      <c r="D2318" s="7">
        <f t="shared" si="36"/>
        <v>-4.129401195255844E-3</v>
      </c>
    </row>
    <row r="2319" spans="2:4">
      <c r="B2319" s="4">
        <v>44579</v>
      </c>
      <c r="C2319" s="6">
        <v>41.464900970458899</v>
      </c>
      <c r="D2319" s="7">
        <f t="shared" si="36"/>
        <v>-2.4187981014812343E-2</v>
      </c>
    </row>
    <row r="2320" spans="2:4">
      <c r="B2320" s="4">
        <v>44580</v>
      </c>
      <c r="C2320" s="6">
        <v>39.986808776855398</v>
      </c>
      <c r="D2320" s="7">
        <f t="shared" si="36"/>
        <v>-3.564682801621899E-2</v>
      </c>
    </row>
    <row r="2321" spans="2:4">
      <c r="B2321" s="4">
        <v>44581</v>
      </c>
      <c r="C2321" s="6">
        <v>38.900264739990199</v>
      </c>
      <c r="D2321" s="7">
        <f t="shared" si="36"/>
        <v>-2.7172561904817427E-2</v>
      </c>
    </row>
    <row r="2322" spans="2:4">
      <c r="B2322" s="4">
        <v>44582</v>
      </c>
      <c r="C2322" s="6">
        <v>38.958995819091797</v>
      </c>
      <c r="D2322" s="7">
        <f t="shared" si="36"/>
        <v>1.5097861028494641E-3</v>
      </c>
    </row>
    <row r="2323" spans="2:4">
      <c r="B2323" s="4">
        <v>44585</v>
      </c>
      <c r="C2323" s="6">
        <v>41.817295074462798</v>
      </c>
      <c r="D2323" s="7">
        <f t="shared" si="36"/>
        <v>7.3366861626610325E-2</v>
      </c>
    </row>
    <row r="2324" spans="2:4">
      <c r="B2324" s="4">
        <v>44586</v>
      </c>
      <c r="C2324" s="6">
        <v>42.150115966796797</v>
      </c>
      <c r="D2324" s="7">
        <f t="shared" si="36"/>
        <v>7.9589292358903663E-3</v>
      </c>
    </row>
    <row r="2325" spans="2:4">
      <c r="B2325" s="4">
        <v>44587</v>
      </c>
      <c r="C2325" s="6">
        <v>39.350547790527301</v>
      </c>
      <c r="D2325" s="7">
        <f t="shared" si="36"/>
        <v>-6.6418991076437783E-2</v>
      </c>
    </row>
    <row r="2326" spans="2:4">
      <c r="B2326" s="4">
        <v>44588</v>
      </c>
      <c r="C2326" s="6">
        <v>38.900264739990199</v>
      </c>
      <c r="D2326" s="7">
        <f t="shared" si="36"/>
        <v>-1.1442866130709772E-2</v>
      </c>
    </row>
    <row r="2327" spans="2:4">
      <c r="B2327" s="4">
        <v>44589</v>
      </c>
      <c r="C2327" s="6">
        <v>39.027515411376903</v>
      </c>
      <c r="D2327" s="7">
        <f t="shared" si="36"/>
        <v>3.2712032228379151E-3</v>
      </c>
    </row>
    <row r="2328" spans="2:4">
      <c r="B2328" s="4">
        <v>44592</v>
      </c>
      <c r="C2328" s="6">
        <v>41.024410247802699</v>
      </c>
      <c r="D2328" s="7">
        <f t="shared" si="36"/>
        <v>5.1166332659846381E-2</v>
      </c>
    </row>
    <row r="2329" spans="2:4">
      <c r="B2329" s="4">
        <v>44593</v>
      </c>
      <c r="C2329" s="6">
        <v>42.688488006591797</v>
      </c>
      <c r="D2329" s="7">
        <f t="shared" si="36"/>
        <v>4.0563112272362867E-2</v>
      </c>
    </row>
    <row r="2330" spans="2:4">
      <c r="B2330" s="4">
        <v>44594</v>
      </c>
      <c r="C2330" s="6">
        <v>41.386592864990199</v>
      </c>
      <c r="D2330" s="7">
        <f t="shared" si="36"/>
        <v>-3.0497569775733591E-2</v>
      </c>
    </row>
    <row r="2331" spans="2:4">
      <c r="B2331" s="4">
        <v>44595</v>
      </c>
      <c r="C2331" s="6">
        <v>40.319625854492102</v>
      </c>
      <c r="D2331" s="7">
        <f t="shared" si="36"/>
        <v>-2.578049886780287E-2</v>
      </c>
    </row>
    <row r="2332" spans="2:4">
      <c r="B2332" s="4">
        <v>44596</v>
      </c>
      <c r="C2332" s="6">
        <v>39.105831146240199</v>
      </c>
      <c r="D2332" s="7">
        <f t="shared" si="36"/>
        <v>-3.0104314772967378E-2</v>
      </c>
    </row>
    <row r="2333" spans="2:4">
      <c r="B2333" s="4">
        <v>44599</v>
      </c>
      <c r="C2333" s="6">
        <v>38.166114807128899</v>
      </c>
      <c r="D2333" s="7">
        <f t="shared" si="36"/>
        <v>-2.4030082255434904E-2</v>
      </c>
    </row>
    <row r="2334" spans="2:4">
      <c r="B2334" s="4">
        <v>44600</v>
      </c>
      <c r="C2334" s="6">
        <v>38.6163940429687</v>
      </c>
      <c r="D2334" s="7">
        <f t="shared" si="36"/>
        <v>1.1797879823903346E-2</v>
      </c>
    </row>
    <row r="2335" spans="2:4">
      <c r="B2335" s="4">
        <v>44601</v>
      </c>
      <c r="C2335" s="6">
        <v>36.825061798095703</v>
      </c>
      <c r="D2335" s="7">
        <f t="shared" si="36"/>
        <v>-4.6387869433893059E-2</v>
      </c>
    </row>
    <row r="2336" spans="2:4">
      <c r="B2336" s="4">
        <v>44602</v>
      </c>
      <c r="C2336" s="6">
        <v>36.2083740234375</v>
      </c>
      <c r="D2336" s="7">
        <f t="shared" si="36"/>
        <v>-1.6746415200587506E-2</v>
      </c>
    </row>
    <row r="2337" spans="2:4">
      <c r="B2337" s="4">
        <v>44603</v>
      </c>
      <c r="C2337" s="6">
        <v>36.276897430419901</v>
      </c>
      <c r="D2337" s="7">
        <f t="shared" si="36"/>
        <v>1.892474015487311E-3</v>
      </c>
    </row>
    <row r="2338" spans="2:4">
      <c r="B2338" s="4">
        <v>44606</v>
      </c>
      <c r="C2338" s="6">
        <v>37.050201416015597</v>
      </c>
      <c r="D2338" s="7">
        <f t="shared" si="36"/>
        <v>2.1316706785052819E-2</v>
      </c>
    </row>
    <row r="2339" spans="2:4">
      <c r="B2339" s="4">
        <v>44607</v>
      </c>
      <c r="C2339" s="6">
        <v>37.569007873535099</v>
      </c>
      <c r="D2339" s="7">
        <f t="shared" si="36"/>
        <v>1.4002797223532593E-2</v>
      </c>
    </row>
    <row r="2340" spans="2:4">
      <c r="B2340" s="4">
        <v>44608</v>
      </c>
      <c r="C2340" s="6">
        <v>36.179008483886697</v>
      </c>
      <c r="D2340" s="7">
        <f t="shared" si="36"/>
        <v>-3.6998565262288063E-2</v>
      </c>
    </row>
    <row r="2341" spans="2:4">
      <c r="B2341" s="4">
        <v>44609</v>
      </c>
      <c r="C2341" s="6">
        <v>35.660205841064403</v>
      </c>
      <c r="D2341" s="7">
        <f t="shared" si="36"/>
        <v>-1.4339880073091504E-2</v>
      </c>
    </row>
    <row r="2342" spans="2:4">
      <c r="B2342" s="4">
        <v>44610</v>
      </c>
      <c r="C2342" s="6">
        <v>35.924503326416001</v>
      </c>
      <c r="D2342" s="7">
        <f t="shared" si="36"/>
        <v>7.41155243269076E-3</v>
      </c>
    </row>
    <row r="2343" spans="2:4">
      <c r="B2343" s="4">
        <v>44614</v>
      </c>
      <c r="C2343" s="6">
        <v>34.270214080810497</v>
      </c>
      <c r="D2343" s="7">
        <f t="shared" si="36"/>
        <v>-4.6049049880365955E-2</v>
      </c>
    </row>
    <row r="2344" spans="2:4">
      <c r="B2344" s="4">
        <v>44615</v>
      </c>
      <c r="C2344" s="6">
        <v>33.173881530761697</v>
      </c>
      <c r="D2344" s="7">
        <f t="shared" si="36"/>
        <v>-3.1990828754778322E-2</v>
      </c>
    </row>
    <row r="2345" spans="2:4">
      <c r="B2345" s="4">
        <v>44616</v>
      </c>
      <c r="C2345" s="6">
        <v>34.025497436523402</v>
      </c>
      <c r="D2345" s="7">
        <f t="shared" si="36"/>
        <v>2.567127711516104E-2</v>
      </c>
    </row>
    <row r="2346" spans="2:4">
      <c r="B2346" s="4">
        <v>44617</v>
      </c>
      <c r="C2346" s="6">
        <v>34.8869018554687</v>
      </c>
      <c r="D2346" s="7">
        <f t="shared" si="36"/>
        <v>2.5316438666394214E-2</v>
      </c>
    </row>
    <row r="2347" spans="2:4">
      <c r="B2347" s="4">
        <v>44620</v>
      </c>
      <c r="C2347" s="6">
        <v>34.025497436523402</v>
      </c>
      <c r="D2347" s="7">
        <f t="shared" si="36"/>
        <v>-2.4691341825478497E-2</v>
      </c>
    </row>
    <row r="2348" spans="2:4">
      <c r="B2348" s="4">
        <v>44621</v>
      </c>
      <c r="C2348" s="6">
        <v>33.516487121582003</v>
      </c>
      <c r="D2348" s="7">
        <f t="shared" si="36"/>
        <v>-1.4959672989086736E-2</v>
      </c>
    </row>
    <row r="2349" spans="2:4">
      <c r="B2349" s="4">
        <v>44622</v>
      </c>
      <c r="C2349" s="6">
        <v>36.511821746826101</v>
      </c>
      <c r="D2349" s="7">
        <f t="shared" si="36"/>
        <v>8.9368990681464755E-2</v>
      </c>
    </row>
    <row r="2350" spans="2:4">
      <c r="B2350" s="4">
        <v>44623</v>
      </c>
      <c r="C2350" s="6">
        <v>36.090908050537102</v>
      </c>
      <c r="D2350" s="7">
        <f t="shared" si="36"/>
        <v>-1.1528148313377118E-2</v>
      </c>
    </row>
    <row r="2351" spans="2:4">
      <c r="B2351" s="4">
        <v>44624</v>
      </c>
      <c r="C2351" s="6">
        <v>37.245975494384702</v>
      </c>
      <c r="D2351" s="7">
        <f t="shared" si="36"/>
        <v>3.2004388535477934E-2</v>
      </c>
    </row>
    <row r="2352" spans="2:4">
      <c r="B2352" s="4">
        <v>44627</v>
      </c>
      <c r="C2352" s="6">
        <v>35.454647064208899</v>
      </c>
      <c r="D2352" s="7">
        <f t="shared" si="36"/>
        <v>-4.8094549985564727E-2</v>
      </c>
    </row>
    <row r="2353" spans="2:4">
      <c r="B2353" s="4">
        <v>44628</v>
      </c>
      <c r="C2353" s="6">
        <v>35.3861274719238</v>
      </c>
      <c r="D2353" s="7">
        <f t="shared" si="36"/>
        <v>-1.9325983463044372E-3</v>
      </c>
    </row>
    <row r="2354" spans="2:4">
      <c r="B2354" s="4">
        <v>44629</v>
      </c>
      <c r="C2354" s="6">
        <v>35.963657379150298</v>
      </c>
      <c r="D2354" s="7">
        <f t="shared" si="36"/>
        <v>1.6320799942992403E-2</v>
      </c>
    </row>
    <row r="2355" spans="2:4">
      <c r="B2355" s="4">
        <v>44630</v>
      </c>
      <c r="C2355" s="6">
        <v>34.368099212646399</v>
      </c>
      <c r="D2355" s="7">
        <f t="shared" si="36"/>
        <v>-4.4365848269617647E-2</v>
      </c>
    </row>
    <row r="2356" spans="2:4">
      <c r="B2356" s="4">
        <v>44631</v>
      </c>
      <c r="C2356" s="6">
        <v>32.498458862304602</v>
      </c>
      <c r="D2356" s="7">
        <f t="shared" si="36"/>
        <v>-5.4400458366164917E-2</v>
      </c>
    </row>
    <row r="2357" spans="2:4">
      <c r="B2357" s="4">
        <v>44634</v>
      </c>
      <c r="C2357" s="6">
        <v>31.314027786254801</v>
      </c>
      <c r="D2357" s="7">
        <f t="shared" si="36"/>
        <v>-3.6445761353429584E-2</v>
      </c>
    </row>
    <row r="2358" spans="2:4">
      <c r="B2358" s="4">
        <v>44635</v>
      </c>
      <c r="C2358" s="6">
        <v>36.149642944335902</v>
      </c>
      <c r="D2358" s="7">
        <f t="shared" si="36"/>
        <v>0.15442328885598289</v>
      </c>
    </row>
    <row r="2359" spans="2:4">
      <c r="B2359" s="4">
        <v>44636</v>
      </c>
      <c r="C2359" s="6">
        <v>36.453094482421797</v>
      </c>
      <c r="D2359" s="7">
        <f t="shared" si="36"/>
        <v>8.3943163298503265E-3</v>
      </c>
    </row>
    <row r="2360" spans="2:4">
      <c r="B2360" s="4">
        <v>44637</v>
      </c>
      <c r="C2360" s="6">
        <v>37.331363677978501</v>
      </c>
      <c r="D2360" s="7">
        <f t="shared" si="36"/>
        <v>2.4093131406998092E-2</v>
      </c>
    </row>
    <row r="2361" spans="2:4">
      <c r="B2361" s="4">
        <v>44638</v>
      </c>
      <c r="C2361" s="6">
        <v>38.564888000488203</v>
      </c>
      <c r="D2361" s="7">
        <f t="shared" si="36"/>
        <v>3.3042573347979554E-2</v>
      </c>
    </row>
    <row r="2362" spans="2:4">
      <c r="B2362" s="4">
        <v>44641</v>
      </c>
      <c r="C2362" s="6">
        <v>37.627407073974602</v>
      </c>
      <c r="D2362" s="7">
        <f t="shared" si="36"/>
        <v>-2.4309183174646698E-2</v>
      </c>
    </row>
    <row r="2363" spans="2:4">
      <c r="B2363" s="4">
        <v>44642</v>
      </c>
      <c r="C2363" s="6">
        <v>38.189895629882798</v>
      </c>
      <c r="D2363" s="7">
        <f t="shared" si="36"/>
        <v>1.4948905589012629E-2</v>
      </c>
    </row>
    <row r="2364" spans="2:4">
      <c r="B2364" s="4">
        <v>44643</v>
      </c>
      <c r="C2364" s="6">
        <v>36.492565155029297</v>
      </c>
      <c r="D2364" s="7">
        <f t="shared" si="36"/>
        <v>-4.444449105866044E-2</v>
      </c>
    </row>
    <row r="2365" spans="2:4">
      <c r="B2365" s="4">
        <v>44644</v>
      </c>
      <c r="C2365" s="6">
        <v>36.946502685546797</v>
      </c>
      <c r="D2365" s="7">
        <f t="shared" si="36"/>
        <v>1.2439178462491318E-2</v>
      </c>
    </row>
    <row r="2366" spans="2:4">
      <c r="B2366" s="4">
        <v>44645</v>
      </c>
      <c r="C2366" s="6">
        <v>36.808345794677699</v>
      </c>
      <c r="D2366" s="7">
        <f t="shared" si="36"/>
        <v>-3.7393766886396618E-3</v>
      </c>
    </row>
    <row r="2367" spans="2:4">
      <c r="B2367" s="4">
        <v>44648</v>
      </c>
      <c r="C2367" s="6">
        <v>37.469516754150298</v>
      </c>
      <c r="D2367" s="7">
        <f t="shared" si="36"/>
        <v>1.7962528475490513E-2</v>
      </c>
    </row>
    <row r="2368" spans="2:4">
      <c r="B2368" s="4">
        <v>44649</v>
      </c>
      <c r="C2368" s="6">
        <v>39.818145751953097</v>
      </c>
      <c r="D2368" s="7">
        <f t="shared" si="36"/>
        <v>6.2681059198412381E-2</v>
      </c>
    </row>
    <row r="2369" spans="2:4">
      <c r="B2369" s="4">
        <v>44650</v>
      </c>
      <c r="C2369" s="6">
        <v>36.009025573730398</v>
      </c>
      <c r="D2369" s="7">
        <f t="shared" si="36"/>
        <v>-9.5662922175020149E-2</v>
      </c>
    </row>
    <row r="2370" spans="2:4">
      <c r="B2370" s="4">
        <v>44651</v>
      </c>
      <c r="C2370" s="6">
        <v>34.143936157226499</v>
      </c>
      <c r="D2370" s="7">
        <f t="shared" si="36"/>
        <v>-5.1795053789640333E-2</v>
      </c>
    </row>
    <row r="2371" spans="2:4">
      <c r="B2371" s="4">
        <v>44652</v>
      </c>
      <c r="C2371" s="6">
        <v>33.768947601318303</v>
      </c>
      <c r="D2371" s="7">
        <f t="shared" si="36"/>
        <v>-1.0982581333957575E-2</v>
      </c>
    </row>
    <row r="2372" spans="2:4">
      <c r="B2372" s="4">
        <v>44655</v>
      </c>
      <c r="C2372" s="6">
        <v>35.367591857910099</v>
      </c>
      <c r="D2372" s="7">
        <f t="shared" si="36"/>
        <v>4.7340659693208442E-2</v>
      </c>
    </row>
    <row r="2373" spans="2:4">
      <c r="B2373" s="4">
        <v>44656</v>
      </c>
      <c r="C2373" s="6">
        <v>34.301826477050703</v>
      </c>
      <c r="D2373" s="7">
        <f t="shared" ref="D2373:D2436" si="37">+C2373/C2372-1</f>
        <v>-3.013395385077744E-2</v>
      </c>
    </row>
    <row r="2374" spans="2:4">
      <c r="B2374" s="4">
        <v>44657</v>
      </c>
      <c r="C2374" s="6">
        <v>33.551845550537102</v>
      </c>
      <c r="D2374" s="7">
        <f t="shared" si="37"/>
        <v>-2.1864168866208011E-2</v>
      </c>
    </row>
    <row r="2375" spans="2:4">
      <c r="B2375" s="4">
        <v>44658</v>
      </c>
      <c r="C2375" s="6">
        <v>33.867626190185497</v>
      </c>
      <c r="D2375" s="7">
        <f t="shared" si="37"/>
        <v>9.4117219028311272E-3</v>
      </c>
    </row>
    <row r="2376" spans="2:4">
      <c r="B2376" s="4">
        <v>44659</v>
      </c>
      <c r="C2376" s="6">
        <v>34.716293334960902</v>
      </c>
      <c r="D2376" s="7">
        <f t="shared" si="37"/>
        <v>2.5058359272352559E-2</v>
      </c>
    </row>
    <row r="2377" spans="2:4">
      <c r="B2377" s="4">
        <v>44662</v>
      </c>
      <c r="C2377" s="6">
        <v>34.992599487304602</v>
      </c>
      <c r="D2377" s="7">
        <f t="shared" si="37"/>
        <v>7.9589761982292728E-3</v>
      </c>
    </row>
    <row r="2378" spans="2:4">
      <c r="B2378" s="4">
        <v>44663</v>
      </c>
      <c r="C2378" s="6">
        <v>34.647212982177699</v>
      </c>
      <c r="D2378" s="7">
        <f t="shared" si="37"/>
        <v>-9.8702728630437608E-3</v>
      </c>
    </row>
    <row r="2379" spans="2:4">
      <c r="B2379" s="4">
        <v>44664</v>
      </c>
      <c r="C2379" s="6">
        <v>35.673507690429602</v>
      </c>
      <c r="D2379" s="7">
        <f t="shared" si="37"/>
        <v>2.9621277439539684E-2</v>
      </c>
    </row>
    <row r="2380" spans="2:4">
      <c r="B2380" s="4">
        <v>44665</v>
      </c>
      <c r="C2380" s="6">
        <v>36.462963104247997</v>
      </c>
      <c r="D2380" s="7">
        <f t="shared" si="37"/>
        <v>2.2130019303657988E-2</v>
      </c>
    </row>
    <row r="2381" spans="2:4">
      <c r="B2381" s="4">
        <v>44669</v>
      </c>
      <c r="C2381" s="6">
        <v>36.393882751464801</v>
      </c>
      <c r="D2381" s="7">
        <f t="shared" si="37"/>
        <v>-1.8945348074344004E-3</v>
      </c>
    </row>
    <row r="2382" spans="2:4">
      <c r="B2382" s="4">
        <v>44670</v>
      </c>
      <c r="C2382" s="6">
        <v>38.032005310058501</v>
      </c>
      <c r="D2382" s="7">
        <f t="shared" si="37"/>
        <v>4.5010931363946627E-2</v>
      </c>
    </row>
    <row r="2383" spans="2:4">
      <c r="B2383" s="4">
        <v>44671</v>
      </c>
      <c r="C2383" s="6">
        <v>38.032005310058501</v>
      </c>
      <c r="D2383" s="7">
        <f t="shared" si="37"/>
        <v>0</v>
      </c>
    </row>
    <row r="2384" spans="2:4">
      <c r="B2384" s="4">
        <v>44672</v>
      </c>
      <c r="C2384" s="6">
        <v>37.390571594238203</v>
      </c>
      <c r="D2384" s="7">
        <f t="shared" si="37"/>
        <v>-1.6865629634592372E-2</v>
      </c>
    </row>
    <row r="2385" spans="2:4">
      <c r="B2385" s="4">
        <v>44673</v>
      </c>
      <c r="C2385" s="6">
        <v>34.439983367919901</v>
      </c>
      <c r="D2385" s="7">
        <f t="shared" si="37"/>
        <v>-7.8912626914026118E-2</v>
      </c>
    </row>
    <row r="2386" spans="2:4">
      <c r="B2386" s="4">
        <v>44676</v>
      </c>
      <c r="C2386" s="6">
        <v>34.854446411132798</v>
      </c>
      <c r="D2386" s="7">
        <f t="shared" si="37"/>
        <v>1.2034356659967438E-2</v>
      </c>
    </row>
    <row r="2387" spans="2:4">
      <c r="B2387" s="4">
        <v>44677</v>
      </c>
      <c r="C2387" s="6">
        <v>32.880805969238203</v>
      </c>
      <c r="D2387" s="7">
        <f t="shared" si="37"/>
        <v>-5.6625212709280004E-2</v>
      </c>
    </row>
    <row r="2388" spans="2:4">
      <c r="B2388" s="4">
        <v>44678</v>
      </c>
      <c r="C2388" s="6">
        <v>32.091354370117102</v>
      </c>
      <c r="D2388" s="7">
        <f t="shared" si="37"/>
        <v>-2.4009496599921465E-2</v>
      </c>
    </row>
    <row r="2389" spans="2:4">
      <c r="B2389" s="4">
        <v>44679</v>
      </c>
      <c r="C2389" s="6">
        <v>32.525550842285099</v>
      </c>
      <c r="D2389" s="7">
        <f t="shared" si="37"/>
        <v>1.3530013945821873E-2</v>
      </c>
    </row>
    <row r="2390" spans="2:4">
      <c r="B2390" s="4">
        <v>44680</v>
      </c>
      <c r="C2390" s="6">
        <v>30.4927062988281</v>
      </c>
      <c r="D2390" s="7">
        <f t="shared" si="37"/>
        <v>-6.2499926698064812E-2</v>
      </c>
    </row>
    <row r="2391" spans="2:4">
      <c r="B2391" s="4">
        <v>44683</v>
      </c>
      <c r="C2391" s="6">
        <v>32.170295715332003</v>
      </c>
      <c r="D2391" s="7">
        <f t="shared" si="37"/>
        <v>5.5016088111811134E-2</v>
      </c>
    </row>
    <row r="2392" spans="2:4">
      <c r="B2392" s="4">
        <v>44684</v>
      </c>
      <c r="C2392" s="6">
        <v>32.0420112609863</v>
      </c>
      <c r="D2392" s="7">
        <f t="shared" si="37"/>
        <v>-3.9876678623306239E-3</v>
      </c>
    </row>
    <row r="2393" spans="2:4">
      <c r="B2393" s="4">
        <v>44685</v>
      </c>
      <c r="C2393" s="6">
        <v>32.574893951416001</v>
      </c>
      <c r="D2393" s="7">
        <f t="shared" si="37"/>
        <v>1.6630750363618052E-2</v>
      </c>
    </row>
    <row r="2394" spans="2:4">
      <c r="B2394" s="4">
        <v>44686</v>
      </c>
      <c r="C2394" s="6">
        <v>31.2130832672119</v>
      </c>
      <c r="D2394" s="7">
        <f t="shared" si="37"/>
        <v>-4.1805529320684265E-2</v>
      </c>
    </row>
    <row r="2395" spans="2:4">
      <c r="B2395" s="4">
        <v>44687</v>
      </c>
      <c r="C2395" s="6">
        <v>30.581520080566399</v>
      </c>
      <c r="D2395" s="7">
        <f t="shared" si="37"/>
        <v>-2.0233925025565536E-2</v>
      </c>
    </row>
    <row r="2396" spans="2:4">
      <c r="B2396" s="4">
        <v>44690</v>
      </c>
      <c r="C2396" s="6">
        <v>33.788684844970703</v>
      </c>
      <c r="D2396" s="7">
        <f t="shared" si="37"/>
        <v>0.10487264059978352</v>
      </c>
    </row>
    <row r="2397" spans="2:4">
      <c r="B2397" s="4">
        <v>44691</v>
      </c>
      <c r="C2397" s="6">
        <v>32.002540588378899</v>
      </c>
      <c r="D2397" s="7">
        <f t="shared" si="37"/>
        <v>-5.2862201200993608E-2</v>
      </c>
    </row>
    <row r="2398" spans="2:4">
      <c r="B2398" s="4">
        <v>44692</v>
      </c>
      <c r="C2398" s="6">
        <v>30.561782836913999</v>
      </c>
      <c r="D2398" s="7">
        <f t="shared" si="37"/>
        <v>-4.5020105434631752E-2</v>
      </c>
    </row>
    <row r="2399" spans="2:4">
      <c r="B2399" s="4">
        <v>44693</v>
      </c>
      <c r="C2399" s="6">
        <v>32.949886322021399</v>
      </c>
      <c r="D2399" s="7">
        <f t="shared" si="37"/>
        <v>7.8140188936325128E-2</v>
      </c>
    </row>
    <row r="2400" spans="2:4">
      <c r="B2400" s="4">
        <v>44694</v>
      </c>
      <c r="C2400" s="6">
        <v>33.058437347412102</v>
      </c>
      <c r="D2400" s="7">
        <f t="shared" si="37"/>
        <v>3.2944279178941382E-3</v>
      </c>
    </row>
    <row r="2401" spans="2:4">
      <c r="B2401" s="4">
        <v>44697</v>
      </c>
      <c r="C2401" s="6">
        <v>32.209770202636697</v>
      </c>
      <c r="D2401" s="7">
        <f t="shared" si="37"/>
        <v>-2.5671725975935811E-2</v>
      </c>
    </row>
    <row r="2402" spans="2:4">
      <c r="B2402" s="4">
        <v>44698</v>
      </c>
      <c r="C2402" s="6">
        <v>32.426872253417898</v>
      </c>
      <c r="D2402" s="7">
        <f t="shared" si="37"/>
        <v>6.7402545691999105E-3</v>
      </c>
    </row>
    <row r="2403" spans="2:4">
      <c r="B2403" s="4">
        <v>44699</v>
      </c>
      <c r="C2403" s="6">
        <v>28.617750167846602</v>
      </c>
      <c r="D2403" s="7">
        <f t="shared" si="37"/>
        <v>-0.11746806956288558</v>
      </c>
    </row>
    <row r="2404" spans="2:4">
      <c r="B2404" s="4">
        <v>44700</v>
      </c>
      <c r="C2404" s="6">
        <v>28.9236640930175</v>
      </c>
      <c r="D2404" s="7">
        <f t="shared" si="37"/>
        <v>1.0689656712238982E-2</v>
      </c>
    </row>
    <row r="2405" spans="2:4">
      <c r="B2405" s="4">
        <v>44701</v>
      </c>
      <c r="C2405" s="6">
        <v>27.176996231079102</v>
      </c>
      <c r="D2405" s="7">
        <f t="shared" si="37"/>
        <v>-6.0388886287752963E-2</v>
      </c>
    </row>
    <row r="2406" spans="2:4">
      <c r="B2406" s="4">
        <v>44704</v>
      </c>
      <c r="C2406" s="6">
        <v>26.732925415038999</v>
      </c>
      <c r="D2406" s="7">
        <f t="shared" si="37"/>
        <v>-1.6339952078010422E-2</v>
      </c>
    </row>
    <row r="2407" spans="2:4">
      <c r="B2407" s="4">
        <v>44705</v>
      </c>
      <c r="C2407" s="6">
        <v>25.884260177612301</v>
      </c>
      <c r="D2407" s="7">
        <f t="shared" si="37"/>
        <v>-3.1746066853920452E-2</v>
      </c>
    </row>
    <row r="2408" spans="2:4">
      <c r="B2408" s="4">
        <v>44706</v>
      </c>
      <c r="C2408" s="6">
        <v>29.5354919433593</v>
      </c>
      <c r="D2408" s="7">
        <f t="shared" si="37"/>
        <v>0.1410599237023975</v>
      </c>
    </row>
    <row r="2409" spans="2:4">
      <c r="B2409" s="4">
        <v>44707</v>
      </c>
      <c r="C2409" s="6">
        <v>30.2460002899169</v>
      </c>
      <c r="D2409" s="7">
        <f t="shared" si="37"/>
        <v>2.4056086416984535E-2</v>
      </c>
    </row>
    <row r="2410" spans="2:4">
      <c r="B2410" s="4">
        <v>44708</v>
      </c>
      <c r="C2410" s="6">
        <v>26.584903717041001</v>
      </c>
      <c r="D2410" s="7">
        <f t="shared" si="37"/>
        <v>-0.12104399053703629</v>
      </c>
    </row>
    <row r="2411" spans="2:4">
      <c r="B2411" s="4">
        <v>44712</v>
      </c>
      <c r="C2411" s="6">
        <v>24.1671962738037</v>
      </c>
      <c r="D2411" s="7">
        <f t="shared" si="37"/>
        <v>-9.0942870020158995E-2</v>
      </c>
    </row>
    <row r="2412" spans="2:4">
      <c r="B2412" s="4">
        <v>44713</v>
      </c>
      <c r="C2412" s="6">
        <v>22.331712722778299</v>
      </c>
      <c r="D2412" s="7">
        <f t="shared" si="37"/>
        <v>-7.5949379076918122E-2</v>
      </c>
    </row>
    <row r="2413" spans="2:4">
      <c r="B2413" s="4">
        <v>44714</v>
      </c>
      <c r="C2413" s="6">
        <v>23.456687927246001</v>
      </c>
      <c r="D2413" s="7">
        <f t="shared" si="37"/>
        <v>5.037567957428668E-2</v>
      </c>
    </row>
    <row r="2414" spans="2:4">
      <c r="B2414" s="4">
        <v>44715</v>
      </c>
      <c r="C2414" s="6">
        <v>23.594841003417901</v>
      </c>
      <c r="D2414" s="7">
        <f t="shared" si="37"/>
        <v>5.8897094338468126E-3</v>
      </c>
    </row>
    <row r="2415" spans="2:4">
      <c r="B2415" s="4">
        <v>44718</v>
      </c>
      <c r="C2415" s="6">
        <v>23.496158599853501</v>
      </c>
      <c r="D2415" s="7">
        <f t="shared" si="37"/>
        <v>-4.1823720511660056E-3</v>
      </c>
    </row>
    <row r="2416" spans="2:4">
      <c r="B2416" s="4">
        <v>44719</v>
      </c>
      <c r="C2416" s="6">
        <v>23.881019592285099</v>
      </c>
      <c r="D2416" s="7">
        <f t="shared" si="37"/>
        <v>1.6379741003024861E-2</v>
      </c>
    </row>
    <row r="2417" spans="2:4">
      <c r="B2417" s="4">
        <v>44720</v>
      </c>
      <c r="C2417" s="6">
        <v>24.640869140625</v>
      </c>
      <c r="D2417" s="7">
        <f t="shared" si="37"/>
        <v>3.1818136801218255E-2</v>
      </c>
    </row>
    <row r="2418" spans="2:4">
      <c r="B2418" s="4">
        <v>44721</v>
      </c>
      <c r="C2418" s="6">
        <v>24.453374862670898</v>
      </c>
      <c r="D2418" s="7">
        <f t="shared" si="37"/>
        <v>-7.6090772969117371E-3</v>
      </c>
    </row>
    <row r="2419" spans="2:4">
      <c r="B2419" s="4">
        <v>44722</v>
      </c>
      <c r="C2419" s="6">
        <v>23.387609481811499</v>
      </c>
      <c r="D2419" s="7">
        <f t="shared" si="37"/>
        <v>-4.3583570237020197E-2</v>
      </c>
    </row>
    <row r="2420" spans="2:4">
      <c r="B2420" s="4">
        <v>44725</v>
      </c>
      <c r="C2420" s="6">
        <v>22.864595413208001</v>
      </c>
      <c r="D2420" s="7">
        <f t="shared" si="37"/>
        <v>-2.2362869920940165E-2</v>
      </c>
    </row>
    <row r="2421" spans="2:4">
      <c r="B2421" s="4">
        <v>44726</v>
      </c>
      <c r="C2421" s="6">
        <v>22.479736328125</v>
      </c>
      <c r="D2421" s="7">
        <f t="shared" si="37"/>
        <v>-1.683209687850773E-2</v>
      </c>
    </row>
    <row r="2422" spans="2:4">
      <c r="B2422" s="4">
        <v>44727</v>
      </c>
      <c r="C2422" s="6">
        <v>22.381053924560501</v>
      </c>
      <c r="D2422" s="7">
        <f t="shared" si="37"/>
        <v>-4.3898381246151308E-3</v>
      </c>
    </row>
    <row r="2423" spans="2:4">
      <c r="B2423" s="4">
        <v>44728</v>
      </c>
      <c r="C2423" s="6">
        <v>21.335027694702099</v>
      </c>
      <c r="D2423" s="7">
        <f t="shared" si="37"/>
        <v>-4.673713013624059E-2</v>
      </c>
    </row>
    <row r="2424" spans="2:4">
      <c r="B2424" s="4">
        <v>44729</v>
      </c>
      <c r="C2424" s="6">
        <v>21.1376628875732</v>
      </c>
      <c r="D2424" s="7">
        <f t="shared" si="37"/>
        <v>-9.2507406108457424E-3</v>
      </c>
    </row>
    <row r="2425" spans="2:4">
      <c r="B2425" s="4">
        <v>44733</v>
      </c>
      <c r="C2425" s="6">
        <v>20.8021430969238</v>
      </c>
      <c r="D2425" s="7">
        <f t="shared" si="37"/>
        <v>-1.5873078894008241E-2</v>
      </c>
    </row>
    <row r="2426" spans="2:4">
      <c r="B2426" s="4">
        <v>44734</v>
      </c>
      <c r="C2426" s="6">
        <v>20.9008255004882</v>
      </c>
      <c r="D2426" s="7">
        <f t="shared" si="37"/>
        <v>4.7438575489364698E-3</v>
      </c>
    </row>
    <row r="2427" spans="2:4">
      <c r="B2427" s="4">
        <v>44735</v>
      </c>
      <c r="C2427" s="6">
        <v>21.374498367309499</v>
      </c>
      <c r="D2427" s="7">
        <f t="shared" si="37"/>
        <v>2.2662878402110787E-2</v>
      </c>
    </row>
    <row r="2428" spans="2:4">
      <c r="B2428" s="4">
        <v>44736</v>
      </c>
      <c r="C2428" s="6">
        <v>22.874464035034102</v>
      </c>
      <c r="D2428" s="7">
        <f t="shared" si="37"/>
        <v>7.0175479300074395E-2</v>
      </c>
    </row>
    <row r="2429" spans="2:4">
      <c r="B2429" s="4">
        <v>44739</v>
      </c>
      <c r="C2429" s="6">
        <v>22.302108764648398</v>
      </c>
      <c r="D2429" s="7">
        <f t="shared" si="37"/>
        <v>-2.502158168642088E-2</v>
      </c>
    </row>
    <row r="2430" spans="2:4">
      <c r="B2430" s="4">
        <v>44740</v>
      </c>
      <c r="C2430" s="6">
        <v>21.9764595031738</v>
      </c>
      <c r="D2430" s="7">
        <f t="shared" si="37"/>
        <v>-1.4601725106407559E-2</v>
      </c>
    </row>
    <row r="2431" spans="2:4">
      <c r="B2431" s="4">
        <v>44741</v>
      </c>
      <c r="C2431" s="6">
        <v>21.3843669891357</v>
      </c>
      <c r="D2431" s="7">
        <f t="shared" si="37"/>
        <v>-2.694212477458402E-2</v>
      </c>
    </row>
    <row r="2432" spans="2:4">
      <c r="B2432" s="4">
        <v>44742</v>
      </c>
      <c r="C2432" s="6">
        <v>20.6935939788818</v>
      </c>
      <c r="D2432" s="7">
        <f t="shared" si="37"/>
        <v>-3.2302710227749332E-2</v>
      </c>
    </row>
    <row r="2433" spans="2:4">
      <c r="B2433" s="4">
        <v>44743</v>
      </c>
      <c r="C2433" s="6">
        <v>20.150842666625898</v>
      </c>
      <c r="D2433" s="7">
        <f t="shared" si="37"/>
        <v>-2.6227986922416124E-2</v>
      </c>
    </row>
    <row r="2434" spans="2:4">
      <c r="B2434" s="4">
        <v>44747</v>
      </c>
      <c r="C2434" s="6">
        <v>20.6639900207519</v>
      </c>
      <c r="D2434" s="7">
        <f t="shared" si="37"/>
        <v>2.5465304980812675E-2</v>
      </c>
    </row>
    <row r="2435" spans="2:4">
      <c r="B2435" s="4">
        <v>44748</v>
      </c>
      <c r="C2435" s="6">
        <v>19.815324783325099</v>
      </c>
      <c r="D2435" s="7">
        <f t="shared" si="37"/>
        <v>-4.1069766128154606E-2</v>
      </c>
    </row>
    <row r="2436" spans="2:4">
      <c r="B2436" s="4">
        <v>44749</v>
      </c>
      <c r="C2436" s="6">
        <v>21.117925643920898</v>
      </c>
      <c r="D2436" s="7">
        <f t="shared" si="37"/>
        <v>6.5737043164286524E-2</v>
      </c>
    </row>
    <row r="2437" spans="2:4">
      <c r="B2437" s="4">
        <v>44750</v>
      </c>
      <c r="C2437" s="6">
        <v>22.5882854461669</v>
      </c>
      <c r="D2437" s="7">
        <f t="shared" ref="D2437:D2500" si="38">+C2437/C2436-1</f>
        <v>6.9626147332764399E-2</v>
      </c>
    </row>
    <row r="2438" spans="2:4">
      <c r="B2438" s="4">
        <v>44753</v>
      </c>
      <c r="C2438" s="6">
        <v>22.677099227905199</v>
      </c>
      <c r="D2438" s="7">
        <f t="shared" si="38"/>
        <v>3.9318513992556703E-3</v>
      </c>
    </row>
    <row r="2439" spans="2:4">
      <c r="B2439" s="4">
        <v>44754</v>
      </c>
      <c r="C2439" s="6">
        <v>22.726442337036101</v>
      </c>
      <c r="D2439" s="7">
        <f t="shared" si="38"/>
        <v>2.1759003933881083E-3</v>
      </c>
    </row>
    <row r="2440" spans="2:4">
      <c r="B2440" s="4">
        <v>44755</v>
      </c>
      <c r="C2440" s="6">
        <v>22.548814773559499</v>
      </c>
      <c r="D2440" s="7">
        <f t="shared" si="38"/>
        <v>-7.8158983637809376E-3</v>
      </c>
    </row>
    <row r="2441" spans="2:4">
      <c r="B2441" s="4">
        <v>44756</v>
      </c>
      <c r="C2441" s="6">
        <v>21.670543670654201</v>
      </c>
      <c r="D2441" s="7">
        <f t="shared" si="38"/>
        <v>-3.8949767946790281E-2</v>
      </c>
    </row>
    <row r="2442" spans="2:4">
      <c r="B2442" s="4">
        <v>44757</v>
      </c>
      <c r="C2442" s="6">
        <v>21.887645721435501</v>
      </c>
      <c r="D2442" s="7">
        <f t="shared" si="38"/>
        <v>1.0018301990055489E-2</v>
      </c>
    </row>
    <row r="2443" spans="2:4">
      <c r="B2443" s="4">
        <v>44760</v>
      </c>
      <c r="C2443" s="6">
        <v>22.0159301757812</v>
      </c>
      <c r="D2443" s="7">
        <f t="shared" si="38"/>
        <v>5.861043987022585E-3</v>
      </c>
    </row>
    <row r="2444" spans="2:4">
      <c r="B2444" s="4">
        <v>44761</v>
      </c>
      <c r="C2444" s="6">
        <v>22.242900848388601</v>
      </c>
      <c r="D2444" s="7">
        <f t="shared" si="38"/>
        <v>1.030938374146384E-2</v>
      </c>
    </row>
    <row r="2445" spans="2:4">
      <c r="B2445" s="4">
        <v>44762</v>
      </c>
      <c r="C2445" s="6">
        <v>22.302108764648398</v>
      </c>
      <c r="D2445" s="7">
        <f t="shared" si="38"/>
        <v>2.6618792514234713E-3</v>
      </c>
    </row>
    <row r="2446" spans="2:4">
      <c r="B2446" s="4">
        <v>44763</v>
      </c>
      <c r="C2446" s="6">
        <v>21.4929180145263</v>
      </c>
      <c r="D2446" s="7">
        <f t="shared" si="38"/>
        <v>-3.6283149663621339E-2</v>
      </c>
    </row>
    <row r="2447" spans="2:4">
      <c r="B2447" s="4">
        <v>44764</v>
      </c>
      <c r="C2447" s="6">
        <v>21.1475315093994</v>
      </c>
      <c r="D2447" s="7">
        <f t="shared" si="38"/>
        <v>-1.6069781911114411E-2</v>
      </c>
    </row>
    <row r="2448" spans="2:4">
      <c r="B2448" s="4">
        <v>44767</v>
      </c>
      <c r="C2448" s="6">
        <v>20.4172859191894</v>
      </c>
      <c r="D2448" s="7">
        <f t="shared" si="38"/>
        <v>-3.4531008495503612E-2</v>
      </c>
    </row>
    <row r="2449" spans="2:4">
      <c r="B2449" s="4">
        <v>44768</v>
      </c>
      <c r="C2449" s="6">
        <v>18.354833602905199</v>
      </c>
      <c r="D2449" s="7">
        <f t="shared" si="38"/>
        <v>-0.10101500877478453</v>
      </c>
    </row>
    <row r="2450" spans="2:4">
      <c r="B2450" s="4">
        <v>44769</v>
      </c>
      <c r="C2450" s="6">
        <v>19.2528381347656</v>
      </c>
      <c r="D2450" s="7">
        <f t="shared" si="38"/>
        <v>4.8924689337323413E-2</v>
      </c>
    </row>
    <row r="2451" spans="2:4">
      <c r="B2451" s="4">
        <v>44770</v>
      </c>
      <c r="C2451" s="6">
        <v>19.410728454589801</v>
      </c>
      <c r="D2451" s="7">
        <f t="shared" si="38"/>
        <v>8.2008854340853699E-3</v>
      </c>
    </row>
    <row r="2452" spans="2:4">
      <c r="B2452" s="4">
        <v>44771</v>
      </c>
      <c r="C2452" s="6">
        <v>19.923875808715799</v>
      </c>
      <c r="D2452" s="7">
        <f t="shared" si="38"/>
        <v>2.6436274935609738E-2</v>
      </c>
    </row>
    <row r="2453" spans="2:4">
      <c r="B2453" s="4">
        <v>44774</v>
      </c>
      <c r="C2453" s="6">
        <v>20.6837253570556</v>
      </c>
      <c r="D2453" s="7">
        <f t="shared" si="38"/>
        <v>3.8137637256672852E-2</v>
      </c>
    </row>
    <row r="2454" spans="2:4">
      <c r="B2454" s="4">
        <v>44775</v>
      </c>
      <c r="C2454" s="6">
        <v>20.239656448364201</v>
      </c>
      <c r="D2454" s="7">
        <f t="shared" si="38"/>
        <v>-2.1469483907062159E-2</v>
      </c>
    </row>
    <row r="2455" spans="2:4">
      <c r="B2455" s="4">
        <v>44776</v>
      </c>
      <c r="C2455" s="6">
        <v>20.782407760620099</v>
      </c>
      <c r="D2455" s="7">
        <f t="shared" si="38"/>
        <v>2.6816231473126839E-2</v>
      </c>
    </row>
    <row r="2456" spans="2:4">
      <c r="B2456" s="4">
        <v>44777</v>
      </c>
      <c r="C2456" s="6">
        <v>20.4271526336669</v>
      </c>
      <c r="D2456" s="7">
        <f t="shared" si="38"/>
        <v>-1.7094031213571004E-2</v>
      </c>
    </row>
    <row r="2457" spans="2:4">
      <c r="B2457" s="4">
        <v>44778</v>
      </c>
      <c r="C2457" s="6">
        <v>21.453443527221602</v>
      </c>
      <c r="D2457" s="7">
        <f t="shared" si="38"/>
        <v>5.0241505116245477E-2</v>
      </c>
    </row>
    <row r="2458" spans="2:4">
      <c r="B2458" s="4">
        <v>44781</v>
      </c>
      <c r="C2458" s="6">
        <v>23.0718269348144</v>
      </c>
      <c r="D2458" s="7">
        <f t="shared" si="38"/>
        <v>7.5436999451359954E-2</v>
      </c>
    </row>
    <row r="2459" spans="2:4">
      <c r="B2459" s="4">
        <v>44782</v>
      </c>
      <c r="C2459" s="6">
        <v>21.552125930786101</v>
      </c>
      <c r="D2459" s="7">
        <f t="shared" si="38"/>
        <v>-6.586825604760127E-2</v>
      </c>
    </row>
    <row r="2460" spans="2:4">
      <c r="B2460" s="4">
        <v>44783</v>
      </c>
      <c r="C2460" s="6">
        <v>22.154087066650298</v>
      </c>
      <c r="D2460" s="7">
        <f t="shared" si="38"/>
        <v>2.7930475990970649E-2</v>
      </c>
    </row>
    <row r="2461" spans="2:4">
      <c r="B2461" s="4">
        <v>44784</v>
      </c>
      <c r="C2461" s="6">
        <v>22.8448581695556</v>
      </c>
      <c r="D2461" s="7">
        <f t="shared" si="38"/>
        <v>3.1180300990382825E-2</v>
      </c>
    </row>
    <row r="2462" spans="2:4">
      <c r="B2462" s="4">
        <v>44785</v>
      </c>
      <c r="C2462" s="6">
        <v>23.367874145507798</v>
      </c>
      <c r="D2462" s="7">
        <f t="shared" si="38"/>
        <v>2.289425358084296E-2</v>
      </c>
    </row>
    <row r="2463" spans="2:4">
      <c r="B2463" s="4">
        <v>44788</v>
      </c>
      <c r="C2463" s="6">
        <v>24.601396560668899</v>
      </c>
      <c r="D2463" s="7">
        <f t="shared" si="38"/>
        <v>5.2787104529927076E-2</v>
      </c>
    </row>
    <row r="2464" spans="2:4">
      <c r="B2464" s="4">
        <v>44789</v>
      </c>
      <c r="C2464" s="6">
        <v>26.950025558471602</v>
      </c>
      <c r="D2464" s="7">
        <f t="shared" si="38"/>
        <v>9.5467303736631592E-2</v>
      </c>
    </row>
    <row r="2465" spans="2:4">
      <c r="B2465" s="4">
        <v>44790</v>
      </c>
      <c r="C2465" s="6">
        <v>26.042152404785099</v>
      </c>
      <c r="D2465" s="7">
        <f t="shared" si="38"/>
        <v>-3.3687283587793049E-2</v>
      </c>
    </row>
    <row r="2466" spans="2:4">
      <c r="B2466" s="4">
        <v>44791</v>
      </c>
      <c r="C2466" s="6">
        <v>25.9533386230468</v>
      </c>
      <c r="D2466" s="7">
        <f t="shared" si="38"/>
        <v>-3.4103856070660798E-3</v>
      </c>
    </row>
    <row r="2467" spans="2:4">
      <c r="B2467" s="4">
        <v>44792</v>
      </c>
      <c r="C2467" s="6">
        <v>23.723129272460898</v>
      </c>
      <c r="D2467" s="7">
        <f t="shared" si="38"/>
        <v>-8.5931501259936427E-2</v>
      </c>
    </row>
    <row r="2468" spans="2:4">
      <c r="B2468" s="4">
        <v>44795</v>
      </c>
      <c r="C2468" s="6">
        <v>23.387609481811499</v>
      </c>
      <c r="D2468" s="7">
        <f t="shared" si="38"/>
        <v>-1.4143150627218826E-2</v>
      </c>
    </row>
    <row r="2469" spans="2:4">
      <c r="B2469" s="4">
        <v>44796</v>
      </c>
      <c r="C2469" s="6">
        <v>23.397476196288999</v>
      </c>
      <c r="D2469" s="7">
        <f t="shared" si="38"/>
        <v>4.2187785310732195E-4</v>
      </c>
    </row>
    <row r="2470" spans="2:4">
      <c r="B2470" s="4">
        <v>44797</v>
      </c>
      <c r="C2470" s="6">
        <v>22.538946151733398</v>
      </c>
      <c r="D2470" s="7">
        <f t="shared" si="38"/>
        <v>-3.6693275691493943E-2</v>
      </c>
    </row>
    <row r="2471" spans="2:4">
      <c r="B2471" s="4">
        <v>44798</v>
      </c>
      <c r="C2471" s="6">
        <v>23.0520915985107</v>
      </c>
      <c r="D2471" s="7">
        <f t="shared" si="38"/>
        <v>2.2767055891734111E-2</v>
      </c>
    </row>
    <row r="2472" spans="2:4">
      <c r="B2472" s="4">
        <v>44799</v>
      </c>
      <c r="C2472" s="6">
        <v>21.729753494262599</v>
      </c>
      <c r="D2472" s="7">
        <f t="shared" si="38"/>
        <v>-5.7363042247044138E-2</v>
      </c>
    </row>
    <row r="2473" spans="2:4">
      <c r="B2473" s="4">
        <v>44802</v>
      </c>
      <c r="C2473" s="6">
        <v>21.265947341918899</v>
      </c>
      <c r="D2473" s="7">
        <f t="shared" si="38"/>
        <v>-2.134428963799162E-2</v>
      </c>
    </row>
    <row r="2474" spans="2:4">
      <c r="B2474" s="4">
        <v>44803</v>
      </c>
      <c r="C2474" s="6">
        <v>23.762599945068299</v>
      </c>
      <c r="D2474" s="7">
        <f t="shared" si="38"/>
        <v>0.11740142881987015</v>
      </c>
    </row>
    <row r="2475" spans="2:4">
      <c r="B2475" s="4">
        <v>44804</v>
      </c>
      <c r="C2475" s="6">
        <v>20.298866271972599</v>
      </c>
      <c r="D2475" s="7">
        <f t="shared" si="38"/>
        <v>-0.14576408646792727</v>
      </c>
    </row>
    <row r="2476" spans="2:4">
      <c r="B2476" s="4">
        <v>44805</v>
      </c>
      <c r="C2476" s="6">
        <v>21.196870803833001</v>
      </c>
      <c r="D2476" s="7">
        <f t="shared" si="38"/>
        <v>4.4239147143912749E-2</v>
      </c>
    </row>
    <row r="2477" spans="2:4">
      <c r="B2477" s="4">
        <v>44806</v>
      </c>
      <c r="C2477" s="6">
        <v>21.108057022094702</v>
      </c>
      <c r="D2477" s="7">
        <f t="shared" si="38"/>
        <v>-4.1899477786239148E-3</v>
      </c>
    </row>
    <row r="2478" spans="2:4">
      <c r="B2478" s="4">
        <v>44810</v>
      </c>
      <c r="C2478" s="6">
        <v>20.999507904052699</v>
      </c>
      <c r="D2478" s="7">
        <f t="shared" si="38"/>
        <v>-5.1425442866853688E-3</v>
      </c>
    </row>
    <row r="2479" spans="2:4">
      <c r="B2479" s="4">
        <v>44811</v>
      </c>
      <c r="C2479" s="6">
        <v>22.459999084472599</v>
      </c>
      <c r="D2479" s="7">
        <f t="shared" si="38"/>
        <v>6.9548828815080954E-2</v>
      </c>
    </row>
    <row r="2480" spans="2:4">
      <c r="B2480" s="4">
        <v>44812</v>
      </c>
      <c r="C2480" s="6">
        <v>21.959999084472599</v>
      </c>
      <c r="D2480" s="7">
        <f t="shared" si="38"/>
        <v>-2.2261799660787562E-2</v>
      </c>
    </row>
    <row r="2481" spans="2:4">
      <c r="B2481" s="4">
        <v>44813</v>
      </c>
      <c r="C2481" s="6">
        <v>22.959999084472599</v>
      </c>
      <c r="D2481" s="7">
        <f t="shared" si="38"/>
        <v>4.5537342517790735E-2</v>
      </c>
    </row>
    <row r="2482" spans="2:4">
      <c r="B2482" s="4">
        <v>44816</v>
      </c>
      <c r="C2482" s="6">
        <v>23.549999237060501</v>
      </c>
      <c r="D2482" s="7">
        <f t="shared" si="38"/>
        <v>2.5696871781972552E-2</v>
      </c>
    </row>
    <row r="2483" spans="2:4">
      <c r="B2483" s="4">
        <v>44817</v>
      </c>
      <c r="C2483" s="6">
        <v>20.860000610351499</v>
      </c>
      <c r="D2483" s="7">
        <f t="shared" si="38"/>
        <v>-0.11422499846521295</v>
      </c>
    </row>
    <row r="2484" spans="2:4">
      <c r="B2484" s="4">
        <v>44818</v>
      </c>
      <c r="C2484" s="6">
        <v>20.940000534057599</v>
      </c>
      <c r="D2484" s="7">
        <f t="shared" si="38"/>
        <v>3.8350873137751318E-3</v>
      </c>
    </row>
    <row r="2485" spans="2:4">
      <c r="B2485" s="4">
        <v>44819</v>
      </c>
      <c r="C2485" s="6">
        <v>20.4799995422363</v>
      </c>
      <c r="D2485" s="7">
        <f t="shared" si="38"/>
        <v>-2.1967573070169499E-2</v>
      </c>
    </row>
    <row r="2486" spans="2:4">
      <c r="B2486" s="4">
        <v>44820</v>
      </c>
      <c r="C2486" s="6">
        <v>20.139999389648398</v>
      </c>
      <c r="D2486" s="7">
        <f t="shared" si="38"/>
        <v>-1.6601570321655101E-2</v>
      </c>
    </row>
    <row r="2487" spans="2:4">
      <c r="B2487" s="4">
        <v>44823</v>
      </c>
      <c r="C2487" s="6">
        <v>19.879999160766602</v>
      </c>
      <c r="D2487" s="7">
        <f t="shared" si="38"/>
        <v>-1.2909644327766534E-2</v>
      </c>
    </row>
    <row r="2488" spans="2:4">
      <c r="B2488" s="4">
        <v>44824</v>
      </c>
      <c r="C2488" s="6">
        <v>18.670000076293899</v>
      </c>
      <c r="D2488" s="7">
        <f t="shared" si="38"/>
        <v>-6.0865147663620056E-2</v>
      </c>
    </row>
    <row r="2489" spans="2:4">
      <c r="B2489" s="4">
        <v>44825</v>
      </c>
      <c r="C2489" s="6">
        <v>18.520000457763601</v>
      </c>
      <c r="D2489" s="7">
        <f t="shared" si="38"/>
        <v>-8.0342591278700359E-3</v>
      </c>
    </row>
    <row r="2490" spans="2:4">
      <c r="B2490" s="4">
        <v>44826</v>
      </c>
      <c r="C2490" s="6">
        <v>18.370000839233398</v>
      </c>
      <c r="D2490" s="7">
        <f t="shared" si="38"/>
        <v>-8.0993312539213713E-3</v>
      </c>
    </row>
    <row r="2491" spans="2:4">
      <c r="B2491" s="4">
        <v>44827</v>
      </c>
      <c r="C2491" s="6">
        <v>18.6800003051757</v>
      </c>
      <c r="D2491" s="7">
        <f t="shared" si="38"/>
        <v>1.6875310385409792E-2</v>
      </c>
    </row>
    <row r="2492" spans="2:4">
      <c r="B2492" s="4">
        <v>44830</v>
      </c>
      <c r="C2492" s="6">
        <v>18.4500007629394</v>
      </c>
      <c r="D2492" s="7">
        <f t="shared" si="38"/>
        <v>-1.2312609126273633E-2</v>
      </c>
    </row>
    <row r="2493" spans="2:4">
      <c r="B2493" s="4">
        <v>44831</v>
      </c>
      <c r="C2493" s="6">
        <v>18.1800003051757</v>
      </c>
      <c r="D2493" s="7">
        <f t="shared" si="38"/>
        <v>-1.4634170547355829E-2</v>
      </c>
    </row>
    <row r="2494" spans="2:4">
      <c r="B2494" s="4">
        <v>44832</v>
      </c>
      <c r="C2494" s="6">
        <v>18.059999465942301</v>
      </c>
      <c r="D2494" s="7">
        <f t="shared" si="38"/>
        <v>-6.6007061176580617E-3</v>
      </c>
    </row>
    <row r="2495" spans="2:4">
      <c r="B2495" s="4">
        <v>44833</v>
      </c>
      <c r="C2495" s="6">
        <v>16.309999465942301</v>
      </c>
      <c r="D2495" s="7">
        <f t="shared" si="38"/>
        <v>-9.6899227671637833E-2</v>
      </c>
    </row>
    <row r="2496" spans="2:4">
      <c r="B2496" s="4">
        <v>44834</v>
      </c>
      <c r="C2496" s="6">
        <v>15.6099996566772</v>
      </c>
      <c r="D2496" s="7">
        <f t="shared" si="38"/>
        <v>-4.2918444646598886E-2</v>
      </c>
    </row>
    <row r="2497" spans="2:4">
      <c r="B2497" s="4">
        <v>44837</v>
      </c>
      <c r="C2497" s="6">
        <v>16.690000534057599</v>
      </c>
      <c r="D2497" s="7">
        <f t="shared" si="38"/>
        <v>6.9186476690179077E-2</v>
      </c>
    </row>
    <row r="2498" spans="2:4">
      <c r="B2498" s="4">
        <v>44838</v>
      </c>
      <c r="C2498" s="6">
        <v>18.069999694824201</v>
      </c>
      <c r="D2498" s="7">
        <f t="shared" si="38"/>
        <v>8.2684189131724484E-2</v>
      </c>
    </row>
    <row r="2499" spans="2:4">
      <c r="B2499" s="4">
        <v>44839</v>
      </c>
      <c r="C2499" s="6">
        <v>17.75</v>
      </c>
      <c r="D2499" s="7">
        <f t="shared" si="38"/>
        <v>-1.7708893205784504E-2</v>
      </c>
    </row>
    <row r="2500" spans="2:4">
      <c r="B2500" s="4">
        <v>44840</v>
      </c>
      <c r="C2500" s="6">
        <v>17.4500007629394</v>
      </c>
      <c r="D2500" s="7">
        <f t="shared" si="38"/>
        <v>-1.6901365468202867E-2</v>
      </c>
    </row>
    <row r="2501" spans="2:4">
      <c r="B2501" s="4">
        <v>44841</v>
      </c>
      <c r="C2501" s="6">
        <v>17.2299995422363</v>
      </c>
      <c r="D2501" s="7">
        <f t="shared" ref="D2501:D2521" si="39">+C2501/C2500-1</f>
        <v>-1.2607519259846822E-2</v>
      </c>
    </row>
    <row r="2502" spans="2:4">
      <c r="B2502" s="4">
        <v>44844</v>
      </c>
      <c r="C2502" s="6">
        <v>17.319999694824201</v>
      </c>
      <c r="D2502" s="7">
        <f t="shared" si="39"/>
        <v>5.2234564700528452E-3</v>
      </c>
    </row>
    <row r="2503" spans="2:4">
      <c r="B2503" s="4">
        <v>44845</v>
      </c>
      <c r="C2503" s="6">
        <v>17.7199993133544</v>
      </c>
      <c r="D2503" s="7">
        <f t="shared" si="39"/>
        <v>2.3094666603818315E-2</v>
      </c>
    </row>
    <row r="2504" spans="2:4">
      <c r="B2504" s="4">
        <v>44846</v>
      </c>
      <c r="C2504" s="6">
        <v>17.870000839233398</v>
      </c>
      <c r="D2504" s="7">
        <f t="shared" si="39"/>
        <v>8.4650977252551662E-3</v>
      </c>
    </row>
    <row r="2505" spans="2:4">
      <c r="B2505" s="4">
        <v>44847</v>
      </c>
      <c r="C2505" s="6">
        <v>17.520000457763601</v>
      </c>
      <c r="D2505" s="7">
        <f t="shared" si="39"/>
        <v>-1.9585918580450001E-2</v>
      </c>
    </row>
    <row r="2506" spans="2:4">
      <c r="B2506" s="4">
        <v>44848</v>
      </c>
      <c r="C2506" s="6">
        <v>16.329999923706001</v>
      </c>
      <c r="D2506" s="7">
        <f t="shared" si="39"/>
        <v>-6.7922403137282816E-2</v>
      </c>
    </row>
    <row r="2507" spans="2:4">
      <c r="B2507" s="4">
        <v>44851</v>
      </c>
      <c r="C2507" s="6">
        <v>17.090000152587798</v>
      </c>
      <c r="D2507" s="7">
        <f t="shared" si="39"/>
        <v>4.6540124460044741E-2</v>
      </c>
    </row>
    <row r="2508" spans="2:4">
      <c r="B2508" s="4">
        <v>44852</v>
      </c>
      <c r="C2508" s="6">
        <v>17.870000839233398</v>
      </c>
      <c r="D2508" s="7">
        <f t="shared" si="39"/>
        <v>4.5640765341215639E-2</v>
      </c>
    </row>
    <row r="2509" spans="2:4">
      <c r="B2509" s="4">
        <v>44853</v>
      </c>
      <c r="C2509" s="6">
        <v>16.530000686645501</v>
      </c>
      <c r="D2509" s="7">
        <f t="shared" si="39"/>
        <v>-7.4986015089934521E-2</v>
      </c>
    </row>
    <row r="2510" spans="2:4">
      <c r="B2510" s="4">
        <v>44854</v>
      </c>
      <c r="C2510" s="6">
        <v>15.9799995422363</v>
      </c>
      <c r="D2510" s="7">
        <f t="shared" si="39"/>
        <v>-3.3272905115699358E-2</v>
      </c>
    </row>
    <row r="2511" spans="2:4">
      <c r="B2511" s="4">
        <v>44855</v>
      </c>
      <c r="C2511" s="6">
        <v>15.9799995422363</v>
      </c>
      <c r="D2511" s="7">
        <f t="shared" si="39"/>
        <v>0</v>
      </c>
    </row>
    <row r="2512" spans="2:4">
      <c r="B2512" s="4">
        <v>44858</v>
      </c>
      <c r="C2512" s="6">
        <v>15.289999961853001</v>
      </c>
      <c r="D2512" s="7">
        <f t="shared" si="39"/>
        <v>-4.3178948695184904E-2</v>
      </c>
    </row>
    <row r="2513" spans="2:4">
      <c r="B2513" s="4">
        <v>44859</v>
      </c>
      <c r="C2513" s="6">
        <v>16.590000152587798</v>
      </c>
      <c r="D2513" s="7">
        <f t="shared" si="39"/>
        <v>8.5022903464889943E-2</v>
      </c>
    </row>
    <row r="2514" spans="2:4">
      <c r="B2514" s="4">
        <v>44860</v>
      </c>
      <c r="C2514" s="6">
        <v>16.600000381469702</v>
      </c>
      <c r="D2514" s="7">
        <f t="shared" si="39"/>
        <v>6.0278654550494082E-4</v>
      </c>
    </row>
    <row r="2515" spans="2:4">
      <c r="B2515" s="4">
        <v>44861</v>
      </c>
      <c r="C2515" s="6">
        <v>17.459999084472599</v>
      </c>
      <c r="D2515" s="7">
        <f t="shared" si="39"/>
        <v>5.1807149592773438E-2</v>
      </c>
    </row>
    <row r="2516" spans="2:4">
      <c r="B2516" s="4">
        <v>44862</v>
      </c>
      <c r="C2516" s="6">
        <v>18.110000610351499</v>
      </c>
      <c r="D2516" s="7">
        <f t="shared" si="39"/>
        <v>3.7228038943997177E-2</v>
      </c>
    </row>
    <row r="2517" spans="2:4">
      <c r="B2517" s="4">
        <v>44865</v>
      </c>
      <c r="C2517" s="6">
        <v>18.870000839233398</v>
      </c>
      <c r="D2517" s="7">
        <f t="shared" si="39"/>
        <v>4.1965775994921239E-2</v>
      </c>
    </row>
    <row r="2518" spans="2:4">
      <c r="B2518" s="4">
        <v>44866</v>
      </c>
      <c r="C2518" s="6">
        <v>19.159999847412099</v>
      </c>
      <c r="D2518" s="7">
        <f t="shared" si="39"/>
        <v>1.5368256241714118E-2</v>
      </c>
    </row>
    <row r="2519" spans="2:4">
      <c r="B2519" s="4">
        <v>44867</v>
      </c>
      <c r="C2519" s="6">
        <v>18.559999465942301</v>
      </c>
      <c r="D2519" s="7">
        <f t="shared" si="39"/>
        <v>-3.1315260242595344E-2</v>
      </c>
    </row>
    <row r="2520" spans="2:4">
      <c r="B2520" s="4">
        <v>44868</v>
      </c>
      <c r="C2520" s="6">
        <v>17.590000152587798</v>
      </c>
      <c r="D2520" s="7">
        <f t="shared" si="39"/>
        <v>-5.2262895542343979E-2</v>
      </c>
    </row>
    <row r="2521" spans="2:4">
      <c r="B2521" s="4">
        <v>44869</v>
      </c>
      <c r="C2521" s="6">
        <v>17.600000381469702</v>
      </c>
      <c r="D2521" s="7">
        <f t="shared" si="39"/>
        <v>5.6851783940614631E-4</v>
      </c>
    </row>
    <row r="2522" spans="2:4">
      <c r="D2522" s="7" t="s">
        <v>122</v>
      </c>
    </row>
  </sheetData>
  <mergeCells count="1">
    <mergeCell ref="G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Equity</vt:lpstr>
      <vt:lpstr>graphical review</vt:lpstr>
      <vt:lpstr>Debt</vt:lpstr>
      <vt:lpstr>Historical Price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2021-08-24T20:55:53Z</dcterms:created>
  <dcterms:modified xsi:type="dcterms:W3CDTF">2022-11-06T02:40:22Z</dcterms:modified>
</cp:coreProperties>
</file>