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8_{C34074C0-8AF0-1246-AAC9-85C1743486B4}" xr6:coauthVersionLast="47" xr6:coauthVersionMax="47" xr10:uidLastSave="{00000000-0000-0000-0000-000000000000}"/>
  <bookViews>
    <workbookView xWindow="3560" yWindow="500" windowWidth="27160" windowHeight="24700" xr2:uid="{A1CDA05E-DA15-E24B-9995-BEC497EC30CF}"/>
  </bookViews>
  <sheets>
    <sheet name="equity" sheetId="1" r:id="rId1"/>
    <sheet name="overvie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AB27" i="1"/>
  <c r="AB26" i="1"/>
  <c r="AA9" i="1"/>
  <c r="AB9" i="1"/>
  <c r="AB39" i="1" s="1"/>
  <c r="S27" i="1"/>
  <c r="S26" i="1"/>
  <c r="S9" i="1"/>
  <c r="V9" i="1"/>
  <c r="Q105" i="1"/>
  <c r="Q108" i="1" s="1"/>
  <c r="Q110" i="1" s="1"/>
  <c r="N105" i="1"/>
  <c r="S105" i="1"/>
  <c r="R105" i="1"/>
  <c r="P105" i="1"/>
  <c r="O105" i="1"/>
  <c r="M105" i="1"/>
  <c r="L105" i="1"/>
  <c r="K105" i="1"/>
  <c r="J105" i="1"/>
  <c r="I105" i="1"/>
  <c r="H105" i="1"/>
  <c r="G105" i="1"/>
  <c r="F105" i="1"/>
  <c r="E105" i="1"/>
  <c r="D105" i="1"/>
  <c r="C105" i="1"/>
  <c r="T105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T97" i="1"/>
  <c r="I62" i="1"/>
  <c r="I66" i="1" s="1"/>
  <c r="I68" i="1" s="1"/>
  <c r="I48" i="1"/>
  <c r="I56" i="1" s="1"/>
  <c r="F67" i="1"/>
  <c r="F62" i="1"/>
  <c r="F66" i="1" s="1"/>
  <c r="F48" i="1"/>
  <c r="F56" i="1" s="1"/>
  <c r="K62" i="1"/>
  <c r="K66" i="1" s="1"/>
  <c r="K68" i="1" s="1"/>
  <c r="K48" i="1"/>
  <c r="K56" i="1" s="1"/>
  <c r="L62" i="1"/>
  <c r="L66" i="1" s="1"/>
  <c r="L68" i="1" s="1"/>
  <c r="L48" i="1"/>
  <c r="L56" i="1" s="1"/>
  <c r="M62" i="1"/>
  <c r="M66" i="1" s="1"/>
  <c r="M68" i="1" s="1"/>
  <c r="M48" i="1"/>
  <c r="M56" i="1" s="1"/>
  <c r="J62" i="1"/>
  <c r="J66" i="1" s="1"/>
  <c r="J68" i="1" s="1"/>
  <c r="J48" i="1"/>
  <c r="J56" i="1" s="1"/>
  <c r="O62" i="1"/>
  <c r="O66" i="1" s="1"/>
  <c r="O68" i="1" s="1"/>
  <c r="O48" i="1"/>
  <c r="O56" i="1" s="1"/>
  <c r="P62" i="1"/>
  <c r="P66" i="1" s="1"/>
  <c r="P68" i="1" s="1"/>
  <c r="P48" i="1"/>
  <c r="P56" i="1" s="1"/>
  <c r="Q62" i="1"/>
  <c r="Q66" i="1" s="1"/>
  <c r="Q68" i="1" s="1"/>
  <c r="Q48" i="1"/>
  <c r="Q56" i="1" s="1"/>
  <c r="N62" i="1"/>
  <c r="N66" i="1" s="1"/>
  <c r="N68" i="1" s="1"/>
  <c r="N48" i="1"/>
  <c r="N56" i="1" s="1"/>
  <c r="R62" i="1"/>
  <c r="R66" i="1" s="1"/>
  <c r="R68" i="1" s="1"/>
  <c r="R48" i="1"/>
  <c r="R56" i="1" s="1"/>
  <c r="S62" i="1"/>
  <c r="S66" i="1" s="1"/>
  <c r="S68" i="1" s="1"/>
  <c r="S48" i="1"/>
  <c r="S56" i="1" s="1"/>
  <c r="S69" i="1" s="1"/>
  <c r="T27" i="1"/>
  <c r="T26" i="1"/>
  <c r="P9" i="1"/>
  <c r="P37" i="1" s="1"/>
  <c r="T9" i="1"/>
  <c r="T40" i="1" s="1"/>
  <c r="T62" i="1"/>
  <c r="T66" i="1" s="1"/>
  <c r="T68" i="1" s="1"/>
  <c r="T48" i="1"/>
  <c r="T56" i="1" s="1"/>
  <c r="AB40" i="1"/>
  <c r="AB37" i="1"/>
  <c r="AA40" i="1"/>
  <c r="Z40" i="1"/>
  <c r="AA39" i="1"/>
  <c r="Z39" i="1"/>
  <c r="AA37" i="1"/>
  <c r="Z37" i="1"/>
  <c r="Y40" i="1"/>
  <c r="Y39" i="1"/>
  <c r="Y37" i="1"/>
  <c r="S40" i="1"/>
  <c r="Q40" i="1"/>
  <c r="P40" i="1"/>
  <c r="O40" i="1"/>
  <c r="M40" i="1"/>
  <c r="L40" i="1"/>
  <c r="K40" i="1"/>
  <c r="I40" i="1"/>
  <c r="H40" i="1"/>
  <c r="G40" i="1"/>
  <c r="S39" i="1"/>
  <c r="Q39" i="1"/>
  <c r="O39" i="1"/>
  <c r="M39" i="1"/>
  <c r="L39" i="1"/>
  <c r="K39" i="1"/>
  <c r="I39" i="1"/>
  <c r="H39" i="1"/>
  <c r="G39" i="1"/>
  <c r="S37" i="1"/>
  <c r="Q37" i="1"/>
  <c r="O37" i="1"/>
  <c r="M37" i="1"/>
  <c r="L37" i="1"/>
  <c r="K37" i="1"/>
  <c r="I37" i="1"/>
  <c r="H37" i="1"/>
  <c r="G37" i="1"/>
  <c r="P4" i="1"/>
  <c r="Q4" i="1"/>
  <c r="Q5" i="1" s="1"/>
  <c r="R4" i="1"/>
  <c r="S4" i="1"/>
  <c r="S5" i="1" s="1"/>
  <c r="T4" i="1"/>
  <c r="G33" i="1"/>
  <c r="G32" i="1"/>
  <c r="G31" i="1"/>
  <c r="G29" i="1"/>
  <c r="G28" i="1"/>
  <c r="H33" i="1"/>
  <c r="H32" i="1"/>
  <c r="H31" i="1"/>
  <c r="H29" i="1"/>
  <c r="H28" i="1"/>
  <c r="I33" i="1"/>
  <c r="I32" i="1"/>
  <c r="I31" i="1"/>
  <c r="I29" i="1"/>
  <c r="I28" i="1"/>
  <c r="C15" i="1"/>
  <c r="C11" i="1"/>
  <c r="D15" i="1"/>
  <c r="D11" i="1"/>
  <c r="E15" i="1"/>
  <c r="E11" i="1"/>
  <c r="F15" i="1"/>
  <c r="F11" i="1"/>
  <c r="K33" i="1"/>
  <c r="K32" i="1"/>
  <c r="K31" i="1"/>
  <c r="K29" i="1"/>
  <c r="K28" i="1"/>
  <c r="L33" i="1"/>
  <c r="L32" i="1"/>
  <c r="L31" i="1"/>
  <c r="L29" i="1"/>
  <c r="L28" i="1"/>
  <c r="M33" i="1"/>
  <c r="M32" i="1"/>
  <c r="M31" i="1"/>
  <c r="M29" i="1"/>
  <c r="M28" i="1"/>
  <c r="J20" i="1"/>
  <c r="J18" i="1"/>
  <c r="J17" i="1"/>
  <c r="J14" i="1"/>
  <c r="J33" i="1" s="1"/>
  <c r="J13" i="1"/>
  <c r="J32" i="1" s="1"/>
  <c r="J12" i="1"/>
  <c r="J31" i="1" s="1"/>
  <c r="J10" i="1"/>
  <c r="J29" i="1" s="1"/>
  <c r="J9" i="1"/>
  <c r="J28" i="1" s="1"/>
  <c r="G15" i="1"/>
  <c r="G11" i="1"/>
  <c r="G38" i="1" s="1"/>
  <c r="J2" i="1"/>
  <c r="H15" i="1"/>
  <c r="H34" i="1" s="1"/>
  <c r="H11" i="1"/>
  <c r="H38" i="1" s="1"/>
  <c r="I15" i="1"/>
  <c r="I11" i="1"/>
  <c r="I38" i="1" s="1"/>
  <c r="Z33" i="1"/>
  <c r="Z32" i="1"/>
  <c r="Z31" i="1"/>
  <c r="Z29" i="1"/>
  <c r="Z28" i="1"/>
  <c r="Y15" i="1"/>
  <c r="Y11" i="1"/>
  <c r="Y38" i="1" s="1"/>
  <c r="Q33" i="1"/>
  <c r="P33" i="1"/>
  <c r="O33" i="1"/>
  <c r="Q32" i="1"/>
  <c r="P32" i="1"/>
  <c r="O32" i="1"/>
  <c r="Q31" i="1"/>
  <c r="P31" i="1"/>
  <c r="O31" i="1"/>
  <c r="Q29" i="1"/>
  <c r="P29" i="1"/>
  <c r="O29" i="1"/>
  <c r="Q28" i="1"/>
  <c r="P28" i="1"/>
  <c r="O28" i="1"/>
  <c r="K15" i="1"/>
  <c r="K11" i="1"/>
  <c r="K38" i="1" s="1"/>
  <c r="L15" i="1"/>
  <c r="L11" i="1"/>
  <c r="L38" i="1" s="1"/>
  <c r="N2" i="1"/>
  <c r="N20" i="1"/>
  <c r="N18" i="1"/>
  <c r="N17" i="1"/>
  <c r="N14" i="1"/>
  <c r="N13" i="1"/>
  <c r="N12" i="1"/>
  <c r="N10" i="1"/>
  <c r="N9" i="1"/>
  <c r="M15" i="1"/>
  <c r="M11" i="1"/>
  <c r="M38" i="1" s="1"/>
  <c r="Q15" i="1"/>
  <c r="Q11" i="1"/>
  <c r="Q38" i="1" s="1"/>
  <c r="R2" i="1"/>
  <c r="R20" i="1"/>
  <c r="R18" i="1"/>
  <c r="R17" i="1"/>
  <c r="R14" i="1"/>
  <c r="R13" i="1"/>
  <c r="R12" i="1"/>
  <c r="R10" i="1"/>
  <c r="AA33" i="1"/>
  <c r="AA32" i="1"/>
  <c r="AA31" i="1"/>
  <c r="AA29" i="1"/>
  <c r="AA28" i="1"/>
  <c r="AB33" i="1"/>
  <c r="AB32" i="1"/>
  <c r="AB31" i="1"/>
  <c r="AB29" i="1"/>
  <c r="Z15" i="1"/>
  <c r="Z11" i="1"/>
  <c r="Z38" i="1" s="1"/>
  <c r="AA15" i="1"/>
  <c r="AA11" i="1"/>
  <c r="AA38" i="1" s="1"/>
  <c r="AB15" i="1"/>
  <c r="Z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S33" i="1"/>
  <c r="S32" i="1"/>
  <c r="S31" i="1"/>
  <c r="S29" i="1"/>
  <c r="S28" i="1"/>
  <c r="O15" i="1"/>
  <c r="O11" i="1"/>
  <c r="S15" i="1"/>
  <c r="S11" i="1"/>
  <c r="S38" i="1" s="1"/>
  <c r="T33" i="1"/>
  <c r="T32" i="1"/>
  <c r="T31" i="1"/>
  <c r="T29" i="1"/>
  <c r="P15" i="1"/>
  <c r="T15" i="1"/>
  <c r="F8" i="2"/>
  <c r="F7" i="2"/>
  <c r="F10" i="2" s="1"/>
  <c r="AB11" i="1" l="1"/>
  <c r="AB38" i="1" s="1"/>
  <c r="AB28" i="1"/>
  <c r="T11" i="1"/>
  <c r="T38" i="1" s="1"/>
  <c r="T69" i="1"/>
  <c r="R69" i="1"/>
  <c r="O30" i="1"/>
  <c r="R9" i="1"/>
  <c r="R39" i="1" s="1"/>
  <c r="P11" i="1"/>
  <c r="P38" i="1" s="1"/>
  <c r="T28" i="1"/>
  <c r="T39" i="1"/>
  <c r="I69" i="1"/>
  <c r="F68" i="1"/>
  <c r="F69" i="1" s="1"/>
  <c r="K69" i="1"/>
  <c r="L69" i="1"/>
  <c r="M69" i="1"/>
  <c r="J69" i="1"/>
  <c r="O69" i="1"/>
  <c r="P69" i="1"/>
  <c r="Q69" i="1"/>
  <c r="N69" i="1"/>
  <c r="P39" i="1"/>
  <c r="T5" i="1"/>
  <c r="T37" i="1"/>
  <c r="N39" i="1"/>
  <c r="P5" i="1"/>
  <c r="N37" i="1"/>
  <c r="N40" i="1"/>
  <c r="J40" i="1"/>
  <c r="N32" i="1"/>
  <c r="J37" i="1"/>
  <c r="K34" i="1"/>
  <c r="O38" i="1"/>
  <c r="J39" i="1"/>
  <c r="N28" i="1"/>
  <c r="S30" i="1"/>
  <c r="L16" i="1"/>
  <c r="G34" i="1"/>
  <c r="P34" i="1"/>
  <c r="M30" i="1"/>
  <c r="Z30" i="1"/>
  <c r="Q30" i="1"/>
  <c r="R33" i="1"/>
  <c r="M34" i="1"/>
  <c r="J15" i="1"/>
  <c r="G30" i="1"/>
  <c r="Q34" i="1"/>
  <c r="H30" i="1"/>
  <c r="R29" i="1"/>
  <c r="I34" i="1"/>
  <c r="S34" i="1"/>
  <c r="N31" i="1"/>
  <c r="L34" i="1"/>
  <c r="AB30" i="1"/>
  <c r="K30" i="1"/>
  <c r="I30" i="1"/>
  <c r="T34" i="1"/>
  <c r="Y3" i="1"/>
  <c r="N29" i="1"/>
  <c r="J11" i="1"/>
  <c r="N33" i="1"/>
  <c r="AA16" i="1"/>
  <c r="AA19" i="1" s="1"/>
  <c r="AA21" i="1" s="1"/>
  <c r="AA23" i="1" s="1"/>
  <c r="R31" i="1"/>
  <c r="R15" i="1"/>
  <c r="N15" i="1"/>
  <c r="R32" i="1"/>
  <c r="O34" i="1"/>
  <c r="T16" i="1"/>
  <c r="L30" i="1"/>
  <c r="C16" i="1"/>
  <c r="C19" i="1" s="1"/>
  <c r="C21" i="1" s="1"/>
  <c r="D16" i="1"/>
  <c r="D19" i="1" s="1"/>
  <c r="D21" i="1" s="1"/>
  <c r="E16" i="1"/>
  <c r="E19" i="1" s="1"/>
  <c r="E21" i="1" s="1"/>
  <c r="F16" i="1"/>
  <c r="F19" i="1" s="1"/>
  <c r="F21" i="1" s="1"/>
  <c r="G16" i="1"/>
  <c r="H16" i="1"/>
  <c r="I16" i="1"/>
  <c r="Y16" i="1"/>
  <c r="Y19" i="1" s="1"/>
  <c r="Y21" i="1" s="1"/>
  <c r="Y23" i="1" s="1"/>
  <c r="Z16" i="1"/>
  <c r="AA30" i="1"/>
  <c r="K16" i="1"/>
  <c r="N11" i="1"/>
  <c r="N38" i="1" s="1"/>
  <c r="M16" i="1"/>
  <c r="Q16" i="1"/>
  <c r="AB16" i="1"/>
  <c r="AB19" i="1" s="1"/>
  <c r="AB21" i="1" s="1"/>
  <c r="AB23" i="1" s="1"/>
  <c r="O16" i="1"/>
  <c r="S16" i="1"/>
  <c r="R5" i="1" l="1"/>
  <c r="T30" i="1"/>
  <c r="R37" i="1"/>
  <c r="R11" i="1"/>
  <c r="R38" i="1" s="1"/>
  <c r="R40" i="1"/>
  <c r="P16" i="1"/>
  <c r="P19" i="1" s="1"/>
  <c r="P21" i="1" s="1"/>
  <c r="P30" i="1"/>
  <c r="R28" i="1"/>
  <c r="E22" i="1"/>
  <c r="E72" i="1"/>
  <c r="E88" i="1" s="1"/>
  <c r="E112" i="1" s="1"/>
  <c r="D22" i="1"/>
  <c r="D72" i="1"/>
  <c r="D88" i="1" s="1"/>
  <c r="D112" i="1" s="1"/>
  <c r="C22" i="1"/>
  <c r="C72" i="1"/>
  <c r="C88" i="1" s="1"/>
  <c r="C112" i="1" s="1"/>
  <c r="F22" i="1"/>
  <c r="F72" i="1"/>
  <c r="F88" i="1" s="1"/>
  <c r="F112" i="1" s="1"/>
  <c r="M19" i="1"/>
  <c r="M21" i="1" s="1"/>
  <c r="T19" i="1"/>
  <c r="T21" i="1" s="1"/>
  <c r="S19" i="1"/>
  <c r="S21" i="1" s="1"/>
  <c r="O19" i="1"/>
  <c r="O21" i="1" s="1"/>
  <c r="I19" i="1"/>
  <c r="I21" i="1" s="1"/>
  <c r="J30" i="1"/>
  <c r="J38" i="1"/>
  <c r="J34" i="1"/>
  <c r="L19" i="1"/>
  <c r="L21" i="1" s="1"/>
  <c r="H19" i="1"/>
  <c r="H21" i="1" s="1"/>
  <c r="K19" i="1"/>
  <c r="K21" i="1" s="1"/>
  <c r="G19" i="1"/>
  <c r="G21" i="1" s="1"/>
  <c r="N34" i="1"/>
  <c r="R34" i="1"/>
  <c r="N16" i="1"/>
  <c r="N30" i="1"/>
  <c r="Z19" i="1"/>
  <c r="J16" i="1"/>
  <c r="Q19" i="1"/>
  <c r="Q21" i="1" s="1"/>
  <c r="Q72" i="1" s="1"/>
  <c r="Q88" i="1" s="1"/>
  <c r="Q112" i="1" s="1"/>
  <c r="R30" i="1" l="1"/>
  <c r="R16" i="1"/>
  <c r="G23" i="1"/>
  <c r="G72" i="1"/>
  <c r="G88" i="1" s="1"/>
  <c r="G112" i="1" s="1"/>
  <c r="O23" i="1"/>
  <c r="O72" i="1"/>
  <c r="O88" i="1" s="1"/>
  <c r="S23" i="1"/>
  <c r="S72" i="1"/>
  <c r="S88" i="1" s="1"/>
  <c r="I23" i="1"/>
  <c r="I72" i="1"/>
  <c r="I88" i="1" s="1"/>
  <c r="I112" i="1" s="1"/>
  <c r="H23" i="1"/>
  <c r="H72" i="1"/>
  <c r="H88" i="1" s="1"/>
  <c r="H112" i="1" s="1"/>
  <c r="K23" i="1"/>
  <c r="K72" i="1"/>
  <c r="K88" i="1" s="1"/>
  <c r="K112" i="1" s="1"/>
  <c r="P23" i="1"/>
  <c r="P72" i="1"/>
  <c r="P88" i="1" s="1"/>
  <c r="T23" i="1"/>
  <c r="T72" i="1"/>
  <c r="T88" i="1" s="1"/>
  <c r="L23" i="1"/>
  <c r="L72" i="1"/>
  <c r="L88" i="1" s="1"/>
  <c r="L112" i="1" s="1"/>
  <c r="M23" i="1"/>
  <c r="M72" i="1"/>
  <c r="M88" i="1" s="1"/>
  <c r="M112" i="1" s="1"/>
  <c r="N23" i="1"/>
  <c r="N21" i="1"/>
  <c r="N72" i="1" s="1"/>
  <c r="N88" i="1" s="1"/>
  <c r="N19" i="1"/>
  <c r="R19" i="1"/>
  <c r="Z21" i="1"/>
  <c r="J19" i="1"/>
  <c r="Q23" i="1"/>
  <c r="R21" i="1"/>
  <c r="R72" i="1" s="1"/>
  <c r="R88" i="1" s="1"/>
  <c r="N112" i="1" l="1"/>
  <c r="N108" i="1"/>
  <c r="N110" i="1" s="1"/>
  <c r="R112" i="1"/>
  <c r="R108" i="1"/>
  <c r="R110" i="1" s="1"/>
  <c r="N22" i="1"/>
  <c r="S112" i="1"/>
  <c r="S108" i="1"/>
  <c r="S110" i="1" s="1"/>
  <c r="R23" i="1"/>
  <c r="R22" i="1" s="1"/>
  <c r="T112" i="1"/>
  <c r="T108" i="1"/>
  <c r="T110" i="1" s="1"/>
  <c r="P108" i="1"/>
  <c r="P110" i="1" s="1"/>
  <c r="P112" i="1"/>
  <c r="O108" i="1"/>
  <c r="O110" i="1" s="1"/>
  <c r="O112" i="1"/>
  <c r="Z23" i="1"/>
  <c r="J23" i="1" s="1"/>
  <c r="J21" i="1"/>
  <c r="J72" i="1" s="1"/>
  <c r="J88" i="1" s="1"/>
  <c r="J112" i="1" s="1"/>
  <c r="J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 work</author>
  </authors>
  <commentList>
    <comment ref="T4" authorId="0" shapeId="0" xr:uid="{EE68F6C8-5880-0949-BE9C-A517D1447058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producing 64% of product revenue</t>
        </r>
      </text>
    </comment>
    <comment ref="T17" authorId="0" shapeId="0" xr:uid="{E1805887-2C0C-BA4F-A487-9AAD41F6865C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higher primarily due to higher yields on our investments in available-for-sale marketable debt securities as a result of increased interest rates.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26" authorId="0" shapeId="0" xr:uid="{6A7B5CDD-BB1C-DD4A-93AD-8E0422BFC1B5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driven by increase in consumption by existing customers </t>
        </r>
      </text>
    </comment>
    <comment ref="T26" authorId="0" shapeId="0" xr:uid="{A4B79B8F-E53C-C343-B4B1-38B6923BCD13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driven by icnrease in consumption by existing customers &amp; higher prices</t>
        </r>
      </text>
    </comment>
    <comment ref="AB26" authorId="0" shapeId="0" xr:uid="{2A857C78-DF84-8440-8CB5-3363282DE68A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primarily due to increased consumption of our platform by existing net revenue retention rate of 158% as of January 31, 2023.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56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customers,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S27" authorId="0" shapeId="0" xr:uid="{DF1AF7A7-BAB6-0D48-AD0C-7F5C313859E8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expanding prof org to help customers learn/use  product</t>
        </r>
      </text>
    </comment>
    <comment ref="T27" authorId="0" shapeId="0" xr:uid="{8E30FFFE-9438-4C4A-92EA-402BB1DE0756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expanding prof org to help customers learn/use  product</t>
        </r>
      </text>
    </comment>
    <comment ref="AB27" authorId="0" shapeId="0" xr:uid="{69F4C2EB-C086-3F49-A6D0-D2DF48A2E7E7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expansion, 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T28" authorId="0" shapeId="0" xr:uid="{A5A29770-D0C8-2F4F-8D05-BB4A06B0E770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driven by icnrease in consumption by existing customers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29" authorId="0" shapeId="0" xr:uid="{5B9828D0-AA2B-7E42-BADB-1B232087C1D2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1. third-party cloud infrastructure expenses</t>
        </r>
        <r>
          <rPr>
            <sz val="10"/>
            <color rgb="FF000000"/>
            <rFont val="Calibri"/>
            <family val="2"/>
            <scheme val="minor"/>
          </rPr>
          <t xml:space="preserve"> went up </t>
        </r>
        <r>
          <rPr>
            <sz val="10"/>
            <color rgb="FF000000"/>
            <rFont val="Calibri"/>
            <family val="2"/>
            <scheme val="minor"/>
          </rPr>
          <t xml:space="preserve"> as a result of increased customer consumption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2. Personnel-related costs and allocated overhead costs increased due to increased headcount and voerall costs to support ther growht in biz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>3. SBC given to existing/new employees</t>
        </r>
      </text>
    </comment>
    <comment ref="T31" authorId="0" shapeId="0" xr:uid="{C4F0A0B1-7C93-3E41-8629-9DB2A3FBD534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1. increaase</t>
        </r>
        <r>
          <rPr>
            <sz val="10"/>
            <color rgb="FF000000"/>
            <rFont val="Calibri"/>
            <family val="2"/>
            <scheme val="minor"/>
          </rPr>
          <t xml:space="preserve"> driven by </t>
        </r>
        <r>
          <rPr>
            <sz val="10"/>
            <color rgb="FF000000"/>
            <rFont val="Calibri"/>
            <family val="2"/>
            <scheme val="minor"/>
          </rPr>
          <t xml:space="preserve">personnel-related costs (excluding commission expenses) and allocated overhead costs 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2. advertising costs and other expenses associated with our sales, marketing and business development programs (%/8m)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32" authorId="0" shapeId="0" xr:uid="{032CDC83-889D-F549-9798-D3F4EEB509DC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</t>
        </r>
        <r>
          <rPr>
            <sz val="10"/>
            <color rgb="FF000000"/>
            <rFont val="Calibri"/>
            <family val="2"/>
            <scheme val="minor"/>
          </rPr>
          <t xml:space="preserve">personnel-related costs and allocated overhead costs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33" authorId="0" shapeId="0" xr:uid="{FBF38509-B2CA-BF44-A6C1-415DDC4EE765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</t>
        </r>
        <r>
          <rPr>
            <sz val="10"/>
            <color rgb="FF000000"/>
            <rFont val="Calibri"/>
            <family val="2"/>
            <scheme val="minor"/>
          </rPr>
          <t xml:space="preserve">in personnel-related costs and allocated overhead costs, as a result of increased headcount and overall costs to support the growth in our business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39" authorId="0" shapeId="0" xr:uid="{86664D35-ED37-7E47-9380-DE88F98891F1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</t>
        </r>
        <r>
          <rPr>
            <sz val="10"/>
            <color rgb="FF000000"/>
            <rFont val="Calibri"/>
            <family val="2"/>
            <scheme val="minor"/>
          </rPr>
          <t xml:space="preserve">increased stock-based compensation, headcount, and overall costs to support the growth in our business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67" authorId="0" shapeId="0" xr:uid="{C1700D64-D6D9-C342-9D1A-9356EB3C9E3B}">
      <text>
        <r>
          <rPr>
            <b/>
            <sz val="10"/>
            <color rgb="FF000000"/>
            <rFont val="Tahoma"/>
            <family val="2"/>
          </rPr>
          <t>for work: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preferred stock</t>
        </r>
      </text>
    </comment>
  </commentList>
</comments>
</file>

<file path=xl/sharedStrings.xml><?xml version="1.0" encoding="utf-8"?>
<sst xmlns="http://schemas.openxmlformats.org/spreadsheetml/2006/main" count="130" uniqueCount="109">
  <si>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</si>
  <si>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</si>
  <si>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</si>
  <si>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</si>
  <si>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</si>
  <si>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</si>
  <si>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</si>
  <si>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</si>
  <si>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</si>
  <si>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</si>
  <si>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</si>
  <si>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</si>
  <si>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</si>
  <si>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</si>
  <si>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</si>
  <si>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</si>
  <si>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price</t>
  </si>
  <si>
    <t>s</t>
  </si>
  <si>
    <t>mc</t>
  </si>
  <si>
    <t>c</t>
  </si>
  <si>
    <t>d</t>
  </si>
  <si>
    <t>ev</t>
  </si>
  <si>
    <t>q124</t>
  </si>
  <si>
    <t>q224</t>
  </si>
  <si>
    <t>q324</t>
  </si>
  <si>
    <t>q424</t>
  </si>
  <si>
    <t>op loss</t>
  </si>
  <si>
    <t xml:space="preserve">revenue </t>
  </si>
  <si>
    <t xml:space="preserve">gross profit </t>
  </si>
  <si>
    <t>s&amp;m</t>
  </si>
  <si>
    <t>r&amp;d</t>
  </si>
  <si>
    <t>g&amp;a</t>
  </si>
  <si>
    <t>opex</t>
  </si>
  <si>
    <t>interest income</t>
  </si>
  <si>
    <t>other income</t>
  </si>
  <si>
    <t>income before taxes</t>
  </si>
  <si>
    <t>taxes</t>
  </si>
  <si>
    <t xml:space="preserve">net income </t>
  </si>
  <si>
    <t>EPS</t>
  </si>
  <si>
    <t>diluted</t>
  </si>
  <si>
    <t xml:space="preserve">growth analysis </t>
  </si>
  <si>
    <t>$m</t>
  </si>
  <si>
    <t>acqusitions</t>
  </si>
  <si>
    <t xml:space="preserve">Neeva Inc </t>
  </si>
  <si>
    <t xml:space="preserve">Mountain US Corporation (formerly known as Mobilize.Net Corporation </t>
  </si>
  <si>
    <t>customers &gt; $1m</t>
  </si>
  <si>
    <t>arpu</t>
  </si>
  <si>
    <t xml:space="preserve">research </t>
  </si>
  <si>
    <t>article 1</t>
  </si>
  <si>
    <t>article 2</t>
  </si>
  <si>
    <t xml:space="preserve">vocabulary </t>
  </si>
  <si>
    <t xml:space="preserve">massively parallel </t>
  </si>
  <si>
    <t>% rev</t>
  </si>
  <si>
    <t xml:space="preserve">cash </t>
  </si>
  <si>
    <t>investments</t>
  </si>
  <si>
    <t>a/r</t>
  </si>
  <si>
    <t>deferred coms</t>
  </si>
  <si>
    <t>prepaid e</t>
  </si>
  <si>
    <t xml:space="preserve">current assets </t>
  </si>
  <si>
    <t>long term investments</t>
  </si>
  <si>
    <t>ppe</t>
  </si>
  <si>
    <t>op lease</t>
  </si>
  <si>
    <t>goodwill</t>
  </si>
  <si>
    <t>intangibles</t>
  </si>
  <si>
    <t>oa</t>
  </si>
  <si>
    <t xml:space="preserve">total assets </t>
  </si>
  <si>
    <t>a/p</t>
  </si>
  <si>
    <t>accrued e</t>
  </si>
  <si>
    <t>op lease liab</t>
  </si>
  <si>
    <t>deferred revenue</t>
  </si>
  <si>
    <t xml:space="preserve">current liabilities </t>
  </si>
  <si>
    <t>other liabilities</t>
  </si>
  <si>
    <t>total liabilities</t>
  </si>
  <si>
    <t>equity</t>
  </si>
  <si>
    <t>total liabilities + equity</t>
  </si>
  <si>
    <t>product revenue</t>
  </si>
  <si>
    <t>prof services</t>
  </si>
  <si>
    <t>d&amp;a</t>
  </si>
  <si>
    <t>noncash op lease</t>
  </si>
  <si>
    <t>amortization deferred com</t>
  </si>
  <si>
    <t>sbc</t>
  </si>
  <si>
    <t>net amort</t>
  </si>
  <si>
    <t>net unrealized losses</t>
  </si>
  <si>
    <t>deferred income tx</t>
  </si>
  <si>
    <t>other</t>
  </si>
  <si>
    <t>deferred comms</t>
  </si>
  <si>
    <t>prepaid exp</t>
  </si>
  <si>
    <t>accrued exp</t>
  </si>
  <si>
    <t>deferred rev</t>
  </si>
  <si>
    <t>cffo</t>
  </si>
  <si>
    <t>capex</t>
  </si>
  <si>
    <t>capitalized software</t>
  </si>
  <si>
    <t>cash paid of businesses</t>
  </si>
  <si>
    <t xml:space="preserve">intangible asset buys </t>
  </si>
  <si>
    <t>investment buys</t>
  </si>
  <si>
    <t>investment sales</t>
  </si>
  <si>
    <t>maturities/redemp inv</t>
  </si>
  <si>
    <t>cffi</t>
  </si>
  <si>
    <t>stock option proceeds</t>
  </si>
  <si>
    <t>proceeds from spp</t>
  </si>
  <si>
    <t>taxes paid equity awards</t>
  </si>
  <si>
    <t>buybacks</t>
  </si>
  <si>
    <t>cfff</t>
  </si>
  <si>
    <t>forex</t>
  </si>
  <si>
    <t>net increase</t>
  </si>
  <si>
    <t xml:space="preserve">cash @ begin </t>
  </si>
  <si>
    <t xml:space="preserve">cash @ end </t>
  </si>
  <si>
    <t>deferred purchases</t>
  </si>
  <si>
    <t>cash contribution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</si>
</sst>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,"/>
    <numFmt numFmtId="165" formatCode="#,##0.0"/>
    <numFmt numFmtId="166" formatCode="m/d;@"/>
    <numFmt numFmtId="167" formatCode="0.0"/>
    <numFmt numFmtId="168" formatCode="#,##0,"/>
    <numFmt numFmtId="169" formatCode="#,##0.0,"/>
    <numFmt numFmtId="170" formatCode="[$-F400]h:mm:ss\ AM/PM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167" fontId="0" fillId="0" borderId="0" xfId="0" applyNumberFormat="1"/>
    <xf numFmtId="9" fontId="0" fillId="0" borderId="0" xfId="0" applyNumberFormat="1"/>
    <xf numFmtId="164" fontId="2" fillId="0" borderId="0" xfId="0" applyNumberFormat="1" applyFont="1"/>
    <xf numFmtId="168" fontId="0" fillId="0" borderId="0" xfId="0" applyNumberFormat="1"/>
    <xf numFmtId="168" fontId="1" fillId="0" borderId="0" xfId="0" applyNumberFormat="1" applyFont="1"/>
    <xf numFmtId="165" fontId="3" fillId="0" borderId="0" xfId="0" applyNumberFormat="1" applyFont="1"/>
    <xf numFmtId="169" fontId="0" fillId="0" borderId="0" xfId="0" applyNumberFormat="1"/>
    <xf numFmtId="165" fontId="4" fillId="0" borderId="0" xfId="1" applyNumberFormat="1"/>
    <xf numFmtId="9" fontId="1" fillId="0" borderId="0" xfId="0" applyNumberFormat="1" applyFont="1"/>
    <xf numFmtId="17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Massively_parallel" TargetMode="External"/><Relationship Id="rId2" Type="http://schemas.openxmlformats.org/officeDocument/2006/relationships/hyperlink" Target="https://docs.snowflake.com/en/user-guide/intro-key-concepts" TargetMode="External"/><Relationship Id="rId1" Type="http://schemas.openxmlformats.org/officeDocument/2006/relationships/hyperlink" Target="https://www.mparticle.com/blog/how-does-snowflake-wor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8766-39A6-CE47-BA08-937F2D952D60}">
  <dimension ref="B2:CH577"/>
  <sheetViews>
    <sheetView tabSelected="1" zoomScale="140" zoomScaleNormal="140" workbookViewId="0">
      <pane xSplit="2" ySplit="3" topLeftCell="C31" activePane="bottomRight" state="frozen"/>
      <selection pane="topRight" activeCell="C1" sqref="C1"/>
      <selection pane="bottomLeft" activeCell="A2" sqref="A2"/>
      <selection pane="bottomRight" activeCell="T50" sqref="J50:T50"/>
    </sheetView>
  </sheetViews>
  <sheetFormatPr baseColWidth="10" defaultRowHeight="16" x14ac:dyDescent="0.2"/>
  <cols>
    <col min="1" max="1" width="3.5" style="1" customWidth="1"/>
    <col min="2" max="2" width="23.6640625" style="1" bestFit="1" customWidth="1"/>
    <col min="3" max="3" width="5.1640625" style="1" customWidth="1"/>
    <col min="4" max="4" width="5.1640625" style="1" bestFit="1" customWidth="1"/>
    <col min="5" max="5" width="6" style="1" bestFit="1" customWidth="1"/>
    <col min="6" max="6" width="6.1640625" style="1" bestFit="1" customWidth="1"/>
    <col min="7" max="8" width="5.6640625" style="1" bestFit="1" customWidth="1"/>
    <col min="9" max="9" width="6" style="1" bestFit="1" customWidth="1"/>
    <col min="10" max="12" width="5.6640625" style="1" bestFit="1" customWidth="1"/>
    <col min="13" max="13" width="6" style="1" bestFit="1" customWidth="1"/>
    <col min="14" max="14" width="6.5" style="1" bestFit="1" customWidth="1"/>
    <col min="15" max="15" width="5.6640625" style="1" bestFit="1" customWidth="1"/>
    <col min="16" max="16" width="6.33203125" style="1" bestFit="1" customWidth="1"/>
    <col min="17" max="17" width="6" style="1" bestFit="1" customWidth="1"/>
    <col min="18" max="18" width="6.5" style="1" bestFit="1" customWidth="1"/>
    <col min="19" max="19" width="6.33203125" style="1" bestFit="1" customWidth="1"/>
    <col min="20" max="20" width="5.83203125" style="1" bestFit="1" customWidth="1"/>
    <col min="21" max="22" width="5.1640625" style="1" bestFit="1" customWidth="1"/>
    <col min="23" max="24" width="10.83203125" style="1"/>
    <col min="25" max="25" width="5.1640625" style="1" bestFit="1" customWidth="1"/>
    <col min="26" max="27" width="5.6640625" style="1" bestFit="1" customWidth="1"/>
    <col min="28" max="28" width="6.5" style="1" bestFit="1" customWidth="1"/>
    <col min="29" max="41" width="5.1640625" style="1" bestFit="1" customWidth="1"/>
    <col min="42" max="16384" width="10.83203125" style="1"/>
  </cols>
  <sheetData>
    <row r="2" spans="2:38" s="3" customFormat="1" x14ac:dyDescent="0.2">
      <c r="C2" s="3">
        <v>43585</v>
      </c>
      <c r="D2" s="3">
        <v>43677</v>
      </c>
      <c r="E2" s="3">
        <v>43769</v>
      </c>
      <c r="F2" s="3">
        <v>43861</v>
      </c>
      <c r="G2" s="3">
        <v>43951</v>
      </c>
      <c r="H2" s="3">
        <v>44043</v>
      </c>
      <c r="I2" s="3">
        <v>44135</v>
      </c>
      <c r="J2" s="3">
        <f>+Z2</f>
        <v>44227</v>
      </c>
      <c r="K2" s="3">
        <v>44316</v>
      </c>
      <c r="L2" s="3">
        <v>44408</v>
      </c>
      <c r="M2" s="3">
        <v>44500</v>
      </c>
      <c r="N2" s="3">
        <f>+AA2</f>
        <v>44592</v>
      </c>
      <c r="O2" s="3">
        <v>44681</v>
      </c>
      <c r="P2" s="3">
        <v>44773</v>
      </c>
      <c r="Q2" s="3">
        <v>44865</v>
      </c>
      <c r="R2" s="3">
        <f>+AB2</f>
        <v>44957</v>
      </c>
      <c r="S2" s="3">
        <v>45046</v>
      </c>
      <c r="T2" s="3">
        <v>45138</v>
      </c>
      <c r="Y2" s="3">
        <v>43861</v>
      </c>
      <c r="Z2" s="3">
        <v>44227</v>
      </c>
      <c r="AA2" s="3">
        <v>44592</v>
      </c>
      <c r="AB2" s="3">
        <v>44957</v>
      </c>
    </row>
    <row r="3" spans="2:38" x14ac:dyDescent="0.2">
      <c r="B3" s="1" t="s">
        <v>41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22</v>
      </c>
      <c r="T3" s="1" t="s">
        <v>23</v>
      </c>
      <c r="U3" s="1" t="s">
        <v>24</v>
      </c>
      <c r="V3" s="1" t="s">
        <v>25</v>
      </c>
      <c r="Y3" s="1">
        <f>+Z3-1000</f>
        <v>2020000</v>
      </c>
      <c r="Z3" s="1">
        <f>2021*1000</f>
        <v>2021000</v>
      </c>
      <c r="AA3" s="1">
        <f>+Z3+1000</f>
        <v>2022000</v>
      </c>
      <c r="AB3" s="1">
        <f t="shared" ref="AB3:AL3" si="0">+AA3+1000</f>
        <v>2023000</v>
      </c>
      <c r="AC3" s="1">
        <f t="shared" si="0"/>
        <v>2024000</v>
      </c>
      <c r="AD3" s="1">
        <f t="shared" si="0"/>
        <v>2025000</v>
      </c>
      <c r="AE3" s="1">
        <f t="shared" si="0"/>
        <v>2026000</v>
      </c>
      <c r="AF3" s="1">
        <f t="shared" si="0"/>
        <v>2027000</v>
      </c>
      <c r="AG3" s="1">
        <f t="shared" si="0"/>
        <v>2028000</v>
      </c>
      <c r="AH3" s="1">
        <f t="shared" si="0"/>
        <v>2029000</v>
      </c>
      <c r="AI3" s="1">
        <f t="shared" si="0"/>
        <v>2030000</v>
      </c>
      <c r="AJ3" s="1">
        <f t="shared" si="0"/>
        <v>2031000</v>
      </c>
      <c r="AK3" s="1">
        <f t="shared" si="0"/>
        <v>2032000</v>
      </c>
      <c r="AL3" s="1">
        <f t="shared" si="0"/>
        <v>2033000</v>
      </c>
    </row>
    <row r="4" spans="2:38" x14ac:dyDescent="0.2">
      <c r="B4" s="1" t="s">
        <v>45</v>
      </c>
      <c r="P4" s="1">
        <f>466.3*1000</f>
        <v>466300</v>
      </c>
      <c r="Q4" s="1">
        <f>522.8*1000</f>
        <v>522799.99999999994</v>
      </c>
      <c r="R4" s="1">
        <f>555.3*1000</f>
        <v>555300</v>
      </c>
      <c r="S4" s="1">
        <f>590.1*1000</f>
        <v>590100</v>
      </c>
      <c r="T4" s="1">
        <f>402*1000</f>
        <v>402000</v>
      </c>
    </row>
    <row r="5" spans="2:38" s="11" customFormat="1" x14ac:dyDescent="0.2">
      <c r="B5" s="11" t="s">
        <v>46</v>
      </c>
      <c r="P5" s="11">
        <f>+P9/P4*1000</f>
        <v>1066.3692901565516</v>
      </c>
      <c r="Q5" s="11">
        <f t="shared" ref="Q5:T5" si="1">+Q9/Q4*1000</f>
        <v>1065.4705432287683</v>
      </c>
      <c r="R5" s="11">
        <f t="shared" si="1"/>
        <v>1060.7095263821359</v>
      </c>
      <c r="S5" s="11">
        <f t="shared" si="1"/>
        <v>1056.7683443484154</v>
      </c>
      <c r="T5" s="11">
        <f t="shared" si="1"/>
        <v>1676.6616915422885</v>
      </c>
    </row>
    <row r="7" spans="2:38" x14ac:dyDescent="0.2">
      <c r="B7" s="1" t="s">
        <v>75</v>
      </c>
      <c r="O7" s="1">
        <v>394434</v>
      </c>
      <c r="P7" s="1">
        <v>466268</v>
      </c>
      <c r="S7" s="1">
        <v>590072</v>
      </c>
      <c r="T7" s="1">
        <v>640209</v>
      </c>
      <c r="AA7" s="1">
        <v>1140469</v>
      </c>
      <c r="AB7" s="1">
        <v>1938783</v>
      </c>
    </row>
    <row r="8" spans="2:38" x14ac:dyDescent="0.2">
      <c r="B8" s="1" t="s">
        <v>76</v>
      </c>
      <c r="O8" s="1">
        <v>27937</v>
      </c>
      <c r="P8" s="1">
        <v>30980</v>
      </c>
      <c r="S8" s="1">
        <v>33527</v>
      </c>
      <c r="T8" s="1">
        <v>33809</v>
      </c>
      <c r="AA8" s="1">
        <v>78858</v>
      </c>
      <c r="AB8" s="1">
        <v>126876</v>
      </c>
    </row>
    <row r="9" spans="2:38" s="8" customFormat="1" x14ac:dyDescent="0.2">
      <c r="B9" s="8" t="s">
        <v>27</v>
      </c>
      <c r="C9" s="8">
        <v>43705</v>
      </c>
      <c r="D9" s="8">
        <v>60339</v>
      </c>
      <c r="E9" s="8">
        <v>73012</v>
      </c>
      <c r="F9" s="8">
        <v>87692</v>
      </c>
      <c r="G9" s="8">
        <v>108815</v>
      </c>
      <c r="H9" s="8">
        <v>133145</v>
      </c>
      <c r="I9" s="8">
        <v>159624</v>
      </c>
      <c r="J9" s="8">
        <f>+Z9-SUM(G9:I9)</f>
        <v>190465</v>
      </c>
      <c r="K9" s="8">
        <v>228914</v>
      </c>
      <c r="L9" s="8">
        <v>272198</v>
      </c>
      <c r="M9" s="8">
        <v>334441</v>
      </c>
      <c r="N9" s="8">
        <f t="shared" ref="N9:N21" si="2">+AA9-SUM(K9:M9)</f>
        <v>383774</v>
      </c>
      <c r="O9" s="8">
        <v>422371</v>
      </c>
      <c r="P9" s="8">
        <f>SUM(P7:P8)</f>
        <v>497248</v>
      </c>
      <c r="Q9" s="8">
        <v>557028</v>
      </c>
      <c r="R9" s="8">
        <f t="shared" ref="R9:R21" si="3">+AB9-SUM(O9:Q9)</f>
        <v>589012</v>
      </c>
      <c r="S9" s="8">
        <f>SUM(S7:S8)</f>
        <v>623599</v>
      </c>
      <c r="T9" s="8">
        <f>SUM(T7:T8)</f>
        <v>674018</v>
      </c>
      <c r="V9" s="8">
        <f>+T9-P9</f>
        <v>176770</v>
      </c>
      <c r="Y9" s="8">
        <v>264748</v>
      </c>
      <c r="Z9" s="8">
        <v>592049</v>
      </c>
      <c r="AA9" s="8">
        <f>SUM(AA7:AA8)</f>
        <v>1219327</v>
      </c>
      <c r="AB9" s="8">
        <f>SUM(AB7:AB8)</f>
        <v>2065659</v>
      </c>
    </row>
    <row r="10" spans="2:38" s="8" customFormat="1" x14ac:dyDescent="0.2">
      <c r="B10" s="8" t="s">
        <v>19</v>
      </c>
      <c r="C10" s="8">
        <v>24038</v>
      </c>
      <c r="D10" s="8">
        <v>28508</v>
      </c>
      <c r="E10" s="8">
        <v>29489</v>
      </c>
      <c r="F10" s="8">
        <v>34522</v>
      </c>
      <c r="G10" s="8">
        <v>42557</v>
      </c>
      <c r="H10" s="8">
        <v>50446</v>
      </c>
      <c r="I10" s="8">
        <v>66681</v>
      </c>
      <c r="J10" s="8">
        <f t="shared" ref="J10:J23" si="4">+Z10-SUM(G10:I10)</f>
        <v>82904</v>
      </c>
      <c r="K10" s="8">
        <v>97346</v>
      </c>
      <c r="L10" s="8">
        <v>106121</v>
      </c>
      <c r="M10" s="8">
        <v>120786</v>
      </c>
      <c r="N10" s="8">
        <f t="shared" si="2"/>
        <v>134180</v>
      </c>
      <c r="O10" s="8">
        <v>147930</v>
      </c>
      <c r="P10" s="8">
        <v>173232</v>
      </c>
      <c r="Q10" s="8">
        <v>190721</v>
      </c>
      <c r="R10" s="8">
        <f t="shared" si="3"/>
        <v>205657</v>
      </c>
      <c r="S10" s="8">
        <v>209414</v>
      </c>
      <c r="T10" s="8">
        <v>218392</v>
      </c>
      <c r="V10" s="6"/>
      <c r="Y10" s="8">
        <v>116557</v>
      </c>
      <c r="Z10" s="8">
        <v>242588</v>
      </c>
      <c r="AA10" s="8">
        <v>458433</v>
      </c>
      <c r="AB10" s="8">
        <v>717540</v>
      </c>
    </row>
    <row r="11" spans="2:38" s="8" customFormat="1" x14ac:dyDescent="0.2">
      <c r="B11" s="8" t="s">
        <v>28</v>
      </c>
      <c r="C11" s="8">
        <f t="shared" ref="C11:I11" si="5">+C9-C10</f>
        <v>19667</v>
      </c>
      <c r="D11" s="8">
        <f t="shared" si="5"/>
        <v>31831</v>
      </c>
      <c r="E11" s="8">
        <f t="shared" si="5"/>
        <v>43523</v>
      </c>
      <c r="F11" s="8">
        <f t="shared" si="5"/>
        <v>53170</v>
      </c>
      <c r="G11" s="8">
        <f t="shared" si="5"/>
        <v>66258</v>
      </c>
      <c r="H11" s="8">
        <f t="shared" si="5"/>
        <v>82699</v>
      </c>
      <c r="I11" s="8">
        <f t="shared" si="5"/>
        <v>92943</v>
      </c>
      <c r="J11" s="8">
        <f t="shared" si="4"/>
        <v>107561</v>
      </c>
      <c r="K11" s="8">
        <f>+K9-K10</f>
        <v>131568</v>
      </c>
      <c r="L11" s="8">
        <f>+L9-L10</f>
        <v>166077</v>
      </c>
      <c r="M11" s="8">
        <f>+M9-M10</f>
        <v>213655</v>
      </c>
      <c r="N11" s="8">
        <f t="shared" si="2"/>
        <v>249594</v>
      </c>
      <c r="O11" s="8">
        <f>+O9-O10</f>
        <v>274441</v>
      </c>
      <c r="P11" s="8">
        <f>+P9-P10</f>
        <v>324016</v>
      </c>
      <c r="Q11" s="8">
        <f>+Q9-Q10</f>
        <v>366307</v>
      </c>
      <c r="R11" s="8">
        <f t="shared" si="3"/>
        <v>383355</v>
      </c>
      <c r="S11" s="8">
        <f>+S9-S10</f>
        <v>414185</v>
      </c>
      <c r="T11" s="8">
        <f>+T9-T10</f>
        <v>455626</v>
      </c>
      <c r="Y11" s="8">
        <f>+Y9-Y10</f>
        <v>148191</v>
      </c>
      <c r="Z11" s="8">
        <f>+Z9-Z10</f>
        <v>349461</v>
      </c>
      <c r="AA11" s="8">
        <f>+AA9-AA10</f>
        <v>760894</v>
      </c>
      <c r="AB11" s="8">
        <f>+AB9-AB10</f>
        <v>1348119</v>
      </c>
    </row>
    <row r="12" spans="2:38" s="8" customFormat="1" x14ac:dyDescent="0.2">
      <c r="B12" s="8" t="s">
        <v>29</v>
      </c>
      <c r="C12" s="8">
        <v>64052</v>
      </c>
      <c r="D12" s="8">
        <v>73413</v>
      </c>
      <c r="E12" s="8">
        <v>75668</v>
      </c>
      <c r="F12" s="8">
        <v>80444</v>
      </c>
      <c r="G12" s="8">
        <v>97877</v>
      </c>
      <c r="H12" s="8">
        <v>92663</v>
      </c>
      <c r="I12" s="8">
        <v>134727</v>
      </c>
      <c r="J12" s="8">
        <f t="shared" si="4"/>
        <v>154050</v>
      </c>
      <c r="K12" s="8">
        <v>166804</v>
      </c>
      <c r="L12" s="8">
        <v>182903</v>
      </c>
      <c r="M12" s="8">
        <v>190971</v>
      </c>
      <c r="N12" s="8">
        <f t="shared" si="2"/>
        <v>203287</v>
      </c>
      <c r="O12" s="8">
        <v>243912</v>
      </c>
      <c r="P12" s="8">
        <v>274645</v>
      </c>
      <c r="Q12" s="8">
        <v>284477</v>
      </c>
      <c r="R12" s="8">
        <f t="shared" si="3"/>
        <v>303473</v>
      </c>
      <c r="S12" s="8">
        <v>331558</v>
      </c>
      <c r="T12" s="8">
        <v>343288</v>
      </c>
      <c r="Y12" s="8">
        <v>293577</v>
      </c>
      <c r="Z12" s="8">
        <v>479317</v>
      </c>
      <c r="AA12" s="8">
        <v>743965</v>
      </c>
      <c r="AB12" s="8">
        <v>1106507</v>
      </c>
    </row>
    <row r="13" spans="2:38" s="8" customFormat="1" x14ac:dyDescent="0.2">
      <c r="B13" s="8" t="s">
        <v>30</v>
      </c>
      <c r="C13" s="8">
        <v>21618</v>
      </c>
      <c r="D13" s="8">
        <v>26164</v>
      </c>
      <c r="E13" s="8">
        <v>27669</v>
      </c>
      <c r="F13" s="8">
        <v>29709</v>
      </c>
      <c r="G13" s="8">
        <v>33278</v>
      </c>
      <c r="H13" s="8">
        <v>36533</v>
      </c>
      <c r="I13" s="8">
        <v>74138</v>
      </c>
      <c r="J13" s="8">
        <f t="shared" si="4"/>
        <v>93997</v>
      </c>
      <c r="K13" s="8">
        <v>109796</v>
      </c>
      <c r="L13" s="8">
        <v>118087</v>
      </c>
      <c r="M13" s="8">
        <v>115900</v>
      </c>
      <c r="N13" s="8">
        <f t="shared" si="2"/>
        <v>123149</v>
      </c>
      <c r="O13" s="8">
        <v>150798</v>
      </c>
      <c r="P13" s="8">
        <v>183748</v>
      </c>
      <c r="Q13" s="8">
        <v>211387</v>
      </c>
      <c r="R13" s="8">
        <f t="shared" si="3"/>
        <v>242125</v>
      </c>
      <c r="S13" s="8">
        <v>277412</v>
      </c>
      <c r="T13" s="8">
        <v>313996</v>
      </c>
      <c r="Y13" s="8">
        <v>105160</v>
      </c>
      <c r="Z13" s="8">
        <v>237946</v>
      </c>
      <c r="AA13" s="8">
        <v>466932</v>
      </c>
      <c r="AB13" s="8">
        <v>788058</v>
      </c>
    </row>
    <row r="14" spans="2:38" s="8" customFormat="1" x14ac:dyDescent="0.2">
      <c r="B14" s="8" t="s">
        <v>31</v>
      </c>
      <c r="C14" s="8">
        <v>21272</v>
      </c>
      <c r="D14" s="8">
        <v>27823</v>
      </c>
      <c r="E14" s="8">
        <v>30318</v>
      </c>
      <c r="F14" s="8">
        <v>28129</v>
      </c>
      <c r="G14" s="8">
        <v>31506</v>
      </c>
      <c r="H14" s="8">
        <v>31186</v>
      </c>
      <c r="I14" s="8">
        <v>53532</v>
      </c>
      <c r="J14" s="8">
        <f t="shared" si="4"/>
        <v>59911</v>
      </c>
      <c r="K14" s="8">
        <v>60563</v>
      </c>
      <c r="L14" s="8">
        <v>65228</v>
      </c>
      <c r="M14" s="8">
        <v>64055</v>
      </c>
      <c r="N14" s="8">
        <f t="shared" si="2"/>
        <v>75187</v>
      </c>
      <c r="O14" s="8">
        <v>68497</v>
      </c>
      <c r="P14" s="8">
        <v>73355</v>
      </c>
      <c r="Q14" s="8">
        <v>76462</v>
      </c>
      <c r="R14" s="8">
        <f t="shared" si="3"/>
        <v>77507</v>
      </c>
      <c r="S14" s="8">
        <v>78453</v>
      </c>
      <c r="T14" s="8">
        <v>83749</v>
      </c>
      <c r="Y14" s="8">
        <v>107542</v>
      </c>
      <c r="Z14" s="8">
        <v>176135</v>
      </c>
      <c r="AA14" s="8">
        <v>265033</v>
      </c>
      <c r="AB14" s="8">
        <v>295821</v>
      </c>
    </row>
    <row r="15" spans="2:38" s="8" customFormat="1" x14ac:dyDescent="0.2">
      <c r="B15" s="8" t="s">
        <v>32</v>
      </c>
      <c r="C15" s="8">
        <f t="shared" ref="C15:I15" si="6">+SUM(C12:C14)</f>
        <v>106942</v>
      </c>
      <c r="D15" s="8">
        <f t="shared" si="6"/>
        <v>127400</v>
      </c>
      <c r="E15" s="8">
        <f t="shared" si="6"/>
        <v>133655</v>
      </c>
      <c r="F15" s="8">
        <f t="shared" si="6"/>
        <v>138282</v>
      </c>
      <c r="G15" s="8">
        <f t="shared" si="6"/>
        <v>162661</v>
      </c>
      <c r="H15" s="8">
        <f t="shared" si="6"/>
        <v>160382</v>
      </c>
      <c r="I15" s="8">
        <f t="shared" si="6"/>
        <v>262397</v>
      </c>
      <c r="J15" s="8">
        <f t="shared" si="4"/>
        <v>307958</v>
      </c>
      <c r="K15" s="8">
        <f>+SUM(K12:K14)</f>
        <v>337163</v>
      </c>
      <c r="L15" s="8">
        <f>+SUM(L12:L14)</f>
        <v>366218</v>
      </c>
      <c r="M15" s="8">
        <f>+SUM(M12:M14)</f>
        <v>370926</v>
      </c>
      <c r="N15" s="8">
        <f t="shared" si="2"/>
        <v>401623</v>
      </c>
      <c r="O15" s="8">
        <f>+SUM(O12:O14)</f>
        <v>463207</v>
      </c>
      <c r="P15" s="8">
        <f>+SUM(P12:P14)</f>
        <v>531748</v>
      </c>
      <c r="Q15" s="8">
        <f>+SUM(Q12:Q14)</f>
        <v>572326</v>
      </c>
      <c r="R15" s="8">
        <f t="shared" si="3"/>
        <v>623105</v>
      </c>
      <c r="S15" s="8">
        <f>+SUM(S12:S14)</f>
        <v>687423</v>
      </c>
      <c r="T15" s="8">
        <f>+SUM(T12:T14)</f>
        <v>741033</v>
      </c>
      <c r="Y15" s="8">
        <f>+SUM(Y12:Y14)</f>
        <v>506279</v>
      </c>
      <c r="Z15" s="8">
        <f>+SUM(Z12:Z14)</f>
        <v>893398</v>
      </c>
      <c r="AA15" s="8">
        <f>+SUM(AA12:AA14)</f>
        <v>1475930</v>
      </c>
      <c r="AB15" s="8">
        <f>+SUM(AB12:AB14)</f>
        <v>2190386</v>
      </c>
    </row>
    <row r="16" spans="2:38" s="8" customFormat="1" x14ac:dyDescent="0.2">
      <c r="B16" s="8" t="s">
        <v>26</v>
      </c>
      <c r="C16" s="8">
        <f t="shared" ref="C16:I16" si="7">+C11-C15</f>
        <v>-87275</v>
      </c>
      <c r="D16" s="8">
        <f t="shared" si="7"/>
        <v>-95569</v>
      </c>
      <c r="E16" s="8">
        <f t="shared" si="7"/>
        <v>-90132</v>
      </c>
      <c r="F16" s="8">
        <f t="shared" si="7"/>
        <v>-85112</v>
      </c>
      <c r="G16" s="8">
        <f t="shared" si="7"/>
        <v>-96403</v>
      </c>
      <c r="H16" s="8">
        <f t="shared" si="7"/>
        <v>-77683</v>
      </c>
      <c r="I16" s="8">
        <f t="shared" si="7"/>
        <v>-169454</v>
      </c>
      <c r="J16" s="8">
        <f t="shared" si="4"/>
        <v>-200397</v>
      </c>
      <c r="K16" s="8">
        <f>+K11-K15</f>
        <v>-205595</v>
      </c>
      <c r="L16" s="8">
        <f>+L11-L15</f>
        <v>-200141</v>
      </c>
      <c r="M16" s="8">
        <f>+M11-M15</f>
        <v>-157271</v>
      </c>
      <c r="N16" s="8">
        <f t="shared" si="2"/>
        <v>-152029</v>
      </c>
      <c r="O16" s="8">
        <f>+O11-O15</f>
        <v>-188766</v>
      </c>
      <c r="P16" s="8">
        <f>+P11-P15</f>
        <v>-207732</v>
      </c>
      <c r="Q16" s="8">
        <f>+Q11-Q15</f>
        <v>-206019</v>
      </c>
      <c r="R16" s="8">
        <f t="shared" si="3"/>
        <v>-239750</v>
      </c>
      <c r="S16" s="8">
        <f>+S11-S15</f>
        <v>-273238</v>
      </c>
      <c r="T16" s="8">
        <f>+T11-T15</f>
        <v>-285407</v>
      </c>
      <c r="Y16" s="8">
        <f>+Y11-Y15</f>
        <v>-358088</v>
      </c>
      <c r="Z16" s="8">
        <f>+Z11-Z15</f>
        <v>-543937</v>
      </c>
      <c r="AA16" s="8">
        <f>+AA11-AA15</f>
        <v>-715036</v>
      </c>
      <c r="AB16" s="8">
        <f>+AB11-AB15</f>
        <v>-842267</v>
      </c>
    </row>
    <row r="17" spans="2:28" s="8" customFormat="1" x14ac:dyDescent="0.2">
      <c r="B17" s="8" t="s">
        <v>33</v>
      </c>
      <c r="C17" s="8">
        <v>3594</v>
      </c>
      <c r="D17" s="8">
        <v>3167</v>
      </c>
      <c r="E17" s="8">
        <v>2491</v>
      </c>
      <c r="F17" s="8">
        <v>2299</v>
      </c>
      <c r="G17" s="8">
        <v>2448</v>
      </c>
      <c r="H17" s="8">
        <v>1689</v>
      </c>
      <c r="I17" s="8">
        <v>1517</v>
      </c>
      <c r="J17" s="8">
        <f t="shared" si="4"/>
        <v>1853</v>
      </c>
      <c r="K17" s="8">
        <v>2612</v>
      </c>
      <c r="L17" s="8">
        <v>2190</v>
      </c>
      <c r="M17" s="8">
        <v>1985</v>
      </c>
      <c r="N17" s="8">
        <f t="shared" si="2"/>
        <v>2342</v>
      </c>
      <c r="O17" s="8">
        <v>4759</v>
      </c>
      <c r="P17" s="8">
        <v>11692</v>
      </c>
      <c r="Q17" s="8">
        <v>21857</v>
      </c>
      <c r="R17" s="8">
        <f t="shared" si="3"/>
        <v>35531</v>
      </c>
      <c r="S17" s="8">
        <v>43131</v>
      </c>
      <c r="T17" s="8">
        <v>50280</v>
      </c>
      <c r="Y17" s="8">
        <v>11551</v>
      </c>
      <c r="Z17" s="8">
        <v>7507</v>
      </c>
      <c r="AA17" s="8">
        <v>9129</v>
      </c>
      <c r="AB17" s="8">
        <v>73839</v>
      </c>
    </row>
    <row r="18" spans="2:28" s="8" customFormat="1" x14ac:dyDescent="0.2">
      <c r="B18" s="8" t="s">
        <v>34</v>
      </c>
      <c r="C18" s="8">
        <v>-287</v>
      </c>
      <c r="D18" s="8">
        <v>-492</v>
      </c>
      <c r="E18" s="8">
        <v>-40</v>
      </c>
      <c r="F18" s="8">
        <v>-186</v>
      </c>
      <c r="G18" s="8">
        <v>67</v>
      </c>
      <c r="H18" s="8">
        <v>-1109</v>
      </c>
      <c r="I18" s="8">
        <v>-519</v>
      </c>
      <c r="J18" s="8">
        <f t="shared" si="4"/>
        <v>951</v>
      </c>
      <c r="K18" s="8">
        <v>-488</v>
      </c>
      <c r="L18" s="8">
        <v>8746</v>
      </c>
      <c r="M18" s="8">
        <v>1609</v>
      </c>
      <c r="N18" s="8">
        <f t="shared" si="2"/>
        <v>19080</v>
      </c>
      <c r="O18" s="8">
        <v>-8481</v>
      </c>
      <c r="P18" s="8">
        <v>-22920</v>
      </c>
      <c r="Q18" s="8">
        <v>-13271</v>
      </c>
      <c r="R18" s="8">
        <f t="shared" si="3"/>
        <v>-2893</v>
      </c>
      <c r="S18" s="8">
        <v>-2562</v>
      </c>
      <c r="T18" s="8">
        <v>4086</v>
      </c>
      <c r="Y18" s="8">
        <v>-1005</v>
      </c>
      <c r="Z18" s="8">
        <v>-610</v>
      </c>
      <c r="AA18" s="8">
        <v>28947</v>
      </c>
      <c r="AB18" s="8">
        <v>-47565</v>
      </c>
    </row>
    <row r="19" spans="2:28" s="8" customFormat="1" x14ac:dyDescent="0.2">
      <c r="B19" s="8" t="s">
        <v>35</v>
      </c>
      <c r="C19" s="8">
        <f t="shared" ref="C19:I19" si="8">+SUM(C16:C18)</f>
        <v>-83968</v>
      </c>
      <c r="D19" s="8">
        <f t="shared" si="8"/>
        <v>-92894</v>
      </c>
      <c r="E19" s="8">
        <f t="shared" si="8"/>
        <v>-87681</v>
      </c>
      <c r="F19" s="8">
        <f t="shared" si="8"/>
        <v>-82999</v>
      </c>
      <c r="G19" s="8">
        <f t="shared" si="8"/>
        <v>-93888</v>
      </c>
      <c r="H19" s="8">
        <f t="shared" si="8"/>
        <v>-77103</v>
      </c>
      <c r="I19" s="8">
        <f t="shared" si="8"/>
        <v>-168456</v>
      </c>
      <c r="J19" s="8">
        <f t="shared" si="4"/>
        <v>-197593</v>
      </c>
      <c r="K19" s="8">
        <f>+SUM(K16:K18)</f>
        <v>-203471</v>
      </c>
      <c r="L19" s="8">
        <f>+SUM(L16:L18)</f>
        <v>-189205</v>
      </c>
      <c r="M19" s="8">
        <f>+SUM(M16:M18)</f>
        <v>-153677</v>
      </c>
      <c r="N19" s="8">
        <f t="shared" si="2"/>
        <v>-130607</v>
      </c>
      <c r="O19" s="8">
        <f>+SUM(O16:O18)</f>
        <v>-192488</v>
      </c>
      <c r="P19" s="8">
        <f>+SUM(P16:P18)</f>
        <v>-218960</v>
      </c>
      <c r="Q19" s="8">
        <f>+SUM(Q16:Q18)</f>
        <v>-197433</v>
      </c>
      <c r="R19" s="8">
        <f t="shared" si="3"/>
        <v>-207112</v>
      </c>
      <c r="S19" s="8">
        <f>+SUM(S16:S18)</f>
        <v>-232669</v>
      </c>
      <c r="T19" s="8">
        <f>+SUM(T16:T18)</f>
        <v>-231041</v>
      </c>
      <c r="Y19" s="8">
        <f>+SUM(Y16:Y18)</f>
        <v>-347542</v>
      </c>
      <c r="Z19" s="8">
        <f>+SUM(Z16:Z18)</f>
        <v>-537040</v>
      </c>
      <c r="AA19" s="8">
        <f>+SUM(AA16:AA18)</f>
        <v>-676960</v>
      </c>
      <c r="AB19" s="8">
        <f>+SUM(AB16:AB18)</f>
        <v>-815993</v>
      </c>
    </row>
    <row r="20" spans="2:28" s="8" customFormat="1" x14ac:dyDescent="0.2">
      <c r="B20" s="8" t="s">
        <v>36</v>
      </c>
      <c r="C20" s="8">
        <v>-159</v>
      </c>
      <c r="D20" s="8">
        <v>521</v>
      </c>
      <c r="E20" s="8">
        <v>376</v>
      </c>
      <c r="F20" s="8">
        <v>255</v>
      </c>
      <c r="G20" s="8">
        <v>-244</v>
      </c>
      <c r="H20" s="8">
        <v>531</v>
      </c>
      <c r="I20" s="8">
        <v>433</v>
      </c>
      <c r="J20" s="8">
        <f t="shared" si="4"/>
        <v>1342</v>
      </c>
      <c r="K20" s="8">
        <v>-251</v>
      </c>
      <c r="L20" s="8">
        <v>514</v>
      </c>
      <c r="M20" s="8">
        <v>1179</v>
      </c>
      <c r="N20" s="8">
        <f t="shared" si="2"/>
        <v>1546</v>
      </c>
      <c r="O20" s="8">
        <v>-26694</v>
      </c>
      <c r="P20" s="8">
        <v>3846</v>
      </c>
      <c r="Q20" s="8">
        <v>4009</v>
      </c>
      <c r="R20" s="8">
        <f t="shared" si="3"/>
        <v>372</v>
      </c>
      <c r="S20" s="8">
        <v>-6605</v>
      </c>
      <c r="T20" s="8">
        <v>-3721</v>
      </c>
      <c r="Y20" s="8">
        <v>993</v>
      </c>
      <c r="Z20" s="8">
        <v>2062</v>
      </c>
      <c r="AA20" s="8">
        <v>2988</v>
      </c>
      <c r="AB20" s="8">
        <v>-18467</v>
      </c>
    </row>
    <row r="21" spans="2:28" s="9" customFormat="1" x14ac:dyDescent="0.2">
      <c r="B21" s="9" t="s">
        <v>37</v>
      </c>
      <c r="C21" s="9">
        <f t="shared" ref="C21:I21" si="9">+C19-C20</f>
        <v>-83809</v>
      </c>
      <c r="D21" s="9">
        <f t="shared" si="9"/>
        <v>-93415</v>
      </c>
      <c r="E21" s="9">
        <f t="shared" si="9"/>
        <v>-88057</v>
      </c>
      <c r="F21" s="9">
        <f t="shared" si="9"/>
        <v>-83254</v>
      </c>
      <c r="G21" s="9">
        <f t="shared" si="9"/>
        <v>-93644</v>
      </c>
      <c r="H21" s="9">
        <f t="shared" si="9"/>
        <v>-77634</v>
      </c>
      <c r="I21" s="9">
        <f t="shared" si="9"/>
        <v>-168889</v>
      </c>
      <c r="J21" s="9">
        <f t="shared" si="4"/>
        <v>-198935</v>
      </c>
      <c r="K21" s="9">
        <f>+K19-K20</f>
        <v>-203220</v>
      </c>
      <c r="L21" s="9">
        <f>+L19-L20</f>
        <v>-189719</v>
      </c>
      <c r="M21" s="9">
        <f>+M19-M20</f>
        <v>-154856</v>
      </c>
      <c r="N21" s="9">
        <f t="shared" si="2"/>
        <v>-132153</v>
      </c>
      <c r="O21" s="9">
        <f>+O19-O20</f>
        <v>-165794</v>
      </c>
      <c r="P21" s="9">
        <f>+P19-P20</f>
        <v>-222806</v>
      </c>
      <c r="Q21" s="9">
        <f>+Q19-Q20</f>
        <v>-201442</v>
      </c>
      <c r="R21" s="9">
        <f t="shared" si="3"/>
        <v>-207484</v>
      </c>
      <c r="S21" s="9">
        <f>+S19-S20</f>
        <v>-226064</v>
      </c>
      <c r="T21" s="9">
        <f>+T19-T20</f>
        <v>-227320</v>
      </c>
      <c r="X21" s="8"/>
      <c r="Y21" s="9">
        <f>+Y19-Y20</f>
        <v>-348535</v>
      </c>
      <c r="Z21" s="9">
        <f>+Z19-Z20</f>
        <v>-539102</v>
      </c>
      <c r="AA21" s="9">
        <f>+AA19-AA20</f>
        <v>-679948</v>
      </c>
      <c r="AB21" s="9">
        <f>+AB19-AB20</f>
        <v>-797526</v>
      </c>
    </row>
    <row r="22" spans="2:28" s="8" customFormat="1" x14ac:dyDescent="0.2">
      <c r="B22" s="8" t="s">
        <v>39</v>
      </c>
      <c r="C22" s="8">
        <f>+C21/C23</f>
        <v>40487.439613526571</v>
      </c>
      <c r="D22" s="8">
        <f>+D21/D23</f>
        <v>42850.917431192654</v>
      </c>
      <c r="E22" s="8">
        <f>+E21/E23</f>
        <v>45863.020833333336</v>
      </c>
      <c r="F22" s="8">
        <f>+F21/F23</f>
        <v>49852.694610778446</v>
      </c>
      <c r="G22" s="8">
        <v>54304.137999999999</v>
      </c>
      <c r="H22" s="8">
        <v>59260.644999999997</v>
      </c>
      <c r="I22" s="8">
        <v>166868.20000000001</v>
      </c>
      <c r="J22" s="8">
        <f>+J21/J23</f>
        <v>-829860.32232308632</v>
      </c>
      <c r="K22" s="8">
        <v>291386</v>
      </c>
      <c r="L22" s="8">
        <v>297717</v>
      </c>
      <c r="M22" s="8">
        <v>303007</v>
      </c>
      <c r="N22" s="8">
        <f>+N21/N23</f>
        <v>315629.14098958013</v>
      </c>
      <c r="O22" s="8">
        <v>314361</v>
      </c>
      <c r="P22" s="8">
        <v>18356</v>
      </c>
      <c r="Q22" s="8">
        <v>320135</v>
      </c>
      <c r="R22" s="8">
        <f>+R21/R23</f>
        <v>-19224.851711459014</v>
      </c>
      <c r="S22" s="8">
        <v>324157</v>
      </c>
      <c r="T22" s="8">
        <v>327335</v>
      </c>
      <c r="Y22" s="8">
        <v>44847.442000000003</v>
      </c>
      <c r="Z22" s="8">
        <v>141613</v>
      </c>
      <c r="AA22" s="8">
        <v>300273</v>
      </c>
      <c r="AB22" s="8">
        <v>318730</v>
      </c>
    </row>
    <row r="23" spans="2:28" s="5" customFormat="1" x14ac:dyDescent="0.2">
      <c r="B23" s="5" t="s">
        <v>38</v>
      </c>
      <c r="C23" s="5">
        <v>-2.0699999999999998</v>
      </c>
      <c r="D23" s="5">
        <v>-2.1800000000000002</v>
      </c>
      <c r="E23" s="5">
        <v>-1.92</v>
      </c>
      <c r="F23" s="5">
        <v>-1.67</v>
      </c>
      <c r="G23" s="5">
        <f>+G21/G22</f>
        <v>-1.7244358063468386</v>
      </c>
      <c r="H23" s="5">
        <f>+H21/H22</f>
        <v>-1.3100431154605219</v>
      </c>
      <c r="I23" s="5">
        <f>+I21/I22</f>
        <v>-1.0121101563988824</v>
      </c>
      <c r="J23" s="5">
        <f t="shared" si="4"/>
        <v>0.23972106467641119</v>
      </c>
      <c r="K23" s="5">
        <f>+K21/K22</f>
        <v>-0.69742540822139709</v>
      </c>
      <c r="L23" s="5">
        <f>+L21/L22</f>
        <v>-0.63724610956042149</v>
      </c>
      <c r="M23" s="5">
        <f>+M21/M22</f>
        <v>-0.51106410082935383</v>
      </c>
      <c r="N23" s="5">
        <f>+AA23-SUM(K23:M23)</f>
        <v>-0.41869708096554614</v>
      </c>
      <c r="O23" s="5">
        <f>+O21/O22</f>
        <v>-0.52740002735708313</v>
      </c>
      <c r="P23" s="5">
        <f>+P21/P22</f>
        <v>-12.13804750490303</v>
      </c>
      <c r="Q23" s="5">
        <f>+Q21/Q22</f>
        <v>-0.62924078904212288</v>
      </c>
      <c r="R23" s="5">
        <f>+AB23-SUM(O23:Q23)</f>
        <v>10.792488967617301</v>
      </c>
      <c r="S23" s="5">
        <f>+S21/S22</f>
        <v>-0.69739046202920185</v>
      </c>
      <c r="T23" s="5">
        <f>+T21/T22</f>
        <v>-0.69445674920188794</v>
      </c>
      <c r="X23" s="8"/>
      <c r="Y23" s="5">
        <f>+Y21/Y22</f>
        <v>-7.7715692235022003</v>
      </c>
      <c r="Z23" s="5">
        <f>+Z21/Z22</f>
        <v>-3.8068680135298312</v>
      </c>
      <c r="AA23" s="5">
        <f>+AA21/AA22</f>
        <v>-2.2644326995767186</v>
      </c>
      <c r="AB23" s="5">
        <f>+AB21/AB22</f>
        <v>-2.502199353684937</v>
      </c>
    </row>
    <row r="25" spans="2:28" x14ac:dyDescent="0.2">
      <c r="B25" s="7" t="s">
        <v>40</v>
      </c>
    </row>
    <row r="26" spans="2:28" x14ac:dyDescent="0.2">
      <c r="B26" s="1" t="s">
        <v>75</v>
      </c>
      <c r="S26" s="6">
        <f t="shared" ref="S26:T27" si="10">+S7/O7-1</f>
        <v>0.49599679540810371</v>
      </c>
      <c r="T26" s="6">
        <f t="shared" si="10"/>
        <v>0.37304940506318252</v>
      </c>
      <c r="AB26" s="6">
        <f>+AB7/AA7-1</f>
        <v>0.69998746129881662</v>
      </c>
    </row>
    <row r="27" spans="2:28" x14ac:dyDescent="0.2">
      <c r="B27" s="1" t="s">
        <v>76</v>
      </c>
      <c r="S27" s="6">
        <f t="shared" si="10"/>
        <v>0.20009306654257797</v>
      </c>
      <c r="T27" s="6">
        <f t="shared" si="10"/>
        <v>9.1316978695932915E-2</v>
      </c>
      <c r="AB27" s="6">
        <f>+AB8/AA8-1</f>
        <v>0.60891729437723496</v>
      </c>
    </row>
    <row r="28" spans="2:28" s="6" customFormat="1" x14ac:dyDescent="0.2">
      <c r="B28" s="1" t="s">
        <v>27</v>
      </c>
      <c r="G28" s="6">
        <f t="shared" ref="G28:R34" si="11">+G9/C9-1</f>
        <v>1.4897608969225491</v>
      </c>
      <c r="H28" s="6">
        <f t="shared" si="11"/>
        <v>1.2066159531977658</v>
      </c>
      <c r="I28" s="6">
        <f t="shared" si="11"/>
        <v>1.1862707500136964</v>
      </c>
      <c r="J28" s="13">
        <f t="shared" si="11"/>
        <v>1.1719769192172604</v>
      </c>
      <c r="K28" s="6">
        <f t="shared" si="11"/>
        <v>1.1036989385654552</v>
      </c>
      <c r="L28" s="6">
        <f t="shared" si="11"/>
        <v>1.0443726764054229</v>
      </c>
      <c r="M28" s="6">
        <f t="shared" si="11"/>
        <v>1.0951799228186236</v>
      </c>
      <c r="N28" s="13">
        <f t="shared" si="11"/>
        <v>1.0149318772477884</v>
      </c>
      <c r="O28" s="6">
        <f t="shared" si="11"/>
        <v>0.84510776973011703</v>
      </c>
      <c r="P28" s="6">
        <f t="shared" si="11"/>
        <v>0.8267878529599777</v>
      </c>
      <c r="Q28" s="6">
        <f t="shared" si="11"/>
        <v>0.66554937941221315</v>
      </c>
      <c r="R28" s="13">
        <f t="shared" si="11"/>
        <v>0.53478870376836363</v>
      </c>
      <c r="S28" s="6">
        <f>+S9/O9-1</f>
        <v>0.47642475454043964</v>
      </c>
      <c r="T28" s="6">
        <f>+T9/P9-1</f>
        <v>0.35549665358131155</v>
      </c>
      <c r="Z28" s="6">
        <f t="shared" ref="Z28" si="12">+Z9/Y9-1</f>
        <v>1.2362737395561063</v>
      </c>
      <c r="AA28" s="6">
        <f t="shared" ref="AA28" si="13">+AA9/Z9-1</f>
        <v>1.0595035208234456</v>
      </c>
      <c r="AB28" s="6">
        <f>+AB9/AA9-1</f>
        <v>0.69409764566847132</v>
      </c>
    </row>
    <row r="29" spans="2:28" x14ac:dyDescent="0.2">
      <c r="B29" s="1" t="s">
        <v>19</v>
      </c>
      <c r="G29" s="6">
        <f t="shared" si="11"/>
        <v>0.77040519177968214</v>
      </c>
      <c r="H29" s="6">
        <f t="shared" si="11"/>
        <v>0.76953837519292834</v>
      </c>
      <c r="I29" s="6">
        <f t="shared" si="11"/>
        <v>1.2612160466614668</v>
      </c>
      <c r="J29" s="6">
        <f t="shared" si="11"/>
        <v>1.4014831122182958</v>
      </c>
      <c r="K29" s="6">
        <f t="shared" si="11"/>
        <v>1.2874262753483565</v>
      </c>
      <c r="L29" s="6">
        <f t="shared" si="11"/>
        <v>1.1036553938865321</v>
      </c>
      <c r="M29" s="6">
        <f t="shared" si="11"/>
        <v>0.81140054888199042</v>
      </c>
      <c r="N29" s="6">
        <f t="shared" si="11"/>
        <v>0.61849850429412334</v>
      </c>
      <c r="O29" s="6">
        <f t="shared" si="11"/>
        <v>0.51963100692375641</v>
      </c>
      <c r="P29" s="6">
        <f t="shared" si="11"/>
        <v>0.63240075008716468</v>
      </c>
      <c r="Q29" s="6">
        <f t="shared" si="11"/>
        <v>0.57899922176411178</v>
      </c>
      <c r="R29" s="6">
        <f t="shared" si="11"/>
        <v>0.53269488746459981</v>
      </c>
      <c r="S29" s="6">
        <f t="shared" ref="S29:T34" si="14">+S10/O10-1</f>
        <v>0.41562901372270677</v>
      </c>
      <c r="T29" s="6">
        <f t="shared" si="14"/>
        <v>0.26069086542902009</v>
      </c>
      <c r="Z29" s="6">
        <f t="shared" ref="Z29" si="15">+Z10/Y10-1</f>
        <v>1.0812821194780238</v>
      </c>
      <c r="AA29" s="6">
        <f t="shared" ref="AA29:AB33" si="16">+AA10/Z10-1</f>
        <v>0.88975959239533697</v>
      </c>
      <c r="AB29" s="6">
        <f t="shared" si="16"/>
        <v>0.56520145801022181</v>
      </c>
    </row>
    <row r="30" spans="2:28" x14ac:dyDescent="0.2">
      <c r="B30" s="1" t="s">
        <v>28</v>
      </c>
      <c r="G30" s="6">
        <f t="shared" si="11"/>
        <v>2.368993745868714</v>
      </c>
      <c r="H30" s="6">
        <f t="shared" si="11"/>
        <v>1.5980647796173542</v>
      </c>
      <c r="I30" s="6">
        <f t="shared" si="11"/>
        <v>1.1354915791650391</v>
      </c>
      <c r="J30" s="6">
        <f t="shared" si="11"/>
        <v>1.022964077487305</v>
      </c>
      <c r="K30" s="6">
        <f t="shared" si="11"/>
        <v>0.98569229376075351</v>
      </c>
      <c r="L30" s="6">
        <f t="shared" si="11"/>
        <v>1.0082104983131597</v>
      </c>
      <c r="M30" s="6">
        <f t="shared" si="11"/>
        <v>1.2987745177151586</v>
      </c>
      <c r="N30" s="6">
        <f t="shared" si="11"/>
        <v>1.320487909186415</v>
      </c>
      <c r="O30" s="6">
        <f t="shared" si="11"/>
        <v>1.0859251489723944</v>
      </c>
      <c r="P30" s="6">
        <f t="shared" si="11"/>
        <v>0.95099863316413469</v>
      </c>
      <c r="Q30" s="6">
        <f t="shared" si="11"/>
        <v>0.71447894970864234</v>
      </c>
      <c r="R30" s="6">
        <f t="shared" si="11"/>
        <v>0.53591432486357848</v>
      </c>
      <c r="S30" s="6">
        <f t="shared" si="14"/>
        <v>0.50919505467477522</v>
      </c>
      <c r="T30" s="6">
        <f t="shared" si="14"/>
        <v>0.40618364525208639</v>
      </c>
      <c r="Z30" s="6">
        <f t="shared" ref="Z30" si="17">+Z11/Y11-1</f>
        <v>1.3581796465372391</v>
      </c>
      <c r="AA30" s="6">
        <f t="shared" si="16"/>
        <v>1.1773359545128068</v>
      </c>
      <c r="AB30" s="6">
        <f t="shared" si="16"/>
        <v>0.77175664415805612</v>
      </c>
    </row>
    <row r="31" spans="2:28" x14ac:dyDescent="0.2">
      <c r="B31" s="1" t="s">
        <v>29</v>
      </c>
      <c r="G31" s="6">
        <f t="shared" si="11"/>
        <v>0.52808655467432719</v>
      </c>
      <c r="H31" s="6">
        <f t="shared" si="11"/>
        <v>0.26221513900807758</v>
      </c>
      <c r="I31" s="6">
        <f t="shared" si="11"/>
        <v>0.78050166516889563</v>
      </c>
      <c r="J31" s="6">
        <f t="shared" si="11"/>
        <v>0.91499676793794449</v>
      </c>
      <c r="K31" s="6">
        <f t="shared" si="11"/>
        <v>0.70422060341040282</v>
      </c>
      <c r="L31" s="6">
        <f t="shared" si="11"/>
        <v>0.97385148333207439</v>
      </c>
      <c r="M31" s="6">
        <f t="shared" si="11"/>
        <v>0.41746643211828371</v>
      </c>
      <c r="N31" s="6">
        <f t="shared" si="11"/>
        <v>0.31961700746510879</v>
      </c>
      <c r="O31" s="6">
        <f t="shared" si="11"/>
        <v>0.46226709191626103</v>
      </c>
      <c r="P31" s="6">
        <f t="shared" si="11"/>
        <v>0.50158827356576974</v>
      </c>
      <c r="Q31" s="6">
        <f t="shared" si="11"/>
        <v>0.48963455184294991</v>
      </c>
      <c r="R31" s="6">
        <f t="shared" si="11"/>
        <v>0.49283033346942995</v>
      </c>
      <c r="S31" s="6">
        <f t="shared" si="14"/>
        <v>0.35933451408704786</v>
      </c>
      <c r="T31" s="6">
        <f t="shared" si="14"/>
        <v>0.24993355058348055</v>
      </c>
      <c r="Z31" s="6">
        <f t="shared" ref="Z31" si="18">+Z12/Y12-1</f>
        <v>0.63267899052037446</v>
      </c>
      <c r="AA31" s="6">
        <f t="shared" si="16"/>
        <v>0.55213564300869789</v>
      </c>
      <c r="AB31" s="6">
        <f t="shared" si="16"/>
        <v>0.48731055896446751</v>
      </c>
    </row>
    <row r="32" spans="2:28" x14ac:dyDescent="0.2">
      <c r="B32" s="1" t="s">
        <v>30</v>
      </c>
      <c r="G32" s="6">
        <f t="shared" si="11"/>
        <v>0.53936534369506894</v>
      </c>
      <c r="H32" s="6">
        <f t="shared" si="11"/>
        <v>0.39630790399021554</v>
      </c>
      <c r="I32" s="6">
        <f t="shared" si="11"/>
        <v>1.6794607683689327</v>
      </c>
      <c r="J32" s="6">
        <f t="shared" si="11"/>
        <v>2.1639233902184523</v>
      </c>
      <c r="K32" s="6">
        <f t="shared" si="11"/>
        <v>2.2993569325079632</v>
      </c>
      <c r="L32" s="6">
        <f t="shared" si="11"/>
        <v>2.2323378862945829</v>
      </c>
      <c r="M32" s="6">
        <f t="shared" si="11"/>
        <v>0.56330087134802675</v>
      </c>
      <c r="N32" s="6">
        <f t="shared" si="11"/>
        <v>0.31013755758162498</v>
      </c>
      <c r="O32" s="6">
        <f t="shared" si="11"/>
        <v>0.37343801231374552</v>
      </c>
      <c r="P32" s="6">
        <f t="shared" si="11"/>
        <v>0.5560391914435967</v>
      </c>
      <c r="Q32" s="6">
        <f t="shared" si="11"/>
        <v>0.82387402933563414</v>
      </c>
      <c r="R32" s="6">
        <f t="shared" si="11"/>
        <v>0.96611421936028719</v>
      </c>
      <c r="S32" s="6">
        <f t="shared" si="14"/>
        <v>0.83962652024562656</v>
      </c>
      <c r="T32" s="6">
        <f t="shared" si="14"/>
        <v>0.70884036833053976</v>
      </c>
      <c r="Z32" s="6">
        <f t="shared" ref="Z32" si="19">+Z13/Y13-1</f>
        <v>1.2627044503613543</v>
      </c>
      <c r="AA32" s="6">
        <f t="shared" si="16"/>
        <v>0.96234439746833322</v>
      </c>
      <c r="AB32" s="6">
        <f t="shared" si="16"/>
        <v>0.68773611575132998</v>
      </c>
    </row>
    <row r="33" spans="2:86" x14ac:dyDescent="0.2">
      <c r="B33" s="1" t="s">
        <v>31</v>
      </c>
      <c r="G33" s="6">
        <f t="shared" si="11"/>
        <v>0.48110191801429103</v>
      </c>
      <c r="H33" s="6">
        <f t="shared" si="11"/>
        <v>0.12087122165115183</v>
      </c>
      <c r="I33" s="6">
        <f t="shared" si="11"/>
        <v>0.76568375222640017</v>
      </c>
      <c r="J33" s="6">
        <f t="shared" si="11"/>
        <v>1.1298659746169433</v>
      </c>
      <c r="K33" s="6">
        <f t="shared" si="11"/>
        <v>0.92226877420173925</v>
      </c>
      <c r="L33" s="6">
        <f t="shared" si="11"/>
        <v>1.0915795549284937</v>
      </c>
      <c r="M33" s="6">
        <f t="shared" si="11"/>
        <v>0.19657401180602263</v>
      </c>
      <c r="N33" s="6">
        <f t="shared" si="11"/>
        <v>0.25497821768957296</v>
      </c>
      <c r="O33" s="6">
        <f t="shared" si="11"/>
        <v>0.13100407839770156</v>
      </c>
      <c r="P33" s="6">
        <f t="shared" si="11"/>
        <v>0.1245937327528055</v>
      </c>
      <c r="Q33" s="6">
        <f t="shared" si="11"/>
        <v>0.19369292014674899</v>
      </c>
      <c r="R33" s="6">
        <f t="shared" si="11"/>
        <v>3.0856398047534705E-2</v>
      </c>
      <c r="S33" s="6">
        <f t="shared" si="14"/>
        <v>0.14534943136195744</v>
      </c>
      <c r="T33" s="6">
        <f t="shared" si="14"/>
        <v>0.14169449935246403</v>
      </c>
      <c r="Z33" s="6">
        <f t="shared" ref="Z33" si="20">+Z14/Y14-1</f>
        <v>0.63782522177381851</v>
      </c>
      <c r="AA33" s="6">
        <f t="shared" si="16"/>
        <v>0.50471513327845119</v>
      </c>
      <c r="AB33" s="6">
        <f t="shared" si="16"/>
        <v>0.11616666603781423</v>
      </c>
    </row>
    <row r="34" spans="2:86" x14ac:dyDescent="0.2">
      <c r="B34" s="1" t="s">
        <v>32</v>
      </c>
      <c r="G34" s="6">
        <f t="shared" si="11"/>
        <v>0.52102074021432188</v>
      </c>
      <c r="H34" s="6">
        <f t="shared" si="11"/>
        <v>0.25888540031397178</v>
      </c>
      <c r="I34" s="6">
        <f t="shared" si="11"/>
        <v>0.96324118065167785</v>
      </c>
      <c r="J34" s="6">
        <f t="shared" si="11"/>
        <v>1.2270288251543948</v>
      </c>
      <c r="K34" s="6">
        <f t="shared" si="11"/>
        <v>1.0727955686980897</v>
      </c>
      <c r="L34" s="6">
        <f t="shared" si="11"/>
        <v>1.2834108565799154</v>
      </c>
      <c r="M34" s="6">
        <f t="shared" si="11"/>
        <v>0.41360610067950465</v>
      </c>
      <c r="N34" s="6">
        <f t="shared" si="11"/>
        <v>0.30414861766864321</v>
      </c>
      <c r="O34" s="6">
        <f t="shared" si="11"/>
        <v>0.3738369868579885</v>
      </c>
      <c r="P34" s="6">
        <f t="shared" si="11"/>
        <v>0.45199853639089294</v>
      </c>
      <c r="Q34" s="6">
        <f t="shared" si="11"/>
        <v>0.54296544324204832</v>
      </c>
      <c r="R34" s="6">
        <f t="shared" si="11"/>
        <v>0.55146742093953782</v>
      </c>
      <c r="S34" s="6">
        <f t="shared" si="14"/>
        <v>0.48405140682243575</v>
      </c>
      <c r="T34" s="6">
        <f t="shared" si="14"/>
        <v>0.39357928943785403</v>
      </c>
    </row>
    <row r="36" spans="2:86" x14ac:dyDescent="0.2">
      <c r="B36" s="1" t="s">
        <v>52</v>
      </c>
    </row>
    <row r="37" spans="2:86" s="6" customFormat="1" x14ac:dyDescent="0.2">
      <c r="B37" s="6" t="s">
        <v>19</v>
      </c>
      <c r="G37" s="6">
        <f t="shared" ref="G37:T37" si="21">+G10/G$9</f>
        <v>0.39109497771446949</v>
      </c>
      <c r="H37" s="6">
        <f t="shared" si="21"/>
        <v>0.37888016823763565</v>
      </c>
      <c r="I37" s="6">
        <f t="shared" si="21"/>
        <v>0.4177379341452413</v>
      </c>
      <c r="J37" s="6">
        <f t="shared" si="21"/>
        <v>0.43527157220486706</v>
      </c>
      <c r="K37" s="6">
        <f t="shared" si="21"/>
        <v>0.4252514044575692</v>
      </c>
      <c r="L37" s="6">
        <f t="shared" si="21"/>
        <v>0.3898669350987149</v>
      </c>
      <c r="M37" s="6">
        <f t="shared" si="21"/>
        <v>0.36115787239004787</v>
      </c>
      <c r="N37" s="6">
        <f t="shared" si="21"/>
        <v>0.34963285683761797</v>
      </c>
      <c r="O37" s="6">
        <f t="shared" si="21"/>
        <v>0.35023711381699973</v>
      </c>
      <c r="P37" s="6">
        <f t="shared" si="21"/>
        <v>0.3483814917304846</v>
      </c>
      <c r="Q37" s="6">
        <f t="shared" si="21"/>
        <v>0.34239032867288538</v>
      </c>
      <c r="R37" s="6">
        <f t="shared" si="21"/>
        <v>0.34915587458320035</v>
      </c>
      <c r="S37" s="6">
        <f t="shared" si="21"/>
        <v>0.33581516326998601</v>
      </c>
      <c r="T37" s="6">
        <f t="shared" si="21"/>
        <v>0.32401508565053161</v>
      </c>
      <c r="Y37" s="6">
        <f>+Y10/Y$9</f>
        <v>0.44025639476030037</v>
      </c>
      <c r="Z37" s="6">
        <f t="shared" ref="Z37:AA37" si="22">+Z10/Z$9</f>
        <v>0.40974311247886575</v>
      </c>
      <c r="AA37" s="6">
        <f t="shared" si="22"/>
        <v>0.37597215513147825</v>
      </c>
      <c r="AB37" s="6">
        <f t="shared" ref="AB37" si="23">+AB10/AB$9</f>
        <v>0.3473661432017579</v>
      </c>
    </row>
    <row r="38" spans="2:86" s="6" customFormat="1" x14ac:dyDescent="0.2">
      <c r="B38" s="6" t="s">
        <v>29</v>
      </c>
      <c r="G38" s="6">
        <f t="shared" ref="G38:T38" si="24">+G11/G$9</f>
        <v>0.60890502228553045</v>
      </c>
      <c r="H38" s="6">
        <f t="shared" si="24"/>
        <v>0.62111983176236429</v>
      </c>
      <c r="I38" s="6">
        <f t="shared" si="24"/>
        <v>0.5822620658547587</v>
      </c>
      <c r="J38" s="6">
        <f t="shared" si="24"/>
        <v>0.56472842779513299</v>
      </c>
      <c r="K38" s="6">
        <f t="shared" si="24"/>
        <v>0.57474859554243074</v>
      </c>
      <c r="L38" s="6">
        <f t="shared" si="24"/>
        <v>0.61013306490128505</v>
      </c>
      <c r="M38" s="6">
        <f t="shared" si="24"/>
        <v>0.63884212760995218</v>
      </c>
      <c r="N38" s="6">
        <f t="shared" si="24"/>
        <v>0.65036714316238198</v>
      </c>
      <c r="O38" s="6">
        <f t="shared" si="24"/>
        <v>0.64976288618300027</v>
      </c>
      <c r="P38" s="6">
        <f t="shared" si="24"/>
        <v>0.6516185082695154</v>
      </c>
      <c r="Q38" s="6">
        <f t="shared" si="24"/>
        <v>0.65760967132711456</v>
      </c>
      <c r="R38" s="6">
        <f t="shared" si="24"/>
        <v>0.6508441254167997</v>
      </c>
      <c r="S38" s="6">
        <f t="shared" si="24"/>
        <v>0.66418483673001405</v>
      </c>
      <c r="T38" s="6">
        <f t="shared" si="24"/>
        <v>0.67598491434946839</v>
      </c>
      <c r="Y38" s="6">
        <f t="shared" ref="Y38:AA38" si="25">+Y11/Y$9</f>
        <v>0.55974360523969968</v>
      </c>
      <c r="Z38" s="6">
        <f t="shared" si="25"/>
        <v>0.59025688752113425</v>
      </c>
      <c r="AA38" s="6">
        <f t="shared" si="25"/>
        <v>0.6240278448685217</v>
      </c>
      <c r="AB38" s="6">
        <f t="shared" ref="AB38" si="26">+AB11/AB$9</f>
        <v>0.65263385679824215</v>
      </c>
    </row>
    <row r="39" spans="2:86" s="6" customFormat="1" x14ac:dyDescent="0.2">
      <c r="B39" s="6" t="s">
        <v>30</v>
      </c>
      <c r="G39" s="6">
        <f t="shared" ref="G39:T39" si="27">+G13/G$9</f>
        <v>0.30582180765519462</v>
      </c>
      <c r="H39" s="6">
        <f t="shared" si="27"/>
        <v>0.27438506890983516</v>
      </c>
      <c r="I39" s="6">
        <f t="shared" si="27"/>
        <v>0.46445396682203177</v>
      </c>
      <c r="J39" s="6">
        <f t="shared" si="27"/>
        <v>0.49351324390307932</v>
      </c>
      <c r="K39" s="6">
        <f t="shared" si="27"/>
        <v>0.47963864158592312</v>
      </c>
      <c r="L39" s="6">
        <f t="shared" si="27"/>
        <v>0.43382758139295657</v>
      </c>
      <c r="M39" s="6">
        <f t="shared" si="27"/>
        <v>0.34654841960166366</v>
      </c>
      <c r="N39" s="6">
        <f t="shared" si="27"/>
        <v>0.32088937760244313</v>
      </c>
      <c r="O39" s="6">
        <f t="shared" si="27"/>
        <v>0.35702735273018271</v>
      </c>
      <c r="P39" s="6">
        <f t="shared" si="27"/>
        <v>0.36952989252847673</v>
      </c>
      <c r="Q39" s="6">
        <f t="shared" si="27"/>
        <v>0.37949079759006726</v>
      </c>
      <c r="R39" s="6">
        <f t="shared" si="27"/>
        <v>0.41106972353704169</v>
      </c>
      <c r="S39" s="6">
        <f t="shared" si="27"/>
        <v>0.44485639008401234</v>
      </c>
      <c r="T39" s="6">
        <f t="shared" si="27"/>
        <v>0.46585699491704968</v>
      </c>
      <c r="Y39" s="6">
        <f>+Y13/Y$9</f>
        <v>0.39720791091906266</v>
      </c>
      <c r="Z39" s="6">
        <f t="shared" ref="Z39:AA39" si="28">+Z13/Z$9</f>
        <v>0.40190254522851993</v>
      </c>
      <c r="AA39" s="6">
        <f t="shared" si="28"/>
        <v>0.38294239363189692</v>
      </c>
      <c r="AB39" s="6">
        <f t="shared" ref="AB39" si="29">+AB13/AB$9</f>
        <v>0.38150440125887186</v>
      </c>
    </row>
    <row r="40" spans="2:86" s="6" customFormat="1" x14ac:dyDescent="0.2">
      <c r="B40" s="6" t="s">
        <v>31</v>
      </c>
      <c r="G40" s="6">
        <f t="shared" ref="G40:T40" si="30">+G14/G$9</f>
        <v>0.28953728805771262</v>
      </c>
      <c r="H40" s="6">
        <f t="shared" si="30"/>
        <v>0.23422584400465657</v>
      </c>
      <c r="I40" s="6">
        <f t="shared" si="30"/>
        <v>0.33536310329273794</v>
      </c>
      <c r="J40" s="6">
        <f t="shared" si="30"/>
        <v>0.31455122988475576</v>
      </c>
      <c r="K40" s="6">
        <f t="shared" si="30"/>
        <v>0.26456660579955793</v>
      </c>
      <c r="L40" s="6">
        <f t="shared" si="30"/>
        <v>0.23963438379414984</v>
      </c>
      <c r="M40" s="6">
        <f t="shared" si="30"/>
        <v>0.19152855062626892</v>
      </c>
      <c r="N40" s="6">
        <f t="shared" si="30"/>
        <v>0.19591478317968389</v>
      </c>
      <c r="O40" s="6">
        <f t="shared" si="30"/>
        <v>0.16217259234180376</v>
      </c>
      <c r="P40" s="6">
        <f t="shared" si="30"/>
        <v>0.14752196087264302</v>
      </c>
      <c r="Q40" s="6">
        <f t="shared" si="30"/>
        <v>0.13726778546141308</v>
      </c>
      <c r="R40" s="6">
        <f t="shared" si="30"/>
        <v>0.13158815100541246</v>
      </c>
      <c r="S40" s="6">
        <f t="shared" si="30"/>
        <v>0.1258068085420278</v>
      </c>
      <c r="T40" s="6">
        <f t="shared" si="30"/>
        <v>0.12425335821891997</v>
      </c>
      <c r="Y40" s="6">
        <f>+Y14/Y$9</f>
        <v>0.40620514602565461</v>
      </c>
      <c r="Z40" s="6">
        <f t="shared" ref="Z40:AA40" si="31">+Z14/Z$9</f>
        <v>0.29750071362336561</v>
      </c>
      <c r="AA40" s="6">
        <f t="shared" si="31"/>
        <v>0.21736006829997204</v>
      </c>
      <c r="AB40" s="6">
        <f t="shared" ref="AB40" si="32">+AB14/AB$9</f>
        <v>0.14320901949450515</v>
      </c>
    </row>
    <row r="41" spans="2:86" s="6" customFormat="1" x14ac:dyDescent="0.2"/>
    <row r="42" spans="2:86" s="6" customFormat="1" x14ac:dyDescent="0.2"/>
    <row r="43" spans="2:86" x14ac:dyDescent="0.2">
      <c r="B43" s="1" t="s">
        <v>53</v>
      </c>
      <c r="C43" s="8"/>
      <c r="D43" s="8"/>
      <c r="E43" s="8"/>
      <c r="F43" s="8">
        <v>127206</v>
      </c>
      <c r="G43" s="8"/>
      <c r="H43" s="8"/>
      <c r="I43" s="8">
        <v>3939925</v>
      </c>
      <c r="J43" s="8">
        <v>820177</v>
      </c>
      <c r="K43" s="8">
        <v>644674</v>
      </c>
      <c r="L43" s="8">
        <v>698548</v>
      </c>
      <c r="M43" s="8">
        <v>935217</v>
      </c>
      <c r="N43" s="8">
        <v>1085729</v>
      </c>
      <c r="O43" s="8">
        <v>1063401</v>
      </c>
      <c r="P43" s="8">
        <v>906663</v>
      </c>
      <c r="Q43" s="8">
        <v>819003</v>
      </c>
      <c r="R43" s="8">
        <v>939902</v>
      </c>
      <c r="S43" s="8">
        <v>653014</v>
      </c>
      <c r="T43" s="8">
        <v>755192</v>
      </c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</row>
    <row r="44" spans="2:86" x14ac:dyDescent="0.2">
      <c r="B44" s="1" t="s">
        <v>54</v>
      </c>
      <c r="C44" s="8"/>
      <c r="D44" s="8"/>
      <c r="E44" s="8"/>
      <c r="F44" s="8">
        <v>306844</v>
      </c>
      <c r="G44" s="8"/>
      <c r="H44" s="8"/>
      <c r="I44" s="8">
        <v>814123</v>
      </c>
      <c r="J44" s="8">
        <v>3087887</v>
      </c>
      <c r="K44" s="8">
        <v>3285751</v>
      </c>
      <c r="L44" s="8">
        <v>3436941</v>
      </c>
      <c r="M44" s="8">
        <v>2955613</v>
      </c>
      <c r="N44" s="8">
        <v>2766364</v>
      </c>
      <c r="O44" s="8">
        <v>2751679</v>
      </c>
      <c r="P44" s="8">
        <v>3046477</v>
      </c>
      <c r="Q44" s="8">
        <v>3123879</v>
      </c>
      <c r="R44" s="8">
        <v>3067966</v>
      </c>
      <c r="S44" s="8">
        <v>3292514</v>
      </c>
      <c r="T44" s="8">
        <v>2996941</v>
      </c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</row>
    <row r="45" spans="2:86" x14ac:dyDescent="0.2">
      <c r="B45" s="1" t="s">
        <v>55</v>
      </c>
      <c r="C45" s="8"/>
      <c r="D45" s="8"/>
      <c r="E45" s="8"/>
      <c r="F45" s="8">
        <v>179459</v>
      </c>
      <c r="G45" s="8"/>
      <c r="H45" s="8"/>
      <c r="I45" s="8">
        <v>168982</v>
      </c>
      <c r="J45" s="8">
        <v>294017</v>
      </c>
      <c r="K45" s="8">
        <v>166337</v>
      </c>
      <c r="L45" s="8">
        <v>237457</v>
      </c>
      <c r="M45" s="8">
        <v>254243</v>
      </c>
      <c r="N45" s="8">
        <v>545629</v>
      </c>
      <c r="O45" s="8">
        <v>277559</v>
      </c>
      <c r="P45" s="8">
        <v>304964</v>
      </c>
      <c r="Q45" s="8">
        <v>394063</v>
      </c>
      <c r="R45" s="8">
        <v>715821</v>
      </c>
      <c r="S45" s="8">
        <v>352993</v>
      </c>
      <c r="T45" s="8">
        <v>406404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</row>
    <row r="46" spans="2:86" x14ac:dyDescent="0.2">
      <c r="B46" s="1" t="s">
        <v>56</v>
      </c>
      <c r="C46" s="8"/>
      <c r="D46" s="8"/>
      <c r="E46" s="8"/>
      <c r="F46" s="8">
        <v>26358</v>
      </c>
      <c r="G46" s="8"/>
      <c r="H46" s="8"/>
      <c r="I46" s="8">
        <v>28063</v>
      </c>
      <c r="J46" s="8">
        <v>32371</v>
      </c>
      <c r="K46" s="8">
        <v>35448</v>
      </c>
      <c r="L46" s="8">
        <v>39265</v>
      </c>
      <c r="M46" s="8">
        <v>42896</v>
      </c>
      <c r="N46" s="8">
        <v>51398</v>
      </c>
      <c r="O46" s="8">
        <v>53943</v>
      </c>
      <c r="P46" s="8">
        <v>57908</v>
      </c>
      <c r="Q46" s="8">
        <v>61738</v>
      </c>
      <c r="R46" s="8">
        <v>67901</v>
      </c>
      <c r="S46" s="8">
        <v>69205</v>
      </c>
      <c r="T46" s="8">
        <v>71969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</row>
    <row r="47" spans="2:86" x14ac:dyDescent="0.2">
      <c r="B47" s="1" t="s">
        <v>57</v>
      </c>
      <c r="C47" s="8"/>
      <c r="D47" s="8"/>
      <c r="E47" s="8"/>
      <c r="F47" s="8">
        <v>25327</v>
      </c>
      <c r="G47" s="8"/>
      <c r="H47" s="8"/>
      <c r="I47" s="8">
        <v>35678</v>
      </c>
      <c r="J47" s="8">
        <v>66200</v>
      </c>
      <c r="K47" s="8">
        <v>89126</v>
      </c>
      <c r="L47" s="8">
        <v>95891</v>
      </c>
      <c r="M47" s="8">
        <v>120288</v>
      </c>
      <c r="N47" s="8">
        <v>149523</v>
      </c>
      <c r="O47" s="8">
        <v>195151</v>
      </c>
      <c r="P47" s="8">
        <v>187685</v>
      </c>
      <c r="Q47" s="8">
        <v>160221</v>
      </c>
      <c r="R47" s="8">
        <v>193100</v>
      </c>
      <c r="S47" s="8">
        <v>201821</v>
      </c>
      <c r="T47" s="8">
        <v>174445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</row>
    <row r="48" spans="2:86" s="4" customFormat="1" x14ac:dyDescent="0.2">
      <c r="B48" s="4" t="s">
        <v>58</v>
      </c>
      <c r="C48" s="9"/>
      <c r="D48" s="9"/>
      <c r="E48" s="9"/>
      <c r="F48" s="9">
        <f>+SUM(F43:F47)</f>
        <v>665194</v>
      </c>
      <c r="G48" s="9"/>
      <c r="H48" s="9"/>
      <c r="I48" s="9">
        <f t="shared" ref="I48:T48" si="33">+SUM(I43:I47)</f>
        <v>4986771</v>
      </c>
      <c r="J48" s="9">
        <f t="shared" si="33"/>
        <v>4300652</v>
      </c>
      <c r="K48" s="9">
        <f t="shared" si="33"/>
        <v>4221336</v>
      </c>
      <c r="L48" s="9">
        <f t="shared" si="33"/>
        <v>4508102</v>
      </c>
      <c r="M48" s="9">
        <f t="shared" si="33"/>
        <v>4308257</v>
      </c>
      <c r="N48" s="9">
        <f t="shared" si="33"/>
        <v>4598643</v>
      </c>
      <c r="O48" s="9">
        <f t="shared" si="33"/>
        <v>4341733</v>
      </c>
      <c r="P48" s="9">
        <f t="shared" si="33"/>
        <v>4503697</v>
      </c>
      <c r="Q48" s="9">
        <f t="shared" si="33"/>
        <v>4558904</v>
      </c>
      <c r="R48" s="9">
        <f t="shared" si="33"/>
        <v>4984690</v>
      </c>
      <c r="S48" s="9">
        <f t="shared" si="33"/>
        <v>4569547</v>
      </c>
      <c r="T48" s="9">
        <f t="shared" si="33"/>
        <v>4404951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</row>
    <row r="49" spans="2:86" x14ac:dyDescent="0.2">
      <c r="B49" s="1" t="s">
        <v>59</v>
      </c>
      <c r="C49" s="8"/>
      <c r="D49" s="8"/>
      <c r="E49" s="8"/>
      <c r="F49" s="8">
        <v>23532</v>
      </c>
      <c r="G49" s="8"/>
      <c r="H49" s="8"/>
      <c r="I49" s="8">
        <v>347403</v>
      </c>
      <c r="J49" s="8">
        <v>1165275</v>
      </c>
      <c r="K49" s="8">
        <v>1177675</v>
      </c>
      <c r="L49" s="8">
        <v>956011</v>
      </c>
      <c r="M49" s="8">
        <v>1211858</v>
      </c>
      <c r="N49" s="8">
        <v>1256207</v>
      </c>
      <c r="O49" s="8">
        <v>1212378</v>
      </c>
      <c r="P49" s="8">
        <v>1086684</v>
      </c>
      <c r="Q49" s="8">
        <v>943081</v>
      </c>
      <c r="R49" s="8">
        <v>1073023</v>
      </c>
      <c r="S49" s="8">
        <v>1090715</v>
      </c>
      <c r="T49" s="8">
        <v>1100748</v>
      </c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</row>
    <row r="50" spans="2:86" x14ac:dyDescent="0.2">
      <c r="B50" s="1" t="s">
        <v>60</v>
      </c>
      <c r="C50" s="8"/>
      <c r="D50" s="8"/>
      <c r="E50" s="8"/>
      <c r="F50" s="8">
        <v>27136</v>
      </c>
      <c r="G50" s="8"/>
      <c r="H50" s="8"/>
      <c r="I50" s="8">
        <v>53650</v>
      </c>
      <c r="J50" s="8">
        <v>68968</v>
      </c>
      <c r="K50" s="8">
        <v>77075</v>
      </c>
      <c r="L50" s="8">
        <v>83643</v>
      </c>
      <c r="M50" s="8">
        <v>94377</v>
      </c>
      <c r="N50" s="8">
        <v>105079</v>
      </c>
      <c r="O50" s="8">
        <v>118611</v>
      </c>
      <c r="P50" s="8">
        <v>130082</v>
      </c>
      <c r="Q50" s="8">
        <v>145974</v>
      </c>
      <c r="R50" s="8">
        <v>160823</v>
      </c>
      <c r="S50" s="8">
        <v>176433</v>
      </c>
      <c r="T50" s="8">
        <v>193823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</row>
    <row r="51" spans="2:86" x14ac:dyDescent="0.2">
      <c r="B51" s="1" t="s">
        <v>61</v>
      </c>
      <c r="C51" s="8"/>
      <c r="D51" s="8"/>
      <c r="E51" s="8"/>
      <c r="F51" s="8">
        <v>195976</v>
      </c>
      <c r="G51" s="8"/>
      <c r="H51" s="8"/>
      <c r="I51" s="8">
        <v>189255</v>
      </c>
      <c r="J51" s="8">
        <v>186818</v>
      </c>
      <c r="K51" s="8">
        <v>182057</v>
      </c>
      <c r="L51" s="8">
        <v>174974</v>
      </c>
      <c r="M51" s="8">
        <v>184057</v>
      </c>
      <c r="N51" s="8">
        <v>190356</v>
      </c>
      <c r="O51" s="8">
        <v>188946</v>
      </c>
      <c r="P51" s="8">
        <v>222240</v>
      </c>
      <c r="Q51" s="8">
        <v>234678</v>
      </c>
      <c r="R51" s="8">
        <v>231266</v>
      </c>
      <c r="S51" s="8">
        <v>229394</v>
      </c>
      <c r="T51" s="8">
        <v>262229</v>
      </c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</row>
    <row r="52" spans="2:86" x14ac:dyDescent="0.2">
      <c r="B52" s="1" t="s">
        <v>62</v>
      </c>
      <c r="C52" s="8"/>
      <c r="D52" s="8"/>
      <c r="E52" s="8"/>
      <c r="F52" s="8">
        <v>7049</v>
      </c>
      <c r="G52" s="8"/>
      <c r="H52" s="8"/>
      <c r="I52" s="8">
        <v>8449</v>
      </c>
      <c r="J52" s="8">
        <v>8449</v>
      </c>
      <c r="K52" s="8">
        <v>8449</v>
      </c>
      <c r="L52" s="8">
        <v>8449</v>
      </c>
      <c r="M52" s="8">
        <v>8449</v>
      </c>
      <c r="N52" s="8">
        <v>8449</v>
      </c>
      <c r="O52" s="8">
        <v>502614</v>
      </c>
      <c r="P52" s="8">
        <v>502614</v>
      </c>
      <c r="Q52" s="8">
        <v>649092</v>
      </c>
      <c r="R52" s="8">
        <v>657370</v>
      </c>
      <c r="S52" s="8">
        <v>711251</v>
      </c>
      <c r="T52" s="8">
        <v>774300</v>
      </c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</row>
    <row r="53" spans="2:86" x14ac:dyDescent="0.2">
      <c r="B53" s="1" t="s">
        <v>63</v>
      </c>
      <c r="C53" s="8"/>
      <c r="D53" s="8"/>
      <c r="E53" s="8"/>
      <c r="F53" s="8">
        <v>4795</v>
      </c>
      <c r="G53" s="8"/>
      <c r="H53" s="8"/>
      <c r="I53" s="8">
        <v>14820</v>
      </c>
      <c r="J53" s="8">
        <v>16091</v>
      </c>
      <c r="K53" s="8">
        <v>29772</v>
      </c>
      <c r="L53" s="8">
        <v>28089</v>
      </c>
      <c r="M53" s="8">
        <v>26167</v>
      </c>
      <c r="N53" s="8">
        <v>37141</v>
      </c>
      <c r="O53" s="8">
        <v>181851</v>
      </c>
      <c r="P53" s="8">
        <v>172254</v>
      </c>
      <c r="Q53" s="8">
        <v>196165</v>
      </c>
      <c r="R53" s="8">
        <v>186013</v>
      </c>
      <c r="S53" s="8">
        <v>256419</v>
      </c>
      <c r="T53" s="8">
        <v>346101</v>
      </c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</row>
    <row r="54" spans="2:86" x14ac:dyDescent="0.2">
      <c r="B54" s="1" t="s">
        <v>56</v>
      </c>
      <c r="C54" s="8"/>
      <c r="D54" s="8"/>
      <c r="E54" s="8"/>
      <c r="F54" s="8">
        <v>69516</v>
      </c>
      <c r="G54" s="8"/>
      <c r="H54" s="8"/>
      <c r="I54" s="8">
        <v>73839</v>
      </c>
      <c r="J54" s="8">
        <v>86164</v>
      </c>
      <c r="K54" s="8">
        <v>89858</v>
      </c>
      <c r="L54" s="8">
        <v>96174</v>
      </c>
      <c r="M54" s="8">
        <v>101551</v>
      </c>
      <c r="N54" s="8">
        <v>124517</v>
      </c>
      <c r="O54" s="8">
        <v>124340</v>
      </c>
      <c r="P54" s="8">
        <v>129222</v>
      </c>
      <c r="Q54" s="8">
        <v>133939</v>
      </c>
      <c r="R54" s="8">
        <v>145286</v>
      </c>
      <c r="S54" s="8">
        <v>142751</v>
      </c>
      <c r="T54" s="8">
        <v>146358</v>
      </c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</row>
    <row r="55" spans="2:86" x14ac:dyDescent="0.2">
      <c r="B55" s="1" t="s">
        <v>64</v>
      </c>
      <c r="C55" s="8"/>
      <c r="D55" s="8"/>
      <c r="E55" s="8"/>
      <c r="F55" s="8">
        <v>19522</v>
      </c>
      <c r="G55" s="8"/>
      <c r="H55" s="8"/>
      <c r="I55" s="8">
        <v>38702</v>
      </c>
      <c r="J55" s="8">
        <v>89322</v>
      </c>
      <c r="K55" s="8">
        <v>142788</v>
      </c>
      <c r="L55" s="8">
        <v>176974</v>
      </c>
      <c r="M55" s="8">
        <v>228755</v>
      </c>
      <c r="N55" s="8">
        <v>329306</v>
      </c>
      <c r="O55" s="8">
        <v>352226</v>
      </c>
      <c r="P55" s="8">
        <v>317322</v>
      </c>
      <c r="Q55" s="8">
        <v>293855</v>
      </c>
      <c r="R55" s="8">
        <v>283851</v>
      </c>
      <c r="S55" s="8">
        <v>270264</v>
      </c>
      <c r="T55" s="8">
        <v>281306</v>
      </c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</row>
    <row r="56" spans="2:86" s="4" customFormat="1" x14ac:dyDescent="0.2">
      <c r="B56" s="4" t="s">
        <v>65</v>
      </c>
      <c r="C56" s="9"/>
      <c r="D56" s="9"/>
      <c r="E56" s="9"/>
      <c r="F56" s="9">
        <f>+SUM(F48:F55)</f>
        <v>1012720</v>
      </c>
      <c r="G56" s="9"/>
      <c r="H56" s="9"/>
      <c r="I56" s="9">
        <f t="shared" ref="I56:T56" si="34">+SUM(I48:I55)</f>
        <v>5712889</v>
      </c>
      <c r="J56" s="9">
        <f t="shared" si="34"/>
        <v>5921739</v>
      </c>
      <c r="K56" s="9">
        <f t="shared" si="34"/>
        <v>5929010</v>
      </c>
      <c r="L56" s="9">
        <f t="shared" si="34"/>
        <v>6032416</v>
      </c>
      <c r="M56" s="9">
        <f t="shared" si="34"/>
        <v>6163471</v>
      </c>
      <c r="N56" s="9">
        <f t="shared" si="34"/>
        <v>6649698</v>
      </c>
      <c r="O56" s="9">
        <f t="shared" si="34"/>
        <v>7022699</v>
      </c>
      <c r="P56" s="9">
        <f t="shared" si="34"/>
        <v>7064115</v>
      </c>
      <c r="Q56" s="9">
        <f t="shared" si="34"/>
        <v>7155688</v>
      </c>
      <c r="R56" s="9">
        <f t="shared" si="34"/>
        <v>7722322</v>
      </c>
      <c r="S56" s="9">
        <f t="shared" si="34"/>
        <v>7446774</v>
      </c>
      <c r="T56" s="9">
        <f t="shared" si="34"/>
        <v>7509816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</row>
    <row r="57" spans="2:86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</row>
    <row r="58" spans="2:86" x14ac:dyDescent="0.2">
      <c r="B58" s="1" t="s">
        <v>66</v>
      </c>
      <c r="C58" s="8"/>
      <c r="D58" s="8"/>
      <c r="E58" s="8"/>
      <c r="F58" s="8">
        <v>8488</v>
      </c>
      <c r="G58" s="8"/>
      <c r="H58" s="8"/>
      <c r="I58" s="8">
        <v>5061</v>
      </c>
      <c r="J58" s="8">
        <v>5647</v>
      </c>
      <c r="K58" s="8">
        <v>4371</v>
      </c>
      <c r="L58" s="8">
        <v>9475</v>
      </c>
      <c r="M58" s="8">
        <v>10559</v>
      </c>
      <c r="N58" s="8">
        <v>13441</v>
      </c>
      <c r="O58" s="8">
        <v>18442</v>
      </c>
      <c r="P58" s="8">
        <v>20286</v>
      </c>
      <c r="Q58" s="8">
        <v>24757</v>
      </c>
      <c r="R58" s="8">
        <v>23672</v>
      </c>
      <c r="S58" s="8">
        <v>22221</v>
      </c>
      <c r="T58" s="8">
        <v>41248</v>
      </c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</row>
    <row r="59" spans="2:86" x14ac:dyDescent="0.2">
      <c r="B59" s="1" t="s">
        <v>67</v>
      </c>
      <c r="C59" s="8"/>
      <c r="D59" s="8"/>
      <c r="E59" s="8"/>
      <c r="F59" s="8">
        <v>62817</v>
      </c>
      <c r="G59" s="8"/>
      <c r="H59" s="8"/>
      <c r="I59" s="8">
        <v>85038</v>
      </c>
      <c r="J59" s="8">
        <v>125315</v>
      </c>
      <c r="K59" s="8">
        <v>116807</v>
      </c>
      <c r="L59" s="8">
        <v>143864</v>
      </c>
      <c r="M59" s="8">
        <v>163238</v>
      </c>
      <c r="N59" s="8">
        <v>200664</v>
      </c>
      <c r="O59" s="8">
        <v>185281</v>
      </c>
      <c r="P59" s="8">
        <v>209772</v>
      </c>
      <c r="Q59" s="8">
        <v>225321</v>
      </c>
      <c r="R59" s="8">
        <v>269069</v>
      </c>
      <c r="S59" s="8">
        <v>275685</v>
      </c>
      <c r="T59" s="8">
        <v>315133</v>
      </c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</row>
    <row r="60" spans="2:86" x14ac:dyDescent="0.2">
      <c r="B60" s="1" t="s">
        <v>68</v>
      </c>
      <c r="C60" s="8"/>
      <c r="D60" s="8"/>
      <c r="E60" s="8"/>
      <c r="F60" s="8">
        <v>18092</v>
      </c>
      <c r="G60" s="8"/>
      <c r="H60" s="8"/>
      <c r="I60" s="8">
        <v>19333</v>
      </c>
      <c r="J60" s="8">
        <v>19650</v>
      </c>
      <c r="K60" s="8">
        <v>20734</v>
      </c>
      <c r="L60" s="8">
        <v>20641</v>
      </c>
      <c r="M60" s="8">
        <v>25194</v>
      </c>
      <c r="N60" s="8">
        <v>25101</v>
      </c>
      <c r="O60" s="8">
        <v>27298</v>
      </c>
      <c r="P60" s="8">
        <v>26605</v>
      </c>
      <c r="Q60" s="8">
        <v>29263</v>
      </c>
      <c r="R60" s="8">
        <v>27301</v>
      </c>
      <c r="S60" s="8">
        <v>29190</v>
      </c>
      <c r="T60" s="8">
        <v>33846</v>
      </c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</row>
    <row r="61" spans="2:86" x14ac:dyDescent="0.2">
      <c r="B61" s="1" t="s">
        <v>69</v>
      </c>
      <c r="C61" s="8"/>
      <c r="D61" s="8"/>
      <c r="E61" s="8"/>
      <c r="F61" s="8">
        <v>327058</v>
      </c>
      <c r="G61" s="8"/>
      <c r="H61" s="8"/>
      <c r="I61" s="8">
        <v>438227</v>
      </c>
      <c r="J61" s="8">
        <v>638652</v>
      </c>
      <c r="K61" s="8">
        <v>635086</v>
      </c>
      <c r="L61" s="8">
        <v>701758</v>
      </c>
      <c r="M61" s="8">
        <v>759744</v>
      </c>
      <c r="N61" s="8">
        <v>1157887</v>
      </c>
      <c r="O61" s="8">
        <v>1132697</v>
      </c>
      <c r="P61" s="8">
        <v>1144773</v>
      </c>
      <c r="Q61" s="8">
        <v>1199701</v>
      </c>
      <c r="R61" s="8">
        <v>1673475</v>
      </c>
      <c r="S61" s="8">
        <v>1560445</v>
      </c>
      <c r="T61" s="8">
        <v>1523085</v>
      </c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</row>
    <row r="62" spans="2:86" s="4" customFormat="1" x14ac:dyDescent="0.2">
      <c r="B62" s="4" t="s">
        <v>70</v>
      </c>
      <c r="C62" s="9"/>
      <c r="D62" s="9"/>
      <c r="E62" s="9"/>
      <c r="F62" s="9">
        <f>+SUM(F58:F61)</f>
        <v>416455</v>
      </c>
      <c r="G62" s="9"/>
      <c r="H62" s="9"/>
      <c r="I62" s="9">
        <f t="shared" ref="I62:T62" si="35">+SUM(I58:I61)</f>
        <v>547659</v>
      </c>
      <c r="J62" s="9">
        <f t="shared" si="35"/>
        <v>789264</v>
      </c>
      <c r="K62" s="9">
        <f t="shared" si="35"/>
        <v>776998</v>
      </c>
      <c r="L62" s="9">
        <f t="shared" si="35"/>
        <v>875738</v>
      </c>
      <c r="M62" s="9">
        <f t="shared" si="35"/>
        <v>958735</v>
      </c>
      <c r="N62" s="9">
        <f t="shared" si="35"/>
        <v>1397093</v>
      </c>
      <c r="O62" s="9">
        <f t="shared" si="35"/>
        <v>1363718</v>
      </c>
      <c r="P62" s="9">
        <f t="shared" si="35"/>
        <v>1401436</v>
      </c>
      <c r="Q62" s="9">
        <f t="shared" si="35"/>
        <v>1479042</v>
      </c>
      <c r="R62" s="9">
        <f t="shared" si="35"/>
        <v>1993517</v>
      </c>
      <c r="S62" s="9">
        <f t="shared" si="35"/>
        <v>1887541</v>
      </c>
      <c r="T62" s="9">
        <f t="shared" si="35"/>
        <v>1913312</v>
      </c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</row>
    <row r="63" spans="2:86" x14ac:dyDescent="0.2">
      <c r="B63" s="1" t="s">
        <v>61</v>
      </c>
      <c r="C63" s="8"/>
      <c r="D63" s="8"/>
      <c r="E63" s="8"/>
      <c r="F63" s="8">
        <v>193175</v>
      </c>
      <c r="G63" s="8"/>
      <c r="H63" s="8"/>
      <c r="I63" s="8">
        <v>186718</v>
      </c>
      <c r="J63" s="8">
        <v>184887</v>
      </c>
      <c r="K63" s="8">
        <v>179796</v>
      </c>
      <c r="L63" s="8">
        <v>174256</v>
      </c>
      <c r="M63" s="8">
        <v>178697</v>
      </c>
      <c r="N63" s="8">
        <v>181196</v>
      </c>
      <c r="O63" s="8">
        <v>179251</v>
      </c>
      <c r="P63" s="8">
        <v>215152</v>
      </c>
      <c r="Q63" s="8">
        <v>225013</v>
      </c>
      <c r="R63" s="8">
        <v>224357</v>
      </c>
      <c r="S63" s="8">
        <v>225653</v>
      </c>
      <c r="T63" s="8">
        <v>263006</v>
      </c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</row>
    <row r="64" spans="2:86" x14ac:dyDescent="0.2">
      <c r="B64" s="1" t="s">
        <v>69</v>
      </c>
      <c r="C64" s="8"/>
      <c r="D64" s="8"/>
      <c r="E64" s="8"/>
      <c r="F64" s="8">
        <v>2907</v>
      </c>
      <c r="G64" s="8"/>
      <c r="H64" s="8"/>
      <c r="I64" s="8">
        <v>3477</v>
      </c>
      <c r="J64" s="8">
        <v>4194</v>
      </c>
      <c r="K64" s="8">
        <v>3650</v>
      </c>
      <c r="L64" s="8">
        <v>7100</v>
      </c>
      <c r="M64" s="8">
        <v>7132</v>
      </c>
      <c r="N64" s="8">
        <v>11180</v>
      </c>
      <c r="O64" s="8">
        <v>10434</v>
      </c>
      <c r="P64" s="8">
        <v>8793</v>
      </c>
      <c r="Q64" s="8">
        <v>7333</v>
      </c>
      <c r="R64" s="8">
        <v>11463</v>
      </c>
      <c r="S64" s="8">
        <v>14152</v>
      </c>
      <c r="T64" s="8">
        <v>12477</v>
      </c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</row>
    <row r="65" spans="2:86" x14ac:dyDescent="0.2">
      <c r="B65" s="1" t="s">
        <v>71</v>
      </c>
      <c r="C65" s="8"/>
      <c r="D65" s="8"/>
      <c r="E65" s="8"/>
      <c r="F65" s="8">
        <v>8466</v>
      </c>
      <c r="G65" s="8"/>
      <c r="H65" s="8"/>
      <c r="I65" s="8">
        <v>7220</v>
      </c>
      <c r="J65" s="8">
        <v>6923</v>
      </c>
      <c r="K65" s="8">
        <v>10245</v>
      </c>
      <c r="L65" s="8">
        <v>10357</v>
      </c>
      <c r="M65" s="8">
        <v>12225</v>
      </c>
      <c r="N65" s="8">
        <v>11184</v>
      </c>
      <c r="O65" s="8">
        <v>11302</v>
      </c>
      <c r="P65" s="8">
        <v>12411</v>
      </c>
      <c r="Q65" s="8">
        <v>21029</v>
      </c>
      <c r="R65" s="8">
        <v>24370</v>
      </c>
      <c r="S65" s="8">
        <v>21443</v>
      </c>
      <c r="T65" s="8">
        <v>22794</v>
      </c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</row>
    <row r="66" spans="2:86" s="4" customFormat="1" x14ac:dyDescent="0.2">
      <c r="B66" s="4" t="s">
        <v>72</v>
      </c>
      <c r="C66" s="9"/>
      <c r="D66" s="9"/>
      <c r="E66" s="9"/>
      <c r="F66" s="9">
        <f>+SUM(F62:F65)</f>
        <v>621003</v>
      </c>
      <c r="G66" s="9"/>
      <c r="H66" s="9"/>
      <c r="I66" s="9">
        <f t="shared" ref="I66:T66" si="36">+SUM(I62:I65)</f>
        <v>745074</v>
      </c>
      <c r="J66" s="9">
        <f t="shared" si="36"/>
        <v>985268</v>
      </c>
      <c r="K66" s="9">
        <f t="shared" si="36"/>
        <v>970689</v>
      </c>
      <c r="L66" s="9">
        <f t="shared" si="36"/>
        <v>1067451</v>
      </c>
      <c r="M66" s="9">
        <f t="shared" si="36"/>
        <v>1156789</v>
      </c>
      <c r="N66" s="9">
        <f t="shared" si="36"/>
        <v>1600653</v>
      </c>
      <c r="O66" s="9">
        <f t="shared" si="36"/>
        <v>1564705</v>
      </c>
      <c r="P66" s="9">
        <f t="shared" si="36"/>
        <v>1637792</v>
      </c>
      <c r="Q66" s="9">
        <f t="shared" si="36"/>
        <v>1732417</v>
      </c>
      <c r="R66" s="9">
        <f t="shared" si="36"/>
        <v>2253707</v>
      </c>
      <c r="S66" s="9">
        <f t="shared" si="36"/>
        <v>2148789</v>
      </c>
      <c r="T66" s="9">
        <f t="shared" si="36"/>
        <v>2211589</v>
      </c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</row>
    <row r="67" spans="2:86" x14ac:dyDescent="0.2">
      <c r="B67" s="1" t="s">
        <v>73</v>
      </c>
      <c r="C67" s="8"/>
      <c r="D67" s="8"/>
      <c r="E67" s="8"/>
      <c r="F67" s="8">
        <f>+-544757+936474</f>
        <v>391717</v>
      </c>
      <c r="G67" s="8"/>
      <c r="H67" s="8"/>
      <c r="I67" s="8">
        <v>4967815</v>
      </c>
      <c r="J67" s="8">
        <v>4936471</v>
      </c>
      <c r="K67" s="8">
        <v>4958321</v>
      </c>
      <c r="L67" s="8">
        <v>4964965</v>
      </c>
      <c r="M67" s="8">
        <v>5006682</v>
      </c>
      <c r="N67" s="8">
        <v>5049045</v>
      </c>
      <c r="O67" s="8">
        <v>5457994</v>
      </c>
      <c r="P67" s="8">
        <v>5426323</v>
      </c>
      <c r="Q67" s="8">
        <v>5423271</v>
      </c>
      <c r="R67" s="8">
        <v>5468615</v>
      </c>
      <c r="S67" s="8">
        <v>5297985</v>
      </c>
      <c r="T67" s="8">
        <v>5298227</v>
      </c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</row>
    <row r="68" spans="2:86" s="4" customFormat="1" x14ac:dyDescent="0.2">
      <c r="B68" s="4" t="s">
        <v>74</v>
      </c>
      <c r="C68" s="9"/>
      <c r="D68" s="9"/>
      <c r="E68" s="9"/>
      <c r="F68" s="9">
        <f>+SUM(F66:F67)</f>
        <v>1012720</v>
      </c>
      <c r="G68" s="9"/>
      <c r="H68" s="9"/>
      <c r="I68" s="9">
        <f t="shared" ref="I68:T68" si="37">+SUM(I66:I67)</f>
        <v>5712889</v>
      </c>
      <c r="J68" s="9">
        <f t="shared" si="37"/>
        <v>5921739</v>
      </c>
      <c r="K68" s="9">
        <f t="shared" si="37"/>
        <v>5929010</v>
      </c>
      <c r="L68" s="9">
        <f t="shared" si="37"/>
        <v>6032416</v>
      </c>
      <c r="M68" s="9">
        <f t="shared" si="37"/>
        <v>6163471</v>
      </c>
      <c r="N68" s="9">
        <f t="shared" si="37"/>
        <v>6649698</v>
      </c>
      <c r="O68" s="9">
        <f t="shared" si="37"/>
        <v>7022699</v>
      </c>
      <c r="P68" s="9">
        <f t="shared" si="37"/>
        <v>7064115</v>
      </c>
      <c r="Q68" s="9">
        <f t="shared" si="37"/>
        <v>7155688</v>
      </c>
      <c r="R68" s="9">
        <f t="shared" si="37"/>
        <v>7722322</v>
      </c>
      <c r="S68" s="9">
        <f t="shared" si="37"/>
        <v>7446774</v>
      </c>
      <c r="T68" s="9">
        <f t="shared" si="37"/>
        <v>7509816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</row>
    <row r="69" spans="2:86" x14ac:dyDescent="0.2">
      <c r="C69" s="8"/>
      <c r="D69" s="8"/>
      <c r="E69" s="8"/>
      <c r="F69" s="8" t="b">
        <f t="shared" ref="F69" si="38">+F56=F68</f>
        <v>1</v>
      </c>
      <c r="G69" s="8"/>
      <c r="H69" s="8"/>
      <c r="I69" s="8" t="b">
        <f t="shared" ref="I69:J69" si="39">+I56=I68</f>
        <v>1</v>
      </c>
      <c r="J69" s="8" t="b">
        <f t="shared" si="39"/>
        <v>1</v>
      </c>
      <c r="K69" s="8" t="b">
        <f t="shared" ref="K69:N69" si="40">+K56=K68</f>
        <v>1</v>
      </c>
      <c r="L69" s="8" t="b">
        <f t="shared" si="40"/>
        <v>1</v>
      </c>
      <c r="M69" s="8" t="b">
        <f t="shared" si="40"/>
        <v>1</v>
      </c>
      <c r="N69" s="8" t="b">
        <f t="shared" si="40"/>
        <v>1</v>
      </c>
      <c r="O69" s="8" t="b">
        <f t="shared" ref="O69:S69" si="41">+O56=O68</f>
        <v>1</v>
      </c>
      <c r="P69" s="8" t="b">
        <f t="shared" si="41"/>
        <v>1</v>
      </c>
      <c r="Q69" s="8" t="b">
        <f t="shared" si="41"/>
        <v>1</v>
      </c>
      <c r="R69" s="8" t="b">
        <f t="shared" si="41"/>
        <v>1</v>
      </c>
      <c r="S69" s="8" t="b">
        <f t="shared" si="41"/>
        <v>1</v>
      </c>
      <c r="T69" s="8" t="b">
        <f>+T56=T68</f>
        <v>1</v>
      </c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</row>
    <row r="70" spans="2:86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</row>
    <row r="71" spans="2:86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</row>
    <row r="72" spans="2:86" x14ac:dyDescent="0.2">
      <c r="B72" s="1" t="s">
        <v>37</v>
      </c>
      <c r="C72" s="8">
        <f t="shared" ref="C72:S72" si="42">+C21</f>
        <v>-83809</v>
      </c>
      <c r="D72" s="8">
        <f t="shared" si="42"/>
        <v>-93415</v>
      </c>
      <c r="E72" s="8">
        <f t="shared" si="42"/>
        <v>-88057</v>
      </c>
      <c r="F72" s="8">
        <f t="shared" si="42"/>
        <v>-83254</v>
      </c>
      <c r="G72" s="8">
        <f t="shared" si="42"/>
        <v>-93644</v>
      </c>
      <c r="H72" s="8">
        <f t="shared" si="42"/>
        <v>-77634</v>
      </c>
      <c r="I72" s="8">
        <f t="shared" si="42"/>
        <v>-168889</v>
      </c>
      <c r="J72" s="8">
        <f t="shared" si="42"/>
        <v>-198935</v>
      </c>
      <c r="K72" s="8">
        <f t="shared" si="42"/>
        <v>-203220</v>
      </c>
      <c r="L72" s="8">
        <f t="shared" si="42"/>
        <v>-189719</v>
      </c>
      <c r="M72" s="8">
        <f t="shared" si="42"/>
        <v>-154856</v>
      </c>
      <c r="N72" s="8">
        <f t="shared" si="42"/>
        <v>-132153</v>
      </c>
      <c r="O72" s="8">
        <f t="shared" si="42"/>
        <v>-165794</v>
      </c>
      <c r="P72" s="8">
        <f t="shared" si="42"/>
        <v>-222806</v>
      </c>
      <c r="Q72" s="8">
        <f t="shared" si="42"/>
        <v>-201442</v>
      </c>
      <c r="R72" s="8">
        <f t="shared" si="42"/>
        <v>-207484</v>
      </c>
      <c r="S72" s="8">
        <f t="shared" si="42"/>
        <v>-226064</v>
      </c>
      <c r="T72" s="8">
        <f>+T21</f>
        <v>-227320</v>
      </c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</row>
    <row r="73" spans="2:86" x14ac:dyDescent="0.2">
      <c r="B73" s="1" t="s">
        <v>77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v>5912</v>
      </c>
      <c r="O73" s="8">
        <v>9941</v>
      </c>
      <c r="P73" s="8">
        <v>16172</v>
      </c>
      <c r="Q73" s="8">
        <v>17696</v>
      </c>
      <c r="R73" s="8">
        <v>19726</v>
      </c>
      <c r="S73" s="8">
        <v>23163</v>
      </c>
      <c r="T73" s="8">
        <v>29284</v>
      </c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</row>
    <row r="74" spans="2:86" x14ac:dyDescent="0.2">
      <c r="B74" s="1" t="s">
        <v>78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v>9658</v>
      </c>
      <c r="O74" s="8">
        <v>10091</v>
      </c>
      <c r="P74" s="8">
        <v>11148</v>
      </c>
      <c r="Q74" s="8">
        <v>12340</v>
      </c>
      <c r="R74" s="8">
        <v>12661</v>
      </c>
      <c r="S74" s="8">
        <v>12869</v>
      </c>
      <c r="T74" s="8">
        <v>12784</v>
      </c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</row>
    <row r="75" spans="2:86" x14ac:dyDescent="0.2">
      <c r="B75" s="1" t="s">
        <v>79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>
        <v>11052</v>
      </c>
      <c r="O75" s="8">
        <v>13201</v>
      </c>
      <c r="P75" s="8">
        <v>13770</v>
      </c>
      <c r="Q75" s="8">
        <v>14554</v>
      </c>
      <c r="R75" s="8">
        <v>15920</v>
      </c>
      <c r="S75" s="8">
        <v>17672</v>
      </c>
      <c r="T75" s="8">
        <v>18181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</row>
    <row r="76" spans="2:86" x14ac:dyDescent="0.2">
      <c r="B76" s="1" t="s">
        <v>80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>
        <v>145703</v>
      </c>
      <c r="O76" s="8">
        <v>172493</v>
      </c>
      <c r="P76" s="8">
        <v>209181</v>
      </c>
      <c r="Q76" s="8">
        <v>229163</v>
      </c>
      <c r="R76" s="8">
        <v>250696</v>
      </c>
      <c r="S76" s="8">
        <v>264509</v>
      </c>
      <c r="T76" s="8">
        <v>299722</v>
      </c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</row>
    <row r="77" spans="2:86" x14ac:dyDescent="0.2">
      <c r="B77" s="1" t="s">
        <v>81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11064</v>
      </c>
      <c r="O77" s="8">
        <v>8198</v>
      </c>
      <c r="P77" s="8">
        <v>4678</v>
      </c>
      <c r="Q77" s="8">
        <v>-545</v>
      </c>
      <c r="R77" s="8">
        <v>-8834</v>
      </c>
      <c r="S77" s="8">
        <v>-15331</v>
      </c>
      <c r="T77" s="8">
        <v>-17661</v>
      </c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</row>
    <row r="78" spans="2:86" x14ac:dyDescent="0.2">
      <c r="B78" s="1" t="s">
        <v>82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>
        <v>-19106</v>
      </c>
      <c r="O78" s="8">
        <v>8859</v>
      </c>
      <c r="P78" s="8">
        <v>23173</v>
      </c>
      <c r="Q78" s="8">
        <v>13064</v>
      </c>
      <c r="R78" s="8">
        <v>1339</v>
      </c>
      <c r="S78" s="8">
        <v>2414</v>
      </c>
      <c r="T78" s="8">
        <v>-5309</v>
      </c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</row>
    <row r="79" spans="2:86" x14ac:dyDescent="0.2">
      <c r="B79" s="1" t="s">
        <v>83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>
        <v>0</v>
      </c>
      <c r="O79" s="8">
        <v>-26664</v>
      </c>
      <c r="P79" s="8">
        <v>0</v>
      </c>
      <c r="Q79" s="8">
        <v>1387</v>
      </c>
      <c r="R79" s="8">
        <v>-1148</v>
      </c>
      <c r="S79" s="8">
        <v>-8868</v>
      </c>
      <c r="T79" s="8">
        <v>-4026</v>
      </c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</row>
    <row r="80" spans="2:86" x14ac:dyDescent="0.2">
      <c r="B80" s="1" t="s">
        <v>84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>
        <v>-1238</v>
      </c>
      <c r="O80" s="8">
        <v>1761</v>
      </c>
      <c r="P80" s="8">
        <v>313</v>
      </c>
      <c r="Q80" s="8">
        <v>-1396</v>
      </c>
      <c r="R80" s="8">
        <v>940</v>
      </c>
      <c r="S80" s="8">
        <v>9978</v>
      </c>
      <c r="T80" s="8">
        <v>1834</v>
      </c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</row>
    <row r="81" spans="2:86" x14ac:dyDescent="0.2">
      <c r="B81" s="1" t="s">
        <v>55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>
        <v>-290794</v>
      </c>
      <c r="O81" s="8">
        <v>266656</v>
      </c>
      <c r="P81" s="8">
        <v>-27087</v>
      </c>
      <c r="Q81" s="8">
        <v>-88846</v>
      </c>
      <c r="R81" s="8">
        <v>-317688</v>
      </c>
      <c r="S81" s="8">
        <v>362893</v>
      </c>
      <c r="T81" s="8">
        <v>-53050</v>
      </c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</row>
    <row r="82" spans="2:86" x14ac:dyDescent="0.2">
      <c r="B82" s="1" t="s">
        <v>85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v>-42985</v>
      </c>
      <c r="O82" s="8">
        <v>-16718</v>
      </c>
      <c r="P82" s="8">
        <v>-23188</v>
      </c>
      <c r="Q82" s="8">
        <v>-23721</v>
      </c>
      <c r="R82" s="8">
        <v>-31480</v>
      </c>
      <c r="S82" s="8">
        <v>-16440</v>
      </c>
      <c r="T82" s="8">
        <v>-24552</v>
      </c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</row>
    <row r="83" spans="2:86" x14ac:dyDescent="0.2">
      <c r="B83" s="1" t="s">
        <v>86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>
        <v>-46361</v>
      </c>
      <c r="O83" s="8">
        <v>-57535</v>
      </c>
      <c r="P83" s="8">
        <v>29358</v>
      </c>
      <c r="Q83" s="8">
        <v>41346</v>
      </c>
      <c r="R83" s="8">
        <v>-16073</v>
      </c>
      <c r="S83" s="8">
        <v>5527</v>
      </c>
      <c r="T83" s="8">
        <v>41389</v>
      </c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</row>
    <row r="84" spans="2:86" x14ac:dyDescent="0.2">
      <c r="B84" s="1" t="s">
        <v>66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>
        <v>2780</v>
      </c>
      <c r="O84" s="8">
        <v>4158</v>
      </c>
      <c r="P84" s="8">
        <v>2067</v>
      </c>
      <c r="Q84" s="8">
        <v>4079</v>
      </c>
      <c r="R84" s="8">
        <v>-2280</v>
      </c>
      <c r="S84" s="8">
        <v>-3093</v>
      </c>
      <c r="T84" s="8">
        <v>20562</v>
      </c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</row>
    <row r="85" spans="2:86" x14ac:dyDescent="0.2">
      <c r="B85" s="1" t="s">
        <v>87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v>36666</v>
      </c>
      <c r="O85" s="8">
        <v>-14217</v>
      </c>
      <c r="P85" s="8">
        <v>24672</v>
      </c>
      <c r="Q85" s="8">
        <v>17272</v>
      </c>
      <c r="R85" s="8">
        <v>46553</v>
      </c>
      <c r="S85" s="8">
        <v>-8542</v>
      </c>
      <c r="T85" s="8">
        <v>35648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</row>
    <row r="86" spans="2:86" x14ac:dyDescent="0.2">
      <c r="B86" s="1" t="s">
        <v>68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>
        <v>-13491</v>
      </c>
      <c r="O86" s="8">
        <v>-8376</v>
      </c>
      <c r="P86" s="8">
        <v>-9810</v>
      </c>
      <c r="Q86" s="8">
        <v>-10990</v>
      </c>
      <c r="R86" s="8">
        <v>-13166</v>
      </c>
      <c r="S86" s="8">
        <v>-10763</v>
      </c>
      <c r="T86" s="8">
        <v>-5260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</row>
    <row r="87" spans="2:86" x14ac:dyDescent="0.2">
      <c r="B87" s="1" t="s">
        <v>88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>
        <v>402191</v>
      </c>
      <c r="O87" s="8">
        <v>-21441</v>
      </c>
      <c r="P87" s="8">
        <v>12792</v>
      </c>
      <c r="Q87" s="8">
        <v>55316</v>
      </c>
      <c r="R87" s="8">
        <v>467634</v>
      </c>
      <c r="S87" s="8">
        <v>-110480</v>
      </c>
      <c r="T87" s="8">
        <v>-39035</v>
      </c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</row>
    <row r="88" spans="2:86" s="4" customFormat="1" x14ac:dyDescent="0.2">
      <c r="B88" s="4" t="s">
        <v>89</v>
      </c>
      <c r="C88" s="9">
        <f t="shared" ref="C88:S88" si="43">SUM(C72:C87)</f>
        <v>-83809</v>
      </c>
      <c r="D88" s="9">
        <f t="shared" si="43"/>
        <v>-93415</v>
      </c>
      <c r="E88" s="9">
        <f t="shared" si="43"/>
        <v>-88057</v>
      </c>
      <c r="F88" s="9">
        <f t="shared" si="43"/>
        <v>-83254</v>
      </c>
      <c r="G88" s="9">
        <f t="shared" si="43"/>
        <v>-93644</v>
      </c>
      <c r="H88" s="9">
        <f t="shared" si="43"/>
        <v>-77634</v>
      </c>
      <c r="I88" s="9">
        <f t="shared" si="43"/>
        <v>-168889</v>
      </c>
      <c r="J88" s="9">
        <f t="shared" si="43"/>
        <v>-198935</v>
      </c>
      <c r="K88" s="9">
        <f t="shared" si="43"/>
        <v>-203220</v>
      </c>
      <c r="L88" s="9">
        <f t="shared" si="43"/>
        <v>-189719</v>
      </c>
      <c r="M88" s="9">
        <f t="shared" si="43"/>
        <v>-154856</v>
      </c>
      <c r="N88" s="9">
        <f t="shared" si="43"/>
        <v>78898</v>
      </c>
      <c r="O88" s="9">
        <f t="shared" si="43"/>
        <v>184613</v>
      </c>
      <c r="P88" s="9">
        <f t="shared" si="43"/>
        <v>64433</v>
      </c>
      <c r="Q88" s="9">
        <f t="shared" si="43"/>
        <v>79277</v>
      </c>
      <c r="R88" s="9">
        <f t="shared" si="43"/>
        <v>217316</v>
      </c>
      <c r="S88" s="9">
        <f t="shared" si="43"/>
        <v>299444</v>
      </c>
      <c r="T88" s="9">
        <f>SUM(T72:T87)</f>
        <v>83191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</row>
    <row r="89" spans="2:86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</row>
    <row r="90" spans="2:86" x14ac:dyDescent="0.2">
      <c r="B90" s="1" t="s">
        <v>90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>
        <v>-4012</v>
      </c>
      <c r="O90" s="8">
        <v>-7413</v>
      </c>
      <c r="P90" s="8">
        <v>-3848</v>
      </c>
      <c r="Q90" s="8">
        <v>-8505</v>
      </c>
      <c r="R90" s="8">
        <v>-5362</v>
      </c>
      <c r="S90" s="8">
        <v>-6970</v>
      </c>
      <c r="T90" s="8">
        <v>-6298</v>
      </c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</row>
    <row r="91" spans="2:86" x14ac:dyDescent="0.2">
      <c r="B91" s="1" t="s">
        <v>91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>
        <v>-4160</v>
      </c>
      <c r="O91" s="8">
        <v>-4804</v>
      </c>
      <c r="P91" s="1">
        <v>-6736</v>
      </c>
      <c r="Q91" s="1">
        <v>-5779</v>
      </c>
      <c r="R91" s="8">
        <v>-6693</v>
      </c>
      <c r="S91" s="8">
        <v>-9341</v>
      </c>
      <c r="T91" s="8">
        <v>-7874</v>
      </c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</row>
    <row r="92" spans="2:86" x14ac:dyDescent="0.2">
      <c r="B92" s="1" t="s">
        <v>92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>
        <v>0</v>
      </c>
      <c r="O92" s="8">
        <v>-177925</v>
      </c>
      <c r="P92" s="8">
        <v>0</v>
      </c>
      <c r="Q92" s="8">
        <v>-174630</v>
      </c>
      <c r="R92" s="8">
        <v>-10054</v>
      </c>
      <c r="S92" s="8">
        <v>-123112</v>
      </c>
      <c r="T92" s="8">
        <v>-141459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</row>
    <row r="93" spans="2:86" x14ac:dyDescent="0.2">
      <c r="B93" s="1" t="s">
        <v>93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>
        <v>-13152</v>
      </c>
      <c r="O93" s="8">
        <v>0</v>
      </c>
      <c r="P93" s="8">
        <v>-700</v>
      </c>
      <c r="Q93" s="8">
        <v>0</v>
      </c>
      <c r="R93" s="8">
        <v>0</v>
      </c>
      <c r="S93" s="8">
        <v>0</v>
      </c>
      <c r="T93" s="8">
        <v>-27480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</row>
    <row r="94" spans="2:86" x14ac:dyDescent="0.2">
      <c r="B94" s="1" t="s">
        <v>94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>
        <v>-1207942</v>
      </c>
      <c r="O94" s="8">
        <v>-897291</v>
      </c>
      <c r="P94" s="8">
        <v>-1027966</v>
      </c>
      <c r="Q94" s="8">
        <v>-870910</v>
      </c>
      <c r="R94" s="8">
        <v>-1105154</v>
      </c>
      <c r="S94" s="8">
        <v>-1037286</v>
      </c>
      <c r="T94" s="8">
        <v>-688678</v>
      </c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</row>
    <row r="95" spans="2:86" x14ac:dyDescent="0.2">
      <c r="B95" s="1" t="s">
        <v>95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>
        <v>33066</v>
      </c>
      <c r="O95" s="8">
        <v>10974</v>
      </c>
      <c r="P95" s="8">
        <v>32958</v>
      </c>
      <c r="Q95" s="8">
        <v>14881</v>
      </c>
      <c r="R95" s="8">
        <v>0</v>
      </c>
      <c r="S95" s="8">
        <v>5652</v>
      </c>
      <c r="T95" s="8">
        <v>1614</v>
      </c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</row>
    <row r="96" spans="2:86" x14ac:dyDescent="0.2">
      <c r="B96" s="1" t="s">
        <v>96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>
        <v>1232367</v>
      </c>
      <c r="O96" s="8">
        <v>886667</v>
      </c>
      <c r="P96" s="8">
        <v>809845</v>
      </c>
      <c r="Q96" s="8">
        <v>898081</v>
      </c>
      <c r="R96" s="8">
        <v>1062479</v>
      </c>
      <c r="S96" s="8">
        <v>808844</v>
      </c>
      <c r="T96" s="8">
        <v>971217</v>
      </c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</row>
    <row r="97" spans="2:86" s="4" customFormat="1" x14ac:dyDescent="0.2">
      <c r="B97" s="4" t="s">
        <v>97</v>
      </c>
      <c r="C97" s="9">
        <f t="shared" ref="C97:T97" si="44">+SUM(C90:C96)</f>
        <v>0</v>
      </c>
      <c r="D97" s="9">
        <f t="shared" si="44"/>
        <v>0</v>
      </c>
      <c r="E97" s="9">
        <f t="shared" si="44"/>
        <v>0</v>
      </c>
      <c r="F97" s="9">
        <f t="shared" si="44"/>
        <v>0</v>
      </c>
      <c r="G97" s="9">
        <f t="shared" si="44"/>
        <v>0</v>
      </c>
      <c r="H97" s="9">
        <f t="shared" si="44"/>
        <v>0</v>
      </c>
      <c r="I97" s="9">
        <f t="shared" si="44"/>
        <v>0</v>
      </c>
      <c r="J97" s="9">
        <f t="shared" si="44"/>
        <v>0</v>
      </c>
      <c r="K97" s="9">
        <f t="shared" si="44"/>
        <v>0</v>
      </c>
      <c r="L97" s="9">
        <f t="shared" si="44"/>
        <v>0</v>
      </c>
      <c r="M97" s="9">
        <f t="shared" si="44"/>
        <v>0</v>
      </c>
      <c r="N97" s="9">
        <f t="shared" si="44"/>
        <v>36167</v>
      </c>
      <c r="O97" s="9">
        <f t="shared" si="44"/>
        <v>-189792</v>
      </c>
      <c r="P97" s="9">
        <f t="shared" si="44"/>
        <v>-196447</v>
      </c>
      <c r="Q97" s="9">
        <f t="shared" si="44"/>
        <v>-146862</v>
      </c>
      <c r="R97" s="9">
        <f t="shared" si="44"/>
        <v>-64784</v>
      </c>
      <c r="S97" s="9">
        <f t="shared" si="44"/>
        <v>-362213</v>
      </c>
      <c r="T97" s="9">
        <f t="shared" si="44"/>
        <v>101042</v>
      </c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</row>
    <row r="98" spans="2:86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</row>
    <row r="99" spans="2:86" x14ac:dyDescent="0.2">
      <c r="B99" s="1" t="s">
        <v>98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>
        <v>36592</v>
      </c>
      <c r="O99" s="8">
        <v>15276</v>
      </c>
      <c r="P99" s="8">
        <v>8520</v>
      </c>
      <c r="Q99" s="8">
        <v>7299</v>
      </c>
      <c r="R99" s="8">
        <v>8798</v>
      </c>
      <c r="S99" s="8">
        <v>15370</v>
      </c>
      <c r="T99" s="8">
        <v>16149</v>
      </c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</row>
    <row r="100" spans="2:86" x14ac:dyDescent="0.2">
      <c r="B100" s="1" t="s">
        <v>99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>
        <v>0</v>
      </c>
      <c r="O100" s="8">
        <v>26094</v>
      </c>
      <c r="P100" s="8">
        <v>0</v>
      </c>
      <c r="Q100" s="8">
        <v>14837</v>
      </c>
      <c r="R100" s="8">
        <v>0</v>
      </c>
      <c r="S100" s="8">
        <v>37065</v>
      </c>
      <c r="T100" s="8">
        <v>0</v>
      </c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</row>
    <row r="101" spans="2:86" x14ac:dyDescent="0.2">
      <c r="B101" s="1" t="s">
        <v>100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>
        <v>0</v>
      </c>
      <c r="O101" s="8">
        <v>-53216</v>
      </c>
      <c r="P101" s="8">
        <v>-30893</v>
      </c>
      <c r="Q101" s="8">
        <v>-51657</v>
      </c>
      <c r="R101" s="8">
        <v>-48882</v>
      </c>
      <c r="S101" s="8">
        <v>-84399</v>
      </c>
      <c r="T101" s="8">
        <v>-98311</v>
      </c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</row>
    <row r="102" spans="2:86" x14ac:dyDescent="0.2">
      <c r="B102" s="1" t="s">
        <v>101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-191694</v>
      </c>
      <c r="T102" s="8">
        <v>0</v>
      </c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</row>
    <row r="103" spans="2:86" x14ac:dyDescent="0.2">
      <c r="B103" s="1" t="s">
        <v>107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>
        <v>-1065</v>
      </c>
      <c r="O103" s="8"/>
      <c r="P103" s="8"/>
      <c r="Q103" s="8">
        <v>-1800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</row>
    <row r="104" spans="2:86" x14ac:dyDescent="0.2">
      <c r="B104" s="1" t="s">
        <v>108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>
        <v>13000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</row>
    <row r="105" spans="2:86" s="4" customFormat="1" x14ac:dyDescent="0.2">
      <c r="B105" s="4" t="s">
        <v>102</v>
      </c>
      <c r="C105" s="9">
        <f t="shared" ref="C105:M105" si="45">+SUM(C99:C102)</f>
        <v>0</v>
      </c>
      <c r="D105" s="9">
        <f t="shared" si="45"/>
        <v>0</v>
      </c>
      <c r="E105" s="9">
        <f t="shared" si="45"/>
        <v>0</v>
      </c>
      <c r="F105" s="9">
        <f t="shared" si="45"/>
        <v>0</v>
      </c>
      <c r="G105" s="9">
        <f t="shared" si="45"/>
        <v>0</v>
      </c>
      <c r="H105" s="9">
        <f t="shared" si="45"/>
        <v>0</v>
      </c>
      <c r="I105" s="9">
        <f t="shared" si="45"/>
        <v>0</v>
      </c>
      <c r="J105" s="9">
        <f t="shared" si="45"/>
        <v>0</v>
      </c>
      <c r="K105" s="9">
        <f t="shared" si="45"/>
        <v>0</v>
      </c>
      <c r="L105" s="9">
        <f t="shared" si="45"/>
        <v>0</v>
      </c>
      <c r="M105" s="9">
        <f t="shared" si="45"/>
        <v>0</v>
      </c>
      <c r="N105" s="9">
        <f>+SUM(N99:N103)</f>
        <v>35527</v>
      </c>
      <c r="O105" s="9">
        <f>+SUM(O99:O102)</f>
        <v>-11846</v>
      </c>
      <c r="P105" s="9">
        <f>+SUM(P99:P102)</f>
        <v>-22373</v>
      </c>
      <c r="Q105" s="9">
        <f>+SUM(Q99:Q104)</f>
        <v>-18321</v>
      </c>
      <c r="R105" s="9">
        <f>+SUM(R99:R102)</f>
        <v>-40084</v>
      </c>
      <c r="S105" s="9">
        <f>+SUM(S99:S102)</f>
        <v>-223658</v>
      </c>
      <c r="T105" s="9">
        <f>+SUM(T99:T102)</f>
        <v>-82162</v>
      </c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</row>
    <row r="106" spans="2:86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</row>
    <row r="107" spans="2:86" x14ac:dyDescent="0.2">
      <c r="B107" s="1" t="s">
        <v>103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>
        <v>-257</v>
      </c>
      <c r="O107" s="8">
        <v>-5098</v>
      </c>
      <c r="P107" s="8">
        <v>-2290</v>
      </c>
      <c r="Q107" s="8">
        <v>-2002</v>
      </c>
      <c r="R107" s="8">
        <v>8457</v>
      </c>
      <c r="S107" s="8">
        <v>535</v>
      </c>
      <c r="T107" s="8">
        <v>470</v>
      </c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</row>
    <row r="108" spans="2:86" s="4" customFormat="1" x14ac:dyDescent="0.2">
      <c r="B108" s="4" t="s">
        <v>104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>
        <f t="shared" ref="N108:T108" si="46">+N88+N97+N105+N107</f>
        <v>150335</v>
      </c>
      <c r="O108" s="9">
        <f t="shared" si="46"/>
        <v>-22123</v>
      </c>
      <c r="P108" s="9">
        <f t="shared" si="46"/>
        <v>-156677</v>
      </c>
      <c r="Q108" s="9">
        <f t="shared" si="46"/>
        <v>-87908</v>
      </c>
      <c r="R108" s="9">
        <f t="shared" si="46"/>
        <v>120905</v>
      </c>
      <c r="S108" s="9">
        <f t="shared" si="46"/>
        <v>-285892</v>
      </c>
      <c r="T108" s="9">
        <f t="shared" si="46"/>
        <v>102541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</row>
    <row r="109" spans="2:86" x14ac:dyDescent="0.2">
      <c r="B109" s="1" t="s">
        <v>105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>
        <v>952199</v>
      </c>
      <c r="O109" s="8">
        <v>1102534</v>
      </c>
      <c r="P109" s="8">
        <v>1080411</v>
      </c>
      <c r="Q109" s="8">
        <v>923734</v>
      </c>
      <c r="R109" s="8">
        <v>835826</v>
      </c>
      <c r="S109" s="8">
        <v>956731</v>
      </c>
      <c r="T109" s="8">
        <v>670839</v>
      </c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</row>
    <row r="110" spans="2:86" s="4" customFormat="1" x14ac:dyDescent="0.2">
      <c r="B110" s="4" t="s">
        <v>106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>
        <f t="shared" ref="N110:T110" si="47">+SUM(N108:N109)</f>
        <v>1102534</v>
      </c>
      <c r="O110" s="9">
        <f t="shared" si="47"/>
        <v>1080411</v>
      </c>
      <c r="P110" s="9">
        <f t="shared" si="47"/>
        <v>923734</v>
      </c>
      <c r="Q110" s="9">
        <f t="shared" si="47"/>
        <v>835826</v>
      </c>
      <c r="R110" s="9">
        <f t="shared" si="47"/>
        <v>956731</v>
      </c>
      <c r="S110" s="9">
        <f t="shared" si="47"/>
        <v>670839</v>
      </c>
      <c r="T110" s="9">
        <f t="shared" si="47"/>
        <v>773380</v>
      </c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</row>
    <row r="111" spans="2:86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</row>
    <row r="112" spans="2:86" s="4" customFormat="1" x14ac:dyDescent="0.2">
      <c r="B112" s="1"/>
      <c r="C112" s="9">
        <f t="shared" ref="C112:S112" si="48">+C88+C90</f>
        <v>-83809</v>
      </c>
      <c r="D112" s="9">
        <f t="shared" si="48"/>
        <v>-93415</v>
      </c>
      <c r="E112" s="9">
        <f t="shared" si="48"/>
        <v>-88057</v>
      </c>
      <c r="F112" s="9">
        <f t="shared" si="48"/>
        <v>-83254</v>
      </c>
      <c r="G112" s="9">
        <f t="shared" si="48"/>
        <v>-93644</v>
      </c>
      <c r="H112" s="9">
        <f t="shared" si="48"/>
        <v>-77634</v>
      </c>
      <c r="I112" s="9">
        <f t="shared" si="48"/>
        <v>-168889</v>
      </c>
      <c r="J112" s="9">
        <f t="shared" si="48"/>
        <v>-198935</v>
      </c>
      <c r="K112" s="9">
        <f t="shared" si="48"/>
        <v>-203220</v>
      </c>
      <c r="L112" s="9">
        <f t="shared" si="48"/>
        <v>-189719</v>
      </c>
      <c r="M112" s="9">
        <f t="shared" si="48"/>
        <v>-154856</v>
      </c>
      <c r="N112" s="9">
        <f t="shared" si="48"/>
        <v>74886</v>
      </c>
      <c r="O112" s="9">
        <f t="shared" si="48"/>
        <v>177200</v>
      </c>
      <c r="P112" s="9">
        <f t="shared" si="48"/>
        <v>60585</v>
      </c>
      <c r="Q112" s="9">
        <f t="shared" si="48"/>
        <v>70772</v>
      </c>
      <c r="R112" s="9">
        <f t="shared" si="48"/>
        <v>211954</v>
      </c>
      <c r="S112" s="9">
        <f t="shared" si="48"/>
        <v>292474</v>
      </c>
      <c r="T112" s="9">
        <f>+T88+T90</f>
        <v>76893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</row>
    <row r="113" spans="3:86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</row>
    <row r="114" spans="3:86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</row>
    <row r="115" spans="3:86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</row>
    <row r="116" spans="3:86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</row>
    <row r="117" spans="3:86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</row>
    <row r="118" spans="3:86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</row>
    <row r="119" spans="3:86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</row>
    <row r="120" spans="3:86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</row>
    <row r="121" spans="3:86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</row>
    <row r="122" spans="3:86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</row>
    <row r="123" spans="3:86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</row>
    <row r="124" spans="3:86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</row>
    <row r="125" spans="3:86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</row>
    <row r="126" spans="3:86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</row>
    <row r="127" spans="3:86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</row>
    <row r="128" spans="3:86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</row>
    <row r="129" spans="3:86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</row>
    <row r="130" spans="3:86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</row>
    <row r="131" spans="3:86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</row>
    <row r="132" spans="3:86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</row>
    <row r="133" spans="3:86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</row>
    <row r="134" spans="3:86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</row>
    <row r="135" spans="3:86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</row>
    <row r="136" spans="3:86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</row>
    <row r="137" spans="3:86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</row>
    <row r="138" spans="3:86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</row>
    <row r="139" spans="3:86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</row>
    <row r="140" spans="3:86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</row>
    <row r="141" spans="3:86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</row>
    <row r="142" spans="3:86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</row>
    <row r="143" spans="3:86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</row>
    <row r="144" spans="3:86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</row>
    <row r="145" spans="3:86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</row>
    <row r="146" spans="3:86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</row>
    <row r="147" spans="3:86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</row>
    <row r="148" spans="3:86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</row>
    <row r="149" spans="3:86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</row>
    <row r="150" spans="3:86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</row>
    <row r="151" spans="3:86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</row>
    <row r="152" spans="3:86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</row>
    <row r="153" spans="3:86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</row>
    <row r="154" spans="3:86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</row>
    <row r="155" spans="3:86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</row>
    <row r="156" spans="3:86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</row>
    <row r="157" spans="3:86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</row>
    <row r="158" spans="3:86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</row>
    <row r="159" spans="3:86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</row>
    <row r="160" spans="3:86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</row>
    <row r="161" spans="3:86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</row>
    <row r="162" spans="3:86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</row>
    <row r="163" spans="3:86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</row>
    <row r="164" spans="3:86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</row>
    <row r="165" spans="3:86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</row>
    <row r="166" spans="3:86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</row>
    <row r="167" spans="3:86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</row>
    <row r="168" spans="3:86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</row>
    <row r="169" spans="3:86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</row>
    <row r="170" spans="3:86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</row>
    <row r="171" spans="3:86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</row>
    <row r="172" spans="3:86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</row>
    <row r="173" spans="3:86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</row>
    <row r="174" spans="3:86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</row>
    <row r="175" spans="3:86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</row>
    <row r="176" spans="3:86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</row>
    <row r="177" spans="3:86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</row>
    <row r="178" spans="3:86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</row>
    <row r="179" spans="3:86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</row>
    <row r="180" spans="3:86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</row>
    <row r="181" spans="3:86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</row>
    <row r="182" spans="3:86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</row>
    <row r="183" spans="3:86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</row>
    <row r="184" spans="3:86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</row>
    <row r="185" spans="3:86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</row>
    <row r="186" spans="3:86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</row>
    <row r="187" spans="3:86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</row>
    <row r="188" spans="3:86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</row>
    <row r="189" spans="3:86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</row>
    <row r="190" spans="3:86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</row>
    <row r="191" spans="3:86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</row>
    <row r="192" spans="3:86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</row>
    <row r="193" spans="3:86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</row>
    <row r="194" spans="3:86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</row>
    <row r="195" spans="3:86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</row>
    <row r="196" spans="3:86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</row>
    <row r="197" spans="3:86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</row>
    <row r="198" spans="3:86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</row>
    <row r="199" spans="3:86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</row>
    <row r="200" spans="3:86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</row>
    <row r="201" spans="3:86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</row>
    <row r="202" spans="3:86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</row>
    <row r="203" spans="3:86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</row>
    <row r="204" spans="3:86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</row>
    <row r="205" spans="3:86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</row>
    <row r="206" spans="3:86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</row>
    <row r="207" spans="3:86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</row>
    <row r="208" spans="3:86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</row>
    <row r="209" spans="3:86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</row>
    <row r="210" spans="3:86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</row>
    <row r="211" spans="3:86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</row>
    <row r="212" spans="3:86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</row>
    <row r="213" spans="3:86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</row>
    <row r="214" spans="3:86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</row>
    <row r="215" spans="3:86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</row>
    <row r="216" spans="3:86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</row>
    <row r="217" spans="3:86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</row>
    <row r="218" spans="3:86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</row>
    <row r="219" spans="3:86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</row>
    <row r="220" spans="3:86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</row>
    <row r="221" spans="3:86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</row>
    <row r="222" spans="3:86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</row>
    <row r="223" spans="3:86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</row>
    <row r="224" spans="3:86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</row>
    <row r="225" spans="3:86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</row>
    <row r="226" spans="3:86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</row>
    <row r="227" spans="3:86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</row>
    <row r="228" spans="3:86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</row>
    <row r="229" spans="3:86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</row>
    <row r="230" spans="3:86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</row>
    <row r="231" spans="3:86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</row>
    <row r="232" spans="3:86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</row>
    <row r="233" spans="3:86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</row>
    <row r="234" spans="3:86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</row>
    <row r="235" spans="3:86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</row>
    <row r="236" spans="3:86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</row>
    <row r="237" spans="3:86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</row>
    <row r="238" spans="3:86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</row>
    <row r="239" spans="3:86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</row>
    <row r="240" spans="3:86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</row>
    <row r="241" spans="3:86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</row>
    <row r="242" spans="3:86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</row>
    <row r="243" spans="3:86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</row>
    <row r="244" spans="3:86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</row>
    <row r="245" spans="3:86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</row>
    <row r="246" spans="3:86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</row>
    <row r="247" spans="3:86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</row>
    <row r="248" spans="3:86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</row>
    <row r="249" spans="3:86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</row>
    <row r="250" spans="3:86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</row>
    <row r="251" spans="3:86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</row>
    <row r="252" spans="3:86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</row>
    <row r="253" spans="3:86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</row>
    <row r="254" spans="3:86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</row>
    <row r="255" spans="3:86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</row>
    <row r="256" spans="3:86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</row>
    <row r="257" spans="3:86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</row>
    <row r="258" spans="3:86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</row>
    <row r="259" spans="3:86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</row>
    <row r="260" spans="3:86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</row>
    <row r="261" spans="3:86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</row>
    <row r="262" spans="3:86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</row>
    <row r="263" spans="3:86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</row>
    <row r="264" spans="3:86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</row>
    <row r="265" spans="3:86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</row>
    <row r="266" spans="3:86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</row>
    <row r="267" spans="3:86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</row>
    <row r="268" spans="3:86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</row>
    <row r="269" spans="3:86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</row>
    <row r="270" spans="3:86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</row>
    <row r="271" spans="3:86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</row>
    <row r="272" spans="3:86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</row>
    <row r="273" spans="3:86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</row>
    <row r="274" spans="3:86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</row>
    <row r="275" spans="3:86" x14ac:dyDescent="0.2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</row>
    <row r="276" spans="3:86" x14ac:dyDescent="0.2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</row>
    <row r="277" spans="3:86" x14ac:dyDescent="0.2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</row>
    <row r="278" spans="3:86" x14ac:dyDescent="0.2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</row>
    <row r="279" spans="3:86" x14ac:dyDescent="0.2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</row>
    <row r="280" spans="3:86" x14ac:dyDescent="0.2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</row>
    <row r="281" spans="3:86" x14ac:dyDescent="0.2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</row>
    <row r="282" spans="3:86" x14ac:dyDescent="0.2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</row>
    <row r="283" spans="3:86" x14ac:dyDescent="0.2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</row>
    <row r="284" spans="3:86" x14ac:dyDescent="0.2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</row>
    <row r="285" spans="3:86" x14ac:dyDescent="0.2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</row>
    <row r="286" spans="3:86" x14ac:dyDescent="0.2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</row>
    <row r="287" spans="3:86" x14ac:dyDescent="0.2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</row>
    <row r="288" spans="3:86" x14ac:dyDescent="0.2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</row>
    <row r="289" spans="3:86" x14ac:dyDescent="0.2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</row>
    <row r="290" spans="3:86" x14ac:dyDescent="0.2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</row>
    <row r="291" spans="3:86" x14ac:dyDescent="0.2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</row>
    <row r="292" spans="3:86" x14ac:dyDescent="0.2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</row>
    <row r="293" spans="3:86" x14ac:dyDescent="0.2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</row>
    <row r="294" spans="3:86" x14ac:dyDescent="0.2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</row>
    <row r="295" spans="3:86" x14ac:dyDescent="0.2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</row>
    <row r="296" spans="3:86" x14ac:dyDescent="0.2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</row>
    <row r="297" spans="3:86" x14ac:dyDescent="0.2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</row>
    <row r="298" spans="3:86" x14ac:dyDescent="0.2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</row>
    <row r="299" spans="3:86" x14ac:dyDescent="0.2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</row>
    <row r="300" spans="3:86" x14ac:dyDescent="0.2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</row>
    <row r="301" spans="3:86" x14ac:dyDescent="0.2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</row>
    <row r="302" spans="3:86" x14ac:dyDescent="0.2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</row>
    <row r="303" spans="3:86" x14ac:dyDescent="0.2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</row>
    <row r="304" spans="3:86" x14ac:dyDescent="0.2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</row>
    <row r="305" spans="3:86" x14ac:dyDescent="0.2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</row>
    <row r="306" spans="3:86" x14ac:dyDescent="0.2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</row>
    <row r="307" spans="3:86" x14ac:dyDescent="0.2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</row>
    <row r="308" spans="3:86" x14ac:dyDescent="0.2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</row>
    <row r="309" spans="3:86" x14ac:dyDescent="0.2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</row>
    <row r="310" spans="3:86" x14ac:dyDescent="0.2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</row>
    <row r="311" spans="3:86" x14ac:dyDescent="0.2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</row>
    <row r="312" spans="3:86" x14ac:dyDescent="0.2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</row>
    <row r="313" spans="3:86" x14ac:dyDescent="0.2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</row>
    <row r="314" spans="3:86" x14ac:dyDescent="0.2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</row>
    <row r="315" spans="3:86" x14ac:dyDescent="0.2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</row>
    <row r="316" spans="3:86" x14ac:dyDescent="0.2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</row>
    <row r="317" spans="3:86" x14ac:dyDescent="0.2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</row>
    <row r="318" spans="3:86" x14ac:dyDescent="0.2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</row>
    <row r="319" spans="3:86" x14ac:dyDescent="0.2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</row>
    <row r="320" spans="3:86" x14ac:dyDescent="0.2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</row>
    <row r="321" spans="3:86" x14ac:dyDescent="0.2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</row>
    <row r="322" spans="3:86" x14ac:dyDescent="0.2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</row>
    <row r="323" spans="3:86" x14ac:dyDescent="0.2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</row>
    <row r="324" spans="3:86" x14ac:dyDescent="0.2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</row>
    <row r="325" spans="3:86" x14ac:dyDescent="0.2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</row>
    <row r="326" spans="3:86" x14ac:dyDescent="0.2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</row>
    <row r="327" spans="3:86" x14ac:dyDescent="0.2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</row>
    <row r="328" spans="3:86" x14ac:dyDescent="0.2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</row>
    <row r="329" spans="3:86" x14ac:dyDescent="0.2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</row>
    <row r="330" spans="3:86" x14ac:dyDescent="0.2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</row>
    <row r="331" spans="3:86" x14ac:dyDescent="0.2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</row>
    <row r="332" spans="3:86" x14ac:dyDescent="0.2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</row>
    <row r="333" spans="3:86" x14ac:dyDescent="0.2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</row>
    <row r="334" spans="3:86" x14ac:dyDescent="0.2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</row>
    <row r="335" spans="3:86" x14ac:dyDescent="0.2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</row>
    <row r="336" spans="3:86" x14ac:dyDescent="0.2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</row>
    <row r="337" spans="3:86" x14ac:dyDescent="0.2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</row>
    <row r="338" spans="3:86" x14ac:dyDescent="0.2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</row>
    <row r="339" spans="3:86" x14ac:dyDescent="0.2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</row>
    <row r="340" spans="3:86" x14ac:dyDescent="0.2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</row>
    <row r="341" spans="3:86" x14ac:dyDescent="0.2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</row>
    <row r="342" spans="3:86" x14ac:dyDescent="0.2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</row>
    <row r="343" spans="3:86" x14ac:dyDescent="0.2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</row>
    <row r="344" spans="3:86" x14ac:dyDescent="0.2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</row>
    <row r="345" spans="3:86" x14ac:dyDescent="0.2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</row>
    <row r="346" spans="3:86" x14ac:dyDescent="0.2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</row>
    <row r="347" spans="3:86" x14ac:dyDescent="0.2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</row>
    <row r="348" spans="3:86" x14ac:dyDescent="0.2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</row>
    <row r="349" spans="3:86" x14ac:dyDescent="0.2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</row>
    <row r="350" spans="3:86" x14ac:dyDescent="0.2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</row>
    <row r="351" spans="3:86" x14ac:dyDescent="0.2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</row>
    <row r="352" spans="3:86" x14ac:dyDescent="0.2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</row>
    <row r="353" spans="3:86" x14ac:dyDescent="0.2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</row>
    <row r="354" spans="3:86" x14ac:dyDescent="0.2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</row>
    <row r="355" spans="3:86" x14ac:dyDescent="0.2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</row>
    <row r="356" spans="3:86" x14ac:dyDescent="0.2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</row>
    <row r="357" spans="3:86" x14ac:dyDescent="0.2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</row>
    <row r="358" spans="3:86" x14ac:dyDescent="0.2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</row>
    <row r="359" spans="3:86" x14ac:dyDescent="0.2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</row>
    <row r="360" spans="3:86" x14ac:dyDescent="0.2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</row>
    <row r="361" spans="3:86" x14ac:dyDescent="0.2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</row>
    <row r="362" spans="3:86" x14ac:dyDescent="0.2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</row>
    <row r="363" spans="3:86" x14ac:dyDescent="0.2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</row>
    <row r="364" spans="3:86" x14ac:dyDescent="0.2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</row>
    <row r="365" spans="3:86" x14ac:dyDescent="0.2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</row>
    <row r="366" spans="3:86" x14ac:dyDescent="0.2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</row>
    <row r="367" spans="3:86" x14ac:dyDescent="0.2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</row>
    <row r="368" spans="3:86" x14ac:dyDescent="0.2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</row>
    <row r="369" spans="3:86" x14ac:dyDescent="0.2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</row>
    <row r="370" spans="3:86" x14ac:dyDescent="0.2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</row>
    <row r="371" spans="3:86" x14ac:dyDescent="0.2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</row>
    <row r="372" spans="3:86" x14ac:dyDescent="0.2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</row>
    <row r="373" spans="3:86" x14ac:dyDescent="0.2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</row>
    <row r="374" spans="3:86" x14ac:dyDescent="0.2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</row>
    <row r="375" spans="3:86" x14ac:dyDescent="0.2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</row>
    <row r="376" spans="3:86" x14ac:dyDescent="0.2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</row>
    <row r="377" spans="3:86" x14ac:dyDescent="0.2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</row>
    <row r="378" spans="3:86" x14ac:dyDescent="0.2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</row>
    <row r="379" spans="3:86" x14ac:dyDescent="0.2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</row>
    <row r="380" spans="3:86" x14ac:dyDescent="0.2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</row>
    <row r="381" spans="3:86" x14ac:dyDescent="0.2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</row>
    <row r="382" spans="3:86" x14ac:dyDescent="0.2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</row>
    <row r="383" spans="3:86" x14ac:dyDescent="0.2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</row>
    <row r="384" spans="3:86" x14ac:dyDescent="0.2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/>
      <c r="CG384" s="8"/>
      <c r="CH384" s="8"/>
    </row>
    <row r="385" spans="3:86" x14ac:dyDescent="0.2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  <c r="CG385" s="8"/>
      <c r="CH385" s="8"/>
    </row>
    <row r="386" spans="3:86" x14ac:dyDescent="0.2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  <c r="CG386" s="8"/>
      <c r="CH386" s="8"/>
    </row>
    <row r="387" spans="3:86" x14ac:dyDescent="0.2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  <c r="CG387" s="8"/>
      <c r="CH387" s="8"/>
    </row>
    <row r="388" spans="3:86" x14ac:dyDescent="0.2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  <c r="CG388" s="8"/>
      <c r="CH388" s="8"/>
    </row>
    <row r="389" spans="3:86" x14ac:dyDescent="0.2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  <c r="CG389" s="8"/>
      <c r="CH389" s="8"/>
    </row>
    <row r="390" spans="3:86" x14ac:dyDescent="0.2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  <c r="CG390" s="8"/>
      <c r="CH390" s="8"/>
    </row>
    <row r="391" spans="3:86" x14ac:dyDescent="0.2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  <c r="CG391" s="8"/>
      <c r="CH391" s="8"/>
    </row>
    <row r="392" spans="3:86" x14ac:dyDescent="0.2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  <c r="CG392" s="8"/>
      <c r="CH392" s="8"/>
    </row>
    <row r="393" spans="3:86" x14ac:dyDescent="0.2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  <c r="CG393" s="8"/>
      <c r="CH393" s="8"/>
    </row>
    <row r="394" spans="3:86" x14ac:dyDescent="0.2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  <c r="CG394" s="8"/>
      <c r="CH394" s="8"/>
    </row>
    <row r="395" spans="3:86" x14ac:dyDescent="0.2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  <c r="CG395" s="8"/>
      <c r="CH395" s="8"/>
    </row>
    <row r="396" spans="3:86" x14ac:dyDescent="0.2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  <c r="CG396" s="8"/>
      <c r="CH396" s="8"/>
    </row>
    <row r="397" spans="3:86" x14ac:dyDescent="0.2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/>
      <c r="CG397" s="8"/>
      <c r="CH397" s="8"/>
    </row>
    <row r="398" spans="3:86" x14ac:dyDescent="0.2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/>
      <c r="CG398" s="8"/>
      <c r="CH398" s="8"/>
    </row>
    <row r="399" spans="3:86" x14ac:dyDescent="0.2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/>
      <c r="CG399" s="8"/>
      <c r="CH399" s="8"/>
    </row>
    <row r="400" spans="3:86" x14ac:dyDescent="0.2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/>
      <c r="CG400" s="8"/>
      <c r="CH400" s="8"/>
    </row>
    <row r="401" spans="3:86" x14ac:dyDescent="0.2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/>
      <c r="CG401" s="8"/>
      <c r="CH401" s="8"/>
    </row>
    <row r="402" spans="3:86" x14ac:dyDescent="0.2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/>
      <c r="CG402" s="8"/>
      <c r="CH402" s="8"/>
    </row>
    <row r="403" spans="3:86" x14ac:dyDescent="0.2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/>
      <c r="CG403" s="8"/>
      <c r="CH403" s="8"/>
    </row>
    <row r="404" spans="3:86" x14ac:dyDescent="0.2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/>
      <c r="CG404" s="8"/>
      <c r="CH404" s="8"/>
    </row>
    <row r="405" spans="3:86" x14ac:dyDescent="0.2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/>
      <c r="CG405" s="8"/>
      <c r="CH405" s="8"/>
    </row>
    <row r="406" spans="3:86" x14ac:dyDescent="0.2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/>
      <c r="CG406" s="8"/>
      <c r="CH406" s="8"/>
    </row>
    <row r="407" spans="3:86" x14ac:dyDescent="0.2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/>
      <c r="CG407" s="8"/>
      <c r="CH407" s="8"/>
    </row>
    <row r="408" spans="3:86" x14ac:dyDescent="0.2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/>
      <c r="CG408" s="8"/>
      <c r="CH408" s="8"/>
    </row>
    <row r="409" spans="3:86" x14ac:dyDescent="0.2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/>
      <c r="CG409" s="8"/>
      <c r="CH409" s="8"/>
    </row>
    <row r="410" spans="3:86" x14ac:dyDescent="0.2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/>
      <c r="CG410" s="8"/>
      <c r="CH410" s="8"/>
    </row>
    <row r="411" spans="3:86" x14ac:dyDescent="0.2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/>
      <c r="CG411" s="8"/>
      <c r="CH411" s="8"/>
    </row>
    <row r="412" spans="3:86" x14ac:dyDescent="0.2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/>
      <c r="CG412" s="8"/>
      <c r="CH412" s="8"/>
    </row>
    <row r="413" spans="3:86" x14ac:dyDescent="0.2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/>
      <c r="CG413" s="8"/>
      <c r="CH413" s="8"/>
    </row>
    <row r="414" spans="3:86" x14ac:dyDescent="0.2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/>
      <c r="CG414" s="8"/>
      <c r="CH414" s="8"/>
    </row>
    <row r="415" spans="3:86" x14ac:dyDescent="0.2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/>
      <c r="CG415" s="8"/>
      <c r="CH415" s="8"/>
    </row>
    <row r="416" spans="3:86" x14ac:dyDescent="0.2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/>
      <c r="CG416" s="8"/>
      <c r="CH416" s="8"/>
    </row>
    <row r="417" spans="3:86" x14ac:dyDescent="0.2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/>
      <c r="CG417" s="8"/>
      <c r="CH417" s="8"/>
    </row>
    <row r="418" spans="3:86" x14ac:dyDescent="0.2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/>
      <c r="CG418" s="8"/>
      <c r="CH418" s="8"/>
    </row>
    <row r="419" spans="3:86" x14ac:dyDescent="0.2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/>
      <c r="CG419" s="8"/>
      <c r="CH419" s="8"/>
    </row>
    <row r="420" spans="3:86" x14ac:dyDescent="0.2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  <c r="CC420" s="8"/>
      <c r="CD420" s="8"/>
      <c r="CE420" s="8"/>
      <c r="CF420" s="8"/>
      <c r="CG420" s="8"/>
      <c r="CH420" s="8"/>
    </row>
    <row r="421" spans="3:86" x14ac:dyDescent="0.2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  <c r="CC421" s="8"/>
      <c r="CD421" s="8"/>
      <c r="CE421" s="8"/>
      <c r="CF421" s="8"/>
      <c r="CG421" s="8"/>
      <c r="CH421" s="8"/>
    </row>
    <row r="422" spans="3:86" x14ac:dyDescent="0.2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  <c r="CC422" s="8"/>
      <c r="CD422" s="8"/>
      <c r="CE422" s="8"/>
      <c r="CF422" s="8"/>
      <c r="CG422" s="8"/>
      <c r="CH422" s="8"/>
    </row>
    <row r="423" spans="3:86" x14ac:dyDescent="0.2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  <c r="CC423" s="8"/>
      <c r="CD423" s="8"/>
      <c r="CE423" s="8"/>
      <c r="CF423" s="8"/>
      <c r="CG423" s="8"/>
      <c r="CH423" s="8"/>
    </row>
    <row r="424" spans="3:86" x14ac:dyDescent="0.2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  <c r="CC424" s="8"/>
      <c r="CD424" s="8"/>
      <c r="CE424" s="8"/>
      <c r="CF424" s="8"/>
      <c r="CG424" s="8"/>
      <c r="CH424" s="8"/>
    </row>
    <row r="425" spans="3:86" x14ac:dyDescent="0.2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  <c r="CC425" s="8"/>
      <c r="CD425" s="8"/>
      <c r="CE425" s="8"/>
      <c r="CF425" s="8"/>
      <c r="CG425" s="8"/>
      <c r="CH425" s="8"/>
    </row>
    <row r="426" spans="3:86" x14ac:dyDescent="0.2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  <c r="CC426" s="8"/>
      <c r="CD426" s="8"/>
      <c r="CE426" s="8"/>
      <c r="CF426" s="8"/>
      <c r="CG426" s="8"/>
      <c r="CH426" s="8"/>
    </row>
    <row r="427" spans="3:86" x14ac:dyDescent="0.2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  <c r="CC427" s="8"/>
      <c r="CD427" s="8"/>
      <c r="CE427" s="8"/>
      <c r="CF427" s="8"/>
      <c r="CG427" s="8"/>
      <c r="CH427" s="8"/>
    </row>
    <row r="428" spans="3:86" x14ac:dyDescent="0.2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  <c r="CC428" s="8"/>
      <c r="CD428" s="8"/>
      <c r="CE428" s="8"/>
      <c r="CF428" s="8"/>
      <c r="CG428" s="8"/>
      <c r="CH428" s="8"/>
    </row>
    <row r="429" spans="3:86" x14ac:dyDescent="0.2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  <c r="CC429" s="8"/>
      <c r="CD429" s="8"/>
      <c r="CE429" s="8"/>
      <c r="CF429" s="8"/>
      <c r="CG429" s="8"/>
      <c r="CH429" s="8"/>
    </row>
    <row r="430" spans="3:86" x14ac:dyDescent="0.2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  <c r="CC430" s="8"/>
      <c r="CD430" s="8"/>
      <c r="CE430" s="8"/>
      <c r="CF430" s="8"/>
      <c r="CG430" s="8"/>
      <c r="CH430" s="8"/>
    </row>
    <row r="431" spans="3:86" x14ac:dyDescent="0.2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  <c r="CC431" s="8"/>
      <c r="CD431" s="8"/>
      <c r="CE431" s="8"/>
      <c r="CF431" s="8"/>
      <c r="CG431" s="8"/>
      <c r="CH431" s="8"/>
    </row>
    <row r="432" spans="3:86" x14ac:dyDescent="0.2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  <c r="CC432" s="8"/>
      <c r="CD432" s="8"/>
      <c r="CE432" s="8"/>
      <c r="CF432" s="8"/>
      <c r="CG432" s="8"/>
      <c r="CH432" s="8"/>
    </row>
    <row r="433" spans="3:86" x14ac:dyDescent="0.2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  <c r="CC433" s="8"/>
      <c r="CD433" s="8"/>
      <c r="CE433" s="8"/>
      <c r="CF433" s="8"/>
      <c r="CG433" s="8"/>
      <c r="CH433" s="8"/>
    </row>
    <row r="434" spans="3:86" x14ac:dyDescent="0.2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/>
      <c r="CG434" s="8"/>
      <c r="CH434" s="8"/>
    </row>
    <row r="435" spans="3:86" x14ac:dyDescent="0.2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/>
      <c r="CG435" s="8"/>
      <c r="CH435" s="8"/>
    </row>
    <row r="436" spans="3:86" x14ac:dyDescent="0.2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/>
      <c r="CG436" s="8"/>
      <c r="CH436" s="8"/>
    </row>
    <row r="437" spans="3:86" x14ac:dyDescent="0.2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/>
      <c r="CG437" s="8"/>
      <c r="CH437" s="8"/>
    </row>
    <row r="438" spans="3:86" x14ac:dyDescent="0.2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/>
      <c r="CG438" s="8"/>
      <c r="CH438" s="8"/>
    </row>
    <row r="439" spans="3:86" x14ac:dyDescent="0.2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/>
      <c r="CG439" s="8"/>
      <c r="CH439" s="8"/>
    </row>
    <row r="440" spans="3:86" x14ac:dyDescent="0.2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/>
      <c r="CG440" s="8"/>
      <c r="CH440" s="8"/>
    </row>
    <row r="441" spans="3:86" x14ac:dyDescent="0.2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/>
      <c r="CG441" s="8"/>
      <c r="CH441" s="8"/>
    </row>
    <row r="442" spans="3:86" x14ac:dyDescent="0.2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/>
      <c r="CG442" s="8"/>
      <c r="CH442" s="8"/>
    </row>
    <row r="443" spans="3:86" x14ac:dyDescent="0.2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/>
      <c r="CG443" s="8"/>
      <c r="CH443" s="8"/>
    </row>
    <row r="444" spans="3:86" x14ac:dyDescent="0.2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/>
      <c r="CG444" s="8"/>
      <c r="CH444" s="8"/>
    </row>
    <row r="445" spans="3:86" x14ac:dyDescent="0.2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/>
      <c r="CG445" s="8"/>
      <c r="CH445" s="8"/>
    </row>
    <row r="446" spans="3:86" x14ac:dyDescent="0.2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/>
      <c r="CG446" s="8"/>
      <c r="CH446" s="8"/>
    </row>
    <row r="447" spans="3:86" x14ac:dyDescent="0.2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/>
      <c r="CG447" s="8"/>
      <c r="CH447" s="8"/>
    </row>
    <row r="448" spans="3:86" x14ac:dyDescent="0.2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/>
      <c r="CG448" s="8"/>
      <c r="CH448" s="8"/>
    </row>
    <row r="449" spans="3:86" x14ac:dyDescent="0.2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/>
      <c r="CG449" s="8"/>
      <c r="CH449" s="8"/>
    </row>
    <row r="450" spans="3:86" x14ac:dyDescent="0.2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/>
      <c r="CG450" s="8"/>
      <c r="CH450" s="8"/>
    </row>
    <row r="451" spans="3:86" x14ac:dyDescent="0.2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/>
      <c r="CG451" s="8"/>
      <c r="CH451" s="8"/>
    </row>
    <row r="452" spans="3:86" x14ac:dyDescent="0.2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/>
      <c r="CG452" s="8"/>
      <c r="CH452" s="8"/>
    </row>
    <row r="453" spans="3:86" x14ac:dyDescent="0.2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/>
      <c r="CG453" s="8"/>
      <c r="CH453" s="8"/>
    </row>
    <row r="454" spans="3:86" x14ac:dyDescent="0.2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/>
      <c r="CG454" s="8"/>
      <c r="CH454" s="8"/>
    </row>
    <row r="455" spans="3:86" x14ac:dyDescent="0.2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/>
      <c r="CG455" s="8"/>
      <c r="CH455" s="8"/>
    </row>
    <row r="456" spans="3:86" x14ac:dyDescent="0.2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/>
      <c r="CG456" s="8"/>
      <c r="CH456" s="8"/>
    </row>
    <row r="457" spans="3:86" x14ac:dyDescent="0.2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/>
      <c r="CG457" s="8"/>
      <c r="CH457" s="8"/>
    </row>
    <row r="458" spans="3:86" x14ac:dyDescent="0.2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  <c r="CC458" s="8"/>
      <c r="CD458" s="8"/>
      <c r="CE458" s="8"/>
      <c r="CF458" s="8"/>
      <c r="CG458" s="8"/>
      <c r="CH458" s="8"/>
    </row>
    <row r="459" spans="3:86" x14ac:dyDescent="0.2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  <c r="CC459" s="8"/>
      <c r="CD459" s="8"/>
      <c r="CE459" s="8"/>
      <c r="CF459" s="8"/>
      <c r="CG459" s="8"/>
      <c r="CH459" s="8"/>
    </row>
    <row r="460" spans="3:86" x14ac:dyDescent="0.2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  <c r="CC460" s="8"/>
      <c r="CD460" s="8"/>
      <c r="CE460" s="8"/>
      <c r="CF460" s="8"/>
      <c r="CG460" s="8"/>
      <c r="CH460" s="8"/>
    </row>
    <row r="461" spans="3:86" x14ac:dyDescent="0.2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  <c r="CC461" s="8"/>
      <c r="CD461" s="8"/>
      <c r="CE461" s="8"/>
      <c r="CF461" s="8"/>
      <c r="CG461" s="8"/>
      <c r="CH461" s="8"/>
    </row>
    <row r="462" spans="3:86" x14ac:dyDescent="0.2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  <c r="CC462" s="8"/>
      <c r="CD462" s="8"/>
      <c r="CE462" s="8"/>
      <c r="CF462" s="8"/>
      <c r="CG462" s="8"/>
      <c r="CH462" s="8"/>
    </row>
    <row r="463" spans="3:86" x14ac:dyDescent="0.2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  <c r="CC463" s="8"/>
      <c r="CD463" s="8"/>
      <c r="CE463" s="8"/>
      <c r="CF463" s="8"/>
      <c r="CG463" s="8"/>
      <c r="CH463" s="8"/>
    </row>
    <row r="464" spans="3:86" x14ac:dyDescent="0.2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  <c r="CC464" s="8"/>
      <c r="CD464" s="8"/>
      <c r="CE464" s="8"/>
      <c r="CF464" s="8"/>
      <c r="CG464" s="8"/>
      <c r="CH464" s="8"/>
    </row>
    <row r="465" spans="3:86" x14ac:dyDescent="0.2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  <c r="CC465" s="8"/>
      <c r="CD465" s="8"/>
      <c r="CE465" s="8"/>
      <c r="CF465" s="8"/>
      <c r="CG465" s="8"/>
      <c r="CH465" s="8"/>
    </row>
    <row r="466" spans="3:86" x14ac:dyDescent="0.2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  <c r="CC466" s="8"/>
      <c r="CD466" s="8"/>
      <c r="CE466" s="8"/>
      <c r="CF466" s="8"/>
      <c r="CG466" s="8"/>
      <c r="CH466" s="8"/>
    </row>
    <row r="467" spans="3:86" x14ac:dyDescent="0.2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  <c r="CC467" s="8"/>
      <c r="CD467" s="8"/>
      <c r="CE467" s="8"/>
      <c r="CF467" s="8"/>
      <c r="CG467" s="8"/>
      <c r="CH467" s="8"/>
    </row>
    <row r="468" spans="3:86" x14ac:dyDescent="0.2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  <c r="CC468" s="8"/>
      <c r="CD468" s="8"/>
      <c r="CE468" s="8"/>
      <c r="CF468" s="8"/>
      <c r="CG468" s="8"/>
      <c r="CH468" s="8"/>
    </row>
    <row r="469" spans="3:86" x14ac:dyDescent="0.2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  <c r="CC469" s="8"/>
      <c r="CD469" s="8"/>
      <c r="CE469" s="8"/>
      <c r="CF469" s="8"/>
      <c r="CG469" s="8"/>
      <c r="CH469" s="8"/>
    </row>
    <row r="470" spans="3:86" x14ac:dyDescent="0.2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  <c r="CC470" s="8"/>
      <c r="CD470" s="8"/>
      <c r="CE470" s="8"/>
      <c r="CF470" s="8"/>
      <c r="CG470" s="8"/>
      <c r="CH470" s="8"/>
    </row>
    <row r="471" spans="3:86" x14ac:dyDescent="0.2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  <c r="CC471" s="8"/>
      <c r="CD471" s="8"/>
      <c r="CE471" s="8"/>
      <c r="CF471" s="8"/>
      <c r="CG471" s="8"/>
      <c r="CH471" s="8"/>
    </row>
    <row r="472" spans="3:86" x14ac:dyDescent="0.2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  <c r="CC472" s="8"/>
      <c r="CD472" s="8"/>
      <c r="CE472" s="8"/>
      <c r="CF472" s="8"/>
      <c r="CG472" s="8"/>
      <c r="CH472" s="8"/>
    </row>
    <row r="473" spans="3:86" x14ac:dyDescent="0.2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  <c r="CC473" s="8"/>
      <c r="CD473" s="8"/>
      <c r="CE473" s="8"/>
      <c r="CF473" s="8"/>
      <c r="CG473" s="8"/>
      <c r="CH473" s="8"/>
    </row>
    <row r="474" spans="3:86" x14ac:dyDescent="0.2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  <c r="CC474" s="8"/>
      <c r="CD474" s="8"/>
      <c r="CE474" s="8"/>
      <c r="CF474" s="8"/>
      <c r="CG474" s="8"/>
      <c r="CH474" s="8"/>
    </row>
    <row r="475" spans="3:86" x14ac:dyDescent="0.2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  <c r="CC475" s="8"/>
      <c r="CD475" s="8"/>
      <c r="CE475" s="8"/>
      <c r="CF475" s="8"/>
      <c r="CG475" s="8"/>
      <c r="CH475" s="8"/>
    </row>
    <row r="476" spans="3:86" x14ac:dyDescent="0.2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  <c r="CC476" s="8"/>
      <c r="CD476" s="8"/>
      <c r="CE476" s="8"/>
      <c r="CF476" s="8"/>
      <c r="CG476" s="8"/>
      <c r="CH476" s="8"/>
    </row>
    <row r="477" spans="3:86" x14ac:dyDescent="0.2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  <c r="CC477" s="8"/>
      <c r="CD477" s="8"/>
      <c r="CE477" s="8"/>
      <c r="CF477" s="8"/>
      <c r="CG477" s="8"/>
      <c r="CH477" s="8"/>
    </row>
    <row r="478" spans="3:86" x14ac:dyDescent="0.2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  <c r="CC478" s="8"/>
      <c r="CD478" s="8"/>
      <c r="CE478" s="8"/>
      <c r="CF478" s="8"/>
      <c r="CG478" s="8"/>
      <c r="CH478" s="8"/>
    </row>
    <row r="479" spans="3:86" x14ac:dyDescent="0.2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  <c r="CC479" s="8"/>
      <c r="CD479" s="8"/>
      <c r="CE479" s="8"/>
      <c r="CF479" s="8"/>
      <c r="CG479" s="8"/>
      <c r="CH479" s="8"/>
    </row>
    <row r="480" spans="3:86" x14ac:dyDescent="0.2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  <c r="CC480" s="8"/>
      <c r="CD480" s="8"/>
      <c r="CE480" s="8"/>
      <c r="CF480" s="8"/>
      <c r="CG480" s="8"/>
      <c r="CH480" s="8"/>
    </row>
    <row r="481" spans="3:86" x14ac:dyDescent="0.2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  <c r="CC481" s="8"/>
      <c r="CD481" s="8"/>
      <c r="CE481" s="8"/>
      <c r="CF481" s="8"/>
      <c r="CG481" s="8"/>
      <c r="CH481" s="8"/>
    </row>
    <row r="482" spans="3:86" x14ac:dyDescent="0.2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  <c r="CC482" s="8"/>
      <c r="CD482" s="8"/>
      <c r="CE482" s="8"/>
      <c r="CF482" s="8"/>
      <c r="CG482" s="8"/>
      <c r="CH482" s="8"/>
    </row>
    <row r="483" spans="3:86" x14ac:dyDescent="0.2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  <c r="CC483" s="8"/>
      <c r="CD483" s="8"/>
      <c r="CE483" s="8"/>
      <c r="CF483" s="8"/>
      <c r="CG483" s="8"/>
      <c r="CH483" s="8"/>
    </row>
    <row r="484" spans="3:86" x14ac:dyDescent="0.2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  <c r="CC484" s="8"/>
      <c r="CD484" s="8"/>
      <c r="CE484" s="8"/>
      <c r="CF484" s="8"/>
      <c r="CG484" s="8"/>
      <c r="CH484" s="8"/>
    </row>
    <row r="485" spans="3:86" x14ac:dyDescent="0.2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  <c r="CC485" s="8"/>
      <c r="CD485" s="8"/>
      <c r="CE485" s="8"/>
      <c r="CF485" s="8"/>
      <c r="CG485" s="8"/>
      <c r="CH485" s="8"/>
    </row>
    <row r="486" spans="3:86" x14ac:dyDescent="0.2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  <c r="CC486" s="8"/>
      <c r="CD486" s="8"/>
      <c r="CE486" s="8"/>
      <c r="CF486" s="8"/>
      <c r="CG486" s="8"/>
      <c r="CH486" s="8"/>
    </row>
    <row r="487" spans="3:86" x14ac:dyDescent="0.2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  <c r="CC487" s="8"/>
      <c r="CD487" s="8"/>
      <c r="CE487" s="8"/>
      <c r="CF487" s="8"/>
      <c r="CG487" s="8"/>
      <c r="CH487" s="8"/>
    </row>
    <row r="488" spans="3:86" x14ac:dyDescent="0.2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  <c r="CC488" s="8"/>
      <c r="CD488" s="8"/>
      <c r="CE488" s="8"/>
      <c r="CF488" s="8"/>
      <c r="CG488" s="8"/>
      <c r="CH488" s="8"/>
    </row>
    <row r="489" spans="3:86" x14ac:dyDescent="0.2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  <c r="CC489" s="8"/>
      <c r="CD489" s="8"/>
      <c r="CE489" s="8"/>
      <c r="CF489" s="8"/>
      <c r="CG489" s="8"/>
      <c r="CH489" s="8"/>
    </row>
    <row r="490" spans="3:86" x14ac:dyDescent="0.2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  <c r="CC490" s="8"/>
      <c r="CD490" s="8"/>
      <c r="CE490" s="8"/>
      <c r="CF490" s="8"/>
      <c r="CG490" s="8"/>
      <c r="CH490" s="8"/>
    </row>
    <row r="491" spans="3:86" x14ac:dyDescent="0.2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  <c r="CC491" s="8"/>
      <c r="CD491" s="8"/>
      <c r="CE491" s="8"/>
      <c r="CF491" s="8"/>
      <c r="CG491" s="8"/>
      <c r="CH491" s="8"/>
    </row>
    <row r="492" spans="3:86" x14ac:dyDescent="0.2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  <c r="CC492" s="8"/>
      <c r="CD492" s="8"/>
      <c r="CE492" s="8"/>
      <c r="CF492" s="8"/>
      <c r="CG492" s="8"/>
      <c r="CH492" s="8"/>
    </row>
    <row r="493" spans="3:86" x14ac:dyDescent="0.2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  <c r="CC493" s="8"/>
      <c r="CD493" s="8"/>
      <c r="CE493" s="8"/>
      <c r="CF493" s="8"/>
      <c r="CG493" s="8"/>
      <c r="CH493" s="8"/>
    </row>
    <row r="494" spans="3:86" x14ac:dyDescent="0.2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  <c r="CC494" s="8"/>
      <c r="CD494" s="8"/>
      <c r="CE494" s="8"/>
      <c r="CF494" s="8"/>
      <c r="CG494" s="8"/>
      <c r="CH494" s="8"/>
    </row>
    <row r="495" spans="3:86" x14ac:dyDescent="0.2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  <c r="CC495" s="8"/>
      <c r="CD495" s="8"/>
      <c r="CE495" s="8"/>
      <c r="CF495" s="8"/>
      <c r="CG495" s="8"/>
      <c r="CH495" s="8"/>
    </row>
    <row r="496" spans="3:86" x14ac:dyDescent="0.2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  <c r="CC496" s="8"/>
      <c r="CD496" s="8"/>
      <c r="CE496" s="8"/>
      <c r="CF496" s="8"/>
      <c r="CG496" s="8"/>
      <c r="CH496" s="8"/>
    </row>
    <row r="497" spans="3:86" x14ac:dyDescent="0.2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  <c r="CC497" s="8"/>
      <c r="CD497" s="8"/>
      <c r="CE497" s="8"/>
      <c r="CF497" s="8"/>
      <c r="CG497" s="8"/>
      <c r="CH497" s="8"/>
    </row>
    <row r="498" spans="3:86" x14ac:dyDescent="0.2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  <c r="CC498" s="8"/>
      <c r="CD498" s="8"/>
      <c r="CE498" s="8"/>
      <c r="CF498" s="8"/>
      <c r="CG498" s="8"/>
      <c r="CH498" s="8"/>
    </row>
    <row r="499" spans="3:86" x14ac:dyDescent="0.2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  <c r="CC499" s="8"/>
      <c r="CD499" s="8"/>
      <c r="CE499" s="8"/>
      <c r="CF499" s="8"/>
      <c r="CG499" s="8"/>
      <c r="CH499" s="8"/>
    </row>
    <row r="500" spans="3:86" x14ac:dyDescent="0.2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  <c r="CC500" s="8"/>
      <c r="CD500" s="8"/>
      <c r="CE500" s="8"/>
      <c r="CF500" s="8"/>
      <c r="CG500" s="8"/>
      <c r="CH500" s="8"/>
    </row>
    <row r="501" spans="3:86" x14ac:dyDescent="0.2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  <c r="CC501" s="8"/>
      <c r="CD501" s="8"/>
      <c r="CE501" s="8"/>
      <c r="CF501" s="8"/>
      <c r="CG501" s="8"/>
      <c r="CH501" s="8"/>
    </row>
    <row r="502" spans="3:86" x14ac:dyDescent="0.2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  <c r="CC502" s="8"/>
      <c r="CD502" s="8"/>
      <c r="CE502" s="8"/>
      <c r="CF502" s="8"/>
      <c r="CG502" s="8"/>
      <c r="CH502" s="8"/>
    </row>
    <row r="503" spans="3:86" x14ac:dyDescent="0.2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  <c r="CC503" s="8"/>
      <c r="CD503" s="8"/>
      <c r="CE503" s="8"/>
      <c r="CF503" s="8"/>
      <c r="CG503" s="8"/>
      <c r="CH503" s="8"/>
    </row>
    <row r="504" spans="3:86" x14ac:dyDescent="0.2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  <c r="CC504" s="8"/>
      <c r="CD504" s="8"/>
      <c r="CE504" s="8"/>
      <c r="CF504" s="8"/>
      <c r="CG504" s="8"/>
      <c r="CH504" s="8"/>
    </row>
    <row r="505" spans="3:86" x14ac:dyDescent="0.2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  <c r="CC505" s="8"/>
      <c r="CD505" s="8"/>
      <c r="CE505" s="8"/>
      <c r="CF505" s="8"/>
      <c r="CG505" s="8"/>
      <c r="CH505" s="8"/>
    </row>
    <row r="506" spans="3:86" x14ac:dyDescent="0.2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  <c r="CC506" s="8"/>
      <c r="CD506" s="8"/>
      <c r="CE506" s="8"/>
      <c r="CF506" s="8"/>
      <c r="CG506" s="8"/>
      <c r="CH506" s="8"/>
    </row>
    <row r="507" spans="3:86" x14ac:dyDescent="0.2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  <c r="CC507" s="8"/>
      <c r="CD507" s="8"/>
      <c r="CE507" s="8"/>
      <c r="CF507" s="8"/>
      <c r="CG507" s="8"/>
      <c r="CH507" s="8"/>
    </row>
    <row r="508" spans="3:86" x14ac:dyDescent="0.2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  <c r="CC508" s="8"/>
      <c r="CD508" s="8"/>
      <c r="CE508" s="8"/>
      <c r="CF508" s="8"/>
      <c r="CG508" s="8"/>
      <c r="CH508" s="8"/>
    </row>
    <row r="509" spans="3:86" x14ac:dyDescent="0.2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  <c r="CC509" s="8"/>
      <c r="CD509" s="8"/>
      <c r="CE509" s="8"/>
      <c r="CF509" s="8"/>
      <c r="CG509" s="8"/>
      <c r="CH509" s="8"/>
    </row>
    <row r="510" spans="3:86" x14ac:dyDescent="0.2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  <c r="CC510" s="8"/>
      <c r="CD510" s="8"/>
      <c r="CE510" s="8"/>
      <c r="CF510" s="8"/>
      <c r="CG510" s="8"/>
      <c r="CH510" s="8"/>
    </row>
    <row r="511" spans="3:86" x14ac:dyDescent="0.2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  <c r="CC511" s="8"/>
      <c r="CD511" s="8"/>
      <c r="CE511" s="8"/>
      <c r="CF511" s="8"/>
      <c r="CG511" s="8"/>
      <c r="CH511" s="8"/>
    </row>
    <row r="512" spans="3:86" x14ac:dyDescent="0.2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/>
      <c r="BZ512" s="8"/>
      <c r="CA512" s="8"/>
      <c r="CB512" s="8"/>
      <c r="CC512" s="8"/>
      <c r="CD512" s="8"/>
      <c r="CE512" s="8"/>
      <c r="CF512" s="8"/>
      <c r="CG512" s="8"/>
      <c r="CH512" s="8"/>
    </row>
    <row r="513" spans="3:86" x14ac:dyDescent="0.2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/>
      <c r="BZ513" s="8"/>
      <c r="CA513" s="8"/>
      <c r="CB513" s="8"/>
      <c r="CC513" s="8"/>
      <c r="CD513" s="8"/>
      <c r="CE513" s="8"/>
      <c r="CF513" s="8"/>
      <c r="CG513" s="8"/>
      <c r="CH513" s="8"/>
    </row>
    <row r="514" spans="3:86" x14ac:dyDescent="0.2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/>
      <c r="BZ514" s="8"/>
      <c r="CA514" s="8"/>
      <c r="CB514" s="8"/>
      <c r="CC514" s="8"/>
      <c r="CD514" s="8"/>
      <c r="CE514" s="8"/>
      <c r="CF514" s="8"/>
      <c r="CG514" s="8"/>
      <c r="CH514" s="8"/>
    </row>
    <row r="515" spans="3:86" x14ac:dyDescent="0.2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/>
      <c r="BZ515" s="8"/>
      <c r="CA515" s="8"/>
      <c r="CB515" s="8"/>
      <c r="CC515" s="8"/>
      <c r="CD515" s="8"/>
      <c r="CE515" s="8"/>
      <c r="CF515" s="8"/>
      <c r="CG515" s="8"/>
      <c r="CH515" s="8"/>
    </row>
    <row r="516" spans="3:86" x14ac:dyDescent="0.2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/>
      <c r="BZ516" s="8"/>
      <c r="CA516" s="8"/>
      <c r="CB516" s="8"/>
      <c r="CC516" s="8"/>
      <c r="CD516" s="8"/>
      <c r="CE516" s="8"/>
      <c r="CF516" s="8"/>
      <c r="CG516" s="8"/>
      <c r="CH516" s="8"/>
    </row>
    <row r="517" spans="3:86" x14ac:dyDescent="0.2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/>
      <c r="BZ517" s="8"/>
      <c r="CA517" s="8"/>
      <c r="CB517" s="8"/>
      <c r="CC517" s="8"/>
      <c r="CD517" s="8"/>
      <c r="CE517" s="8"/>
      <c r="CF517" s="8"/>
      <c r="CG517" s="8"/>
      <c r="CH517" s="8"/>
    </row>
    <row r="518" spans="3:86" x14ac:dyDescent="0.2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/>
      <c r="BZ518" s="8"/>
      <c r="CA518" s="8"/>
      <c r="CB518" s="8"/>
      <c r="CC518" s="8"/>
      <c r="CD518" s="8"/>
      <c r="CE518" s="8"/>
      <c r="CF518" s="8"/>
      <c r="CG518" s="8"/>
      <c r="CH518" s="8"/>
    </row>
    <row r="519" spans="3:86" x14ac:dyDescent="0.2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/>
      <c r="BZ519" s="8"/>
      <c r="CA519" s="8"/>
      <c r="CB519" s="8"/>
      <c r="CC519" s="8"/>
      <c r="CD519" s="8"/>
      <c r="CE519" s="8"/>
      <c r="CF519" s="8"/>
      <c r="CG519" s="8"/>
      <c r="CH519" s="8"/>
    </row>
    <row r="520" spans="3:86" x14ac:dyDescent="0.2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/>
      <c r="CG520" s="8"/>
      <c r="CH520" s="8"/>
    </row>
    <row r="521" spans="3:86" x14ac:dyDescent="0.2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/>
      <c r="CG521" s="8"/>
      <c r="CH521" s="8"/>
    </row>
    <row r="522" spans="3:86" x14ac:dyDescent="0.2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/>
      <c r="CG522" s="8"/>
      <c r="CH522" s="8"/>
    </row>
    <row r="523" spans="3:86" x14ac:dyDescent="0.2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/>
      <c r="CG523" s="8"/>
      <c r="CH523" s="8"/>
    </row>
    <row r="524" spans="3:86" x14ac:dyDescent="0.2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/>
      <c r="CG524" s="8"/>
      <c r="CH524" s="8"/>
    </row>
    <row r="525" spans="3:86" x14ac:dyDescent="0.2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/>
      <c r="CG525" s="8"/>
      <c r="CH525" s="8"/>
    </row>
    <row r="526" spans="3:86" x14ac:dyDescent="0.2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/>
      <c r="CG526" s="8"/>
      <c r="CH526" s="8"/>
    </row>
    <row r="527" spans="3:86" x14ac:dyDescent="0.2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/>
      <c r="CG527" s="8"/>
      <c r="CH527" s="8"/>
    </row>
    <row r="528" spans="3:86" x14ac:dyDescent="0.2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/>
      <c r="CG528" s="8"/>
      <c r="CH528" s="8"/>
    </row>
    <row r="529" spans="3:86" x14ac:dyDescent="0.2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/>
      <c r="CG529" s="8"/>
      <c r="CH529" s="8"/>
    </row>
    <row r="530" spans="3:86" x14ac:dyDescent="0.2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/>
      <c r="CG530" s="8"/>
      <c r="CH530" s="8"/>
    </row>
    <row r="531" spans="3:86" x14ac:dyDescent="0.2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/>
      <c r="CG531" s="8"/>
      <c r="CH531" s="8"/>
    </row>
    <row r="532" spans="3:86" x14ac:dyDescent="0.2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/>
      <c r="CG532" s="8"/>
      <c r="CH532" s="8"/>
    </row>
    <row r="533" spans="3:86" x14ac:dyDescent="0.2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/>
      <c r="CG533" s="8"/>
      <c r="CH533" s="8"/>
    </row>
    <row r="534" spans="3:86" x14ac:dyDescent="0.2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/>
      <c r="CG534" s="8"/>
      <c r="CH534" s="8"/>
    </row>
    <row r="535" spans="3:86" x14ac:dyDescent="0.2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  <c r="BN535" s="8"/>
      <c r="BO535" s="8"/>
      <c r="BP535" s="8"/>
      <c r="BQ535" s="8"/>
      <c r="BR535" s="8"/>
      <c r="BS535" s="8"/>
      <c r="BT535" s="8"/>
      <c r="BU535" s="8"/>
      <c r="BV535" s="8"/>
      <c r="BW535" s="8"/>
      <c r="BX535" s="8"/>
      <c r="BY535" s="8"/>
      <c r="BZ535" s="8"/>
      <c r="CA535" s="8"/>
      <c r="CB535" s="8"/>
      <c r="CC535" s="8"/>
      <c r="CD535" s="8"/>
      <c r="CE535" s="8"/>
      <c r="CF535" s="8"/>
      <c r="CG535" s="8"/>
      <c r="CH535" s="8"/>
    </row>
    <row r="536" spans="3:86" x14ac:dyDescent="0.2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/>
      <c r="CG536" s="8"/>
      <c r="CH536" s="8"/>
    </row>
    <row r="537" spans="3:86" x14ac:dyDescent="0.2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/>
      <c r="CG537" s="8"/>
      <c r="CH537" s="8"/>
    </row>
    <row r="538" spans="3:86" x14ac:dyDescent="0.2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/>
      <c r="BZ538" s="8"/>
      <c r="CA538" s="8"/>
      <c r="CB538" s="8"/>
      <c r="CC538" s="8"/>
      <c r="CD538" s="8"/>
      <c r="CE538" s="8"/>
      <c r="CF538" s="8"/>
      <c r="CG538" s="8"/>
      <c r="CH538" s="8"/>
    </row>
    <row r="539" spans="3:86" x14ac:dyDescent="0.2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/>
      <c r="BZ539" s="8"/>
      <c r="CA539" s="8"/>
      <c r="CB539" s="8"/>
      <c r="CC539" s="8"/>
      <c r="CD539" s="8"/>
      <c r="CE539" s="8"/>
      <c r="CF539" s="8"/>
      <c r="CG539" s="8"/>
      <c r="CH539" s="8"/>
    </row>
    <row r="540" spans="3:86" x14ac:dyDescent="0.2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/>
      <c r="BZ540" s="8"/>
      <c r="CA540" s="8"/>
      <c r="CB540" s="8"/>
      <c r="CC540" s="8"/>
      <c r="CD540" s="8"/>
      <c r="CE540" s="8"/>
      <c r="CF540" s="8"/>
      <c r="CG540" s="8"/>
      <c r="CH540" s="8"/>
    </row>
    <row r="541" spans="3:86" x14ac:dyDescent="0.2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/>
      <c r="BZ541" s="8"/>
      <c r="CA541" s="8"/>
      <c r="CB541" s="8"/>
      <c r="CC541" s="8"/>
      <c r="CD541" s="8"/>
      <c r="CE541" s="8"/>
      <c r="CF541" s="8"/>
      <c r="CG541" s="8"/>
      <c r="CH541" s="8"/>
    </row>
    <row r="542" spans="3:86" x14ac:dyDescent="0.2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/>
      <c r="BZ542" s="8"/>
      <c r="CA542" s="8"/>
      <c r="CB542" s="8"/>
      <c r="CC542" s="8"/>
      <c r="CD542" s="8"/>
      <c r="CE542" s="8"/>
      <c r="CF542" s="8"/>
      <c r="CG542" s="8"/>
      <c r="CH542" s="8"/>
    </row>
    <row r="543" spans="3:86" x14ac:dyDescent="0.2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/>
      <c r="BZ543" s="8"/>
      <c r="CA543" s="8"/>
      <c r="CB543" s="8"/>
      <c r="CC543" s="8"/>
      <c r="CD543" s="8"/>
      <c r="CE543" s="8"/>
      <c r="CF543" s="8"/>
      <c r="CG543" s="8"/>
      <c r="CH543" s="8"/>
    </row>
    <row r="544" spans="3:86" x14ac:dyDescent="0.2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/>
      <c r="BZ544" s="8"/>
      <c r="CA544" s="8"/>
      <c r="CB544" s="8"/>
      <c r="CC544" s="8"/>
      <c r="CD544" s="8"/>
      <c r="CE544" s="8"/>
      <c r="CF544" s="8"/>
      <c r="CG544" s="8"/>
      <c r="CH544" s="8"/>
    </row>
    <row r="545" spans="3:86" x14ac:dyDescent="0.2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/>
      <c r="BZ545" s="8"/>
      <c r="CA545" s="8"/>
      <c r="CB545" s="8"/>
      <c r="CC545" s="8"/>
      <c r="CD545" s="8"/>
      <c r="CE545" s="8"/>
      <c r="CF545" s="8"/>
      <c r="CG545" s="8"/>
      <c r="CH545" s="8"/>
    </row>
    <row r="546" spans="3:86" x14ac:dyDescent="0.2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/>
      <c r="BZ546" s="8"/>
      <c r="CA546" s="8"/>
      <c r="CB546" s="8"/>
      <c r="CC546" s="8"/>
      <c r="CD546" s="8"/>
      <c r="CE546" s="8"/>
      <c r="CF546" s="8"/>
      <c r="CG546" s="8"/>
      <c r="CH546" s="8"/>
    </row>
    <row r="547" spans="3:86" x14ac:dyDescent="0.2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/>
      <c r="BZ547" s="8"/>
      <c r="CA547" s="8"/>
      <c r="CB547" s="8"/>
      <c r="CC547" s="8"/>
      <c r="CD547" s="8"/>
      <c r="CE547" s="8"/>
      <c r="CF547" s="8"/>
      <c r="CG547" s="8"/>
      <c r="CH547" s="8"/>
    </row>
    <row r="548" spans="3:86" x14ac:dyDescent="0.2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/>
      <c r="BZ548" s="8"/>
      <c r="CA548" s="8"/>
      <c r="CB548" s="8"/>
      <c r="CC548" s="8"/>
      <c r="CD548" s="8"/>
      <c r="CE548" s="8"/>
      <c r="CF548" s="8"/>
      <c r="CG548" s="8"/>
      <c r="CH548" s="8"/>
    </row>
    <row r="549" spans="3:86" x14ac:dyDescent="0.2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/>
      <c r="BZ549" s="8"/>
      <c r="CA549" s="8"/>
      <c r="CB549" s="8"/>
      <c r="CC549" s="8"/>
      <c r="CD549" s="8"/>
      <c r="CE549" s="8"/>
      <c r="CF549" s="8"/>
      <c r="CG549" s="8"/>
      <c r="CH549" s="8"/>
    </row>
    <row r="550" spans="3:86" x14ac:dyDescent="0.2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/>
      <c r="BZ550" s="8"/>
      <c r="CA550" s="8"/>
      <c r="CB550" s="8"/>
      <c r="CC550" s="8"/>
      <c r="CD550" s="8"/>
      <c r="CE550" s="8"/>
      <c r="CF550" s="8"/>
      <c r="CG550" s="8"/>
      <c r="CH550" s="8"/>
    </row>
    <row r="551" spans="3:86" x14ac:dyDescent="0.2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/>
      <c r="BZ551" s="8"/>
      <c r="CA551" s="8"/>
      <c r="CB551" s="8"/>
      <c r="CC551" s="8"/>
      <c r="CD551" s="8"/>
      <c r="CE551" s="8"/>
      <c r="CF551" s="8"/>
      <c r="CG551" s="8"/>
      <c r="CH551" s="8"/>
    </row>
    <row r="552" spans="3:86" x14ac:dyDescent="0.2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/>
      <c r="BZ552" s="8"/>
      <c r="CA552" s="8"/>
      <c r="CB552" s="8"/>
      <c r="CC552" s="8"/>
      <c r="CD552" s="8"/>
      <c r="CE552" s="8"/>
      <c r="CF552" s="8"/>
      <c r="CG552" s="8"/>
      <c r="CH552" s="8"/>
    </row>
    <row r="553" spans="3:86" x14ac:dyDescent="0.2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/>
      <c r="BZ553" s="8"/>
      <c r="CA553" s="8"/>
      <c r="CB553" s="8"/>
      <c r="CC553" s="8"/>
      <c r="CD553" s="8"/>
      <c r="CE553" s="8"/>
      <c r="CF553" s="8"/>
      <c r="CG553" s="8"/>
      <c r="CH553" s="8"/>
    </row>
    <row r="554" spans="3:86" x14ac:dyDescent="0.2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/>
      <c r="BZ554" s="8"/>
      <c r="CA554" s="8"/>
      <c r="CB554" s="8"/>
      <c r="CC554" s="8"/>
      <c r="CD554" s="8"/>
      <c r="CE554" s="8"/>
      <c r="CF554" s="8"/>
      <c r="CG554" s="8"/>
      <c r="CH554" s="8"/>
    </row>
    <row r="555" spans="3:86" x14ac:dyDescent="0.2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/>
      <c r="BZ555" s="8"/>
      <c r="CA555" s="8"/>
      <c r="CB555" s="8"/>
      <c r="CC555" s="8"/>
      <c r="CD555" s="8"/>
      <c r="CE555" s="8"/>
      <c r="CF555" s="8"/>
      <c r="CG555" s="8"/>
      <c r="CH555" s="8"/>
    </row>
    <row r="556" spans="3:86" x14ac:dyDescent="0.2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/>
      <c r="BZ556" s="8"/>
      <c r="CA556" s="8"/>
      <c r="CB556" s="8"/>
      <c r="CC556" s="8"/>
      <c r="CD556" s="8"/>
      <c r="CE556" s="8"/>
      <c r="CF556" s="8"/>
      <c r="CG556" s="8"/>
      <c r="CH556" s="8"/>
    </row>
    <row r="557" spans="3:86" x14ac:dyDescent="0.2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/>
      <c r="BZ557" s="8"/>
      <c r="CA557" s="8"/>
      <c r="CB557" s="8"/>
      <c r="CC557" s="8"/>
      <c r="CD557" s="8"/>
      <c r="CE557" s="8"/>
      <c r="CF557" s="8"/>
      <c r="CG557" s="8"/>
      <c r="CH557" s="8"/>
    </row>
    <row r="558" spans="3:86" x14ac:dyDescent="0.2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/>
      <c r="BZ558" s="8"/>
      <c r="CA558" s="8"/>
      <c r="CB558" s="8"/>
      <c r="CC558" s="8"/>
      <c r="CD558" s="8"/>
      <c r="CE558" s="8"/>
      <c r="CF558" s="8"/>
      <c r="CG558" s="8"/>
      <c r="CH558" s="8"/>
    </row>
    <row r="559" spans="3:86" x14ac:dyDescent="0.2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/>
      <c r="BZ559" s="8"/>
      <c r="CA559" s="8"/>
      <c r="CB559" s="8"/>
      <c r="CC559" s="8"/>
      <c r="CD559" s="8"/>
      <c r="CE559" s="8"/>
      <c r="CF559" s="8"/>
      <c r="CG559" s="8"/>
      <c r="CH559" s="8"/>
    </row>
    <row r="560" spans="3:86" x14ac:dyDescent="0.2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/>
      <c r="BZ560" s="8"/>
      <c r="CA560" s="8"/>
      <c r="CB560" s="8"/>
      <c r="CC560" s="8"/>
      <c r="CD560" s="8"/>
      <c r="CE560" s="8"/>
      <c r="CF560" s="8"/>
      <c r="CG560" s="8"/>
      <c r="CH560" s="8"/>
    </row>
    <row r="561" spans="3:86" x14ac:dyDescent="0.2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/>
      <c r="BZ561" s="8"/>
      <c r="CA561" s="8"/>
      <c r="CB561" s="8"/>
      <c r="CC561" s="8"/>
      <c r="CD561" s="8"/>
      <c r="CE561" s="8"/>
      <c r="CF561" s="8"/>
      <c r="CG561" s="8"/>
      <c r="CH561" s="8"/>
    </row>
    <row r="562" spans="3:86" x14ac:dyDescent="0.2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/>
      <c r="BZ562" s="8"/>
      <c r="CA562" s="8"/>
      <c r="CB562" s="8"/>
      <c r="CC562" s="8"/>
      <c r="CD562" s="8"/>
      <c r="CE562" s="8"/>
      <c r="CF562" s="8"/>
      <c r="CG562" s="8"/>
      <c r="CH562" s="8"/>
    </row>
    <row r="563" spans="3:86" x14ac:dyDescent="0.2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/>
      <c r="BZ563" s="8"/>
      <c r="CA563" s="8"/>
      <c r="CB563" s="8"/>
      <c r="CC563" s="8"/>
      <c r="CD563" s="8"/>
      <c r="CE563" s="8"/>
      <c r="CF563" s="8"/>
      <c r="CG563" s="8"/>
      <c r="CH563" s="8"/>
    </row>
    <row r="564" spans="3:86" x14ac:dyDescent="0.2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/>
      <c r="BZ564" s="8"/>
      <c r="CA564" s="8"/>
      <c r="CB564" s="8"/>
      <c r="CC564" s="8"/>
      <c r="CD564" s="8"/>
      <c r="CE564" s="8"/>
      <c r="CF564" s="8"/>
      <c r="CG564" s="8"/>
      <c r="CH564" s="8"/>
    </row>
    <row r="565" spans="3:86" x14ac:dyDescent="0.2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/>
      <c r="BZ565" s="8"/>
      <c r="CA565" s="8"/>
      <c r="CB565" s="8"/>
      <c r="CC565" s="8"/>
      <c r="CD565" s="8"/>
      <c r="CE565" s="8"/>
      <c r="CF565" s="8"/>
      <c r="CG565" s="8"/>
      <c r="CH565" s="8"/>
    </row>
    <row r="566" spans="3:86" x14ac:dyDescent="0.2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  <c r="BN566" s="8"/>
      <c r="BO566" s="8"/>
      <c r="BP566" s="8"/>
      <c r="BQ566" s="8"/>
      <c r="BR566" s="8"/>
      <c r="BS566" s="8"/>
      <c r="BT566" s="8"/>
      <c r="BU566" s="8"/>
      <c r="BV566" s="8"/>
      <c r="BW566" s="8"/>
      <c r="BX566" s="8"/>
      <c r="BY566" s="8"/>
      <c r="BZ566" s="8"/>
      <c r="CA566" s="8"/>
      <c r="CB566" s="8"/>
      <c r="CC566" s="8"/>
      <c r="CD566" s="8"/>
      <c r="CE566" s="8"/>
      <c r="CF566" s="8"/>
      <c r="CG566" s="8"/>
      <c r="CH566" s="8"/>
    </row>
    <row r="567" spans="3:86" x14ac:dyDescent="0.2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  <c r="BN567" s="8"/>
      <c r="BO567" s="8"/>
      <c r="BP567" s="8"/>
      <c r="BQ567" s="8"/>
      <c r="BR567" s="8"/>
      <c r="BS567" s="8"/>
      <c r="BT567" s="8"/>
      <c r="BU567" s="8"/>
      <c r="BV567" s="8"/>
      <c r="BW567" s="8"/>
      <c r="BX567" s="8"/>
      <c r="BY567" s="8"/>
      <c r="BZ567" s="8"/>
      <c r="CA567" s="8"/>
      <c r="CB567" s="8"/>
      <c r="CC567" s="8"/>
      <c r="CD567" s="8"/>
      <c r="CE567" s="8"/>
      <c r="CF567" s="8"/>
      <c r="CG567" s="8"/>
      <c r="CH567" s="8"/>
    </row>
    <row r="568" spans="3:86" x14ac:dyDescent="0.2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  <c r="BN568" s="8"/>
      <c r="BO568" s="8"/>
      <c r="BP568" s="8"/>
      <c r="BQ568" s="8"/>
      <c r="BR568" s="8"/>
      <c r="BS568" s="8"/>
      <c r="BT568" s="8"/>
      <c r="BU568" s="8"/>
      <c r="BV568" s="8"/>
      <c r="BW568" s="8"/>
      <c r="BX568" s="8"/>
      <c r="BY568" s="8"/>
      <c r="BZ568" s="8"/>
      <c r="CA568" s="8"/>
      <c r="CB568" s="8"/>
      <c r="CC568" s="8"/>
      <c r="CD568" s="8"/>
      <c r="CE568" s="8"/>
      <c r="CF568" s="8"/>
      <c r="CG568" s="8"/>
      <c r="CH568" s="8"/>
    </row>
    <row r="569" spans="3:86" x14ac:dyDescent="0.2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  <c r="BN569" s="8"/>
      <c r="BO569" s="8"/>
      <c r="BP569" s="8"/>
      <c r="BQ569" s="8"/>
      <c r="BR569" s="8"/>
      <c r="BS569" s="8"/>
      <c r="BT569" s="8"/>
      <c r="BU569" s="8"/>
      <c r="BV569" s="8"/>
      <c r="BW569" s="8"/>
      <c r="BX569" s="8"/>
      <c r="BY569" s="8"/>
      <c r="BZ569" s="8"/>
      <c r="CA569" s="8"/>
      <c r="CB569" s="8"/>
      <c r="CC569" s="8"/>
      <c r="CD569" s="8"/>
      <c r="CE569" s="8"/>
      <c r="CF569" s="8"/>
      <c r="CG569" s="8"/>
      <c r="CH569" s="8"/>
    </row>
    <row r="570" spans="3:86" x14ac:dyDescent="0.2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  <c r="BN570" s="8"/>
      <c r="BO570" s="8"/>
      <c r="BP570" s="8"/>
      <c r="BQ570" s="8"/>
      <c r="BR570" s="8"/>
      <c r="BS570" s="8"/>
      <c r="BT570" s="8"/>
      <c r="BU570" s="8"/>
      <c r="BV570" s="8"/>
      <c r="BW570" s="8"/>
      <c r="BX570" s="8"/>
      <c r="BY570" s="8"/>
      <c r="BZ570" s="8"/>
      <c r="CA570" s="8"/>
      <c r="CB570" s="8"/>
      <c r="CC570" s="8"/>
      <c r="CD570" s="8"/>
      <c r="CE570" s="8"/>
      <c r="CF570" s="8"/>
      <c r="CG570" s="8"/>
      <c r="CH570" s="8"/>
    </row>
    <row r="571" spans="3:86" x14ac:dyDescent="0.2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  <c r="BN571" s="8"/>
      <c r="BO571" s="8"/>
      <c r="BP571" s="8"/>
      <c r="BQ571" s="8"/>
      <c r="BR571" s="8"/>
      <c r="BS571" s="8"/>
      <c r="BT571" s="8"/>
      <c r="BU571" s="8"/>
      <c r="BV571" s="8"/>
      <c r="BW571" s="8"/>
      <c r="BX571" s="8"/>
      <c r="BY571" s="8"/>
      <c r="BZ571" s="8"/>
      <c r="CA571" s="8"/>
      <c r="CB571" s="8"/>
      <c r="CC571" s="8"/>
      <c r="CD571" s="8"/>
      <c r="CE571" s="8"/>
      <c r="CF571" s="8"/>
      <c r="CG571" s="8"/>
      <c r="CH571" s="8"/>
    </row>
    <row r="572" spans="3:86" x14ac:dyDescent="0.2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  <c r="BN572" s="8"/>
      <c r="BO572" s="8"/>
      <c r="BP572" s="8"/>
      <c r="BQ572" s="8"/>
      <c r="BR572" s="8"/>
      <c r="BS572" s="8"/>
      <c r="BT572" s="8"/>
      <c r="BU572" s="8"/>
      <c r="BV572" s="8"/>
      <c r="BW572" s="8"/>
      <c r="BX572" s="8"/>
      <c r="BY572" s="8"/>
      <c r="BZ572" s="8"/>
      <c r="CA572" s="8"/>
      <c r="CB572" s="8"/>
      <c r="CC572" s="8"/>
      <c r="CD572" s="8"/>
      <c r="CE572" s="8"/>
      <c r="CF572" s="8"/>
      <c r="CG572" s="8"/>
      <c r="CH572" s="8"/>
    </row>
    <row r="573" spans="3:86" x14ac:dyDescent="0.2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  <c r="BN573" s="8"/>
      <c r="BO573" s="8"/>
      <c r="BP573" s="8"/>
      <c r="BQ573" s="8"/>
      <c r="BR573" s="8"/>
      <c r="BS573" s="8"/>
      <c r="BT573" s="8"/>
      <c r="BU573" s="8"/>
      <c r="BV573" s="8"/>
      <c r="BW573" s="8"/>
      <c r="BX573" s="8"/>
      <c r="BY573" s="8"/>
      <c r="BZ573" s="8"/>
      <c r="CA573" s="8"/>
      <c r="CB573" s="8"/>
      <c r="CC573" s="8"/>
      <c r="CD573" s="8"/>
      <c r="CE573" s="8"/>
      <c r="CF573" s="8"/>
      <c r="CG573" s="8"/>
      <c r="CH573" s="8"/>
    </row>
    <row r="574" spans="3:86" x14ac:dyDescent="0.2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  <c r="BN574" s="8"/>
      <c r="BO574" s="8"/>
      <c r="BP574" s="8"/>
      <c r="BQ574" s="8"/>
      <c r="BR574" s="8"/>
      <c r="BS574" s="8"/>
      <c r="BT574" s="8"/>
      <c r="BU574" s="8"/>
      <c r="BV574" s="8"/>
      <c r="BW574" s="8"/>
      <c r="BX574" s="8"/>
      <c r="BY574" s="8"/>
      <c r="BZ574" s="8"/>
      <c r="CA574" s="8"/>
      <c r="CB574" s="8"/>
      <c r="CC574" s="8"/>
      <c r="CD574" s="8"/>
      <c r="CE574" s="8"/>
      <c r="CF574" s="8"/>
      <c r="CG574" s="8"/>
      <c r="CH574" s="8"/>
    </row>
    <row r="575" spans="3:86" x14ac:dyDescent="0.2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  <c r="BN575" s="8"/>
      <c r="BO575" s="8"/>
      <c r="BP575" s="8"/>
      <c r="BQ575" s="8"/>
      <c r="BR575" s="8"/>
      <c r="BS575" s="8"/>
      <c r="BT575" s="8"/>
      <c r="BU575" s="8"/>
      <c r="BV575" s="8"/>
      <c r="BW575" s="8"/>
      <c r="BX575" s="8"/>
      <c r="BY575" s="8"/>
      <c r="BZ575" s="8"/>
      <c r="CA575" s="8"/>
      <c r="CB575" s="8"/>
      <c r="CC575" s="8"/>
      <c r="CD575" s="8"/>
      <c r="CE575" s="8"/>
      <c r="CF575" s="8"/>
      <c r="CG575" s="8"/>
      <c r="CH575" s="8"/>
    </row>
    <row r="576" spans="3:86" x14ac:dyDescent="0.2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  <c r="BN576" s="8"/>
      <c r="BO576" s="8"/>
      <c r="BP576" s="8"/>
      <c r="BQ576" s="8"/>
      <c r="BR576" s="8"/>
      <c r="BS576" s="8"/>
      <c r="BT576" s="8"/>
      <c r="BU576" s="8"/>
      <c r="BV576" s="8"/>
      <c r="BW576" s="8"/>
      <c r="BX576" s="8"/>
      <c r="BY576" s="8"/>
      <c r="BZ576" s="8"/>
      <c r="CA576" s="8"/>
      <c r="CB576" s="8"/>
      <c r="CC576" s="8"/>
      <c r="CD576" s="8"/>
      <c r="CE576" s="8"/>
      <c r="CF576" s="8"/>
      <c r="CG576" s="8"/>
      <c r="CH576" s="8"/>
    </row>
    <row r="577" spans="3:86" x14ac:dyDescent="0.2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  <c r="BN577" s="8"/>
      <c r="BO577" s="8"/>
      <c r="BP577" s="8"/>
      <c r="BQ577" s="8"/>
      <c r="BR577" s="8"/>
      <c r="BS577" s="8"/>
      <c r="BT577" s="8"/>
      <c r="BU577" s="8"/>
      <c r="BV577" s="8"/>
      <c r="BW577" s="8"/>
      <c r="BX577" s="8"/>
      <c r="BY577" s="8"/>
      <c r="BZ577" s="8"/>
      <c r="CA577" s="8"/>
      <c r="CB577" s="8"/>
      <c r="CC577" s="8"/>
      <c r="CD577" s="8"/>
      <c r="CE577" s="8"/>
      <c r="CF577" s="8"/>
      <c r="CG577" s="8"/>
      <c r="CH577" s="8"/>
    </row>
  </sheetData>
  <pageMargins left="0.7" right="0.7" top="0.75" bottom="0.75" header="0.3" footer="0.3"/>
  <ignoredErrors>
    <ignoredError sqref="N11:T24 I21:J24 I11:I20 Q105" formula="1"/>
    <ignoredError sqref="J11:J20" formula="1" formulaRange="1"/>
    <ignoredError sqref="J9:J10" formulaRange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DE79-0476-5A46-85F9-90366CD17B69}">
  <dimension ref="B1:K10"/>
  <sheetViews>
    <sheetView zoomScale="158" workbookViewId="0">
      <selection activeCell="F10" sqref="F10:G10"/>
    </sheetView>
  </sheetViews>
  <sheetFormatPr baseColWidth="10" defaultRowHeight="16" x14ac:dyDescent="0.2"/>
  <cols>
    <col min="1" max="4" width="10.83203125" style="2"/>
    <col min="5" max="5" width="5.1640625" style="2" bestFit="1" customWidth="1"/>
    <col min="6" max="6" width="8.33203125" style="2" bestFit="1" customWidth="1"/>
    <col min="7" max="7" width="11.6640625" style="2" bestFit="1" customWidth="1"/>
    <col min="8" max="10" width="10.83203125" style="2"/>
    <col min="11" max="11" width="16.5" style="2" bestFit="1" customWidth="1"/>
    <col min="12" max="16384" width="10.83203125" style="2"/>
  </cols>
  <sheetData>
    <row r="1" spans="2:11" x14ac:dyDescent="0.2">
      <c r="G1" s="14">
        <f ca="1">NOW()</f>
        <v>45183.842847222222</v>
      </c>
    </row>
    <row r="3" spans="2:11" x14ac:dyDescent="0.2">
      <c r="J3" s="10" t="s">
        <v>47</v>
      </c>
      <c r="K3" s="2" t="s">
        <v>50</v>
      </c>
    </row>
    <row r="4" spans="2:11" x14ac:dyDescent="0.2">
      <c r="B4" s="10" t="s">
        <v>42</v>
      </c>
      <c r="J4" s="12" t="s">
        <v>48</v>
      </c>
      <c r="K4" s="12" t="s">
        <v>51</v>
      </c>
    </row>
    <row r="5" spans="2:11" x14ac:dyDescent="0.2">
      <c r="B5" s="2" t="s">
        <v>43</v>
      </c>
      <c r="E5" s="2" t="s">
        <v>16</v>
      </c>
      <c r="F5" s="2">
        <v>165.35</v>
      </c>
      <c r="J5" s="12" t="s">
        <v>49</v>
      </c>
    </row>
    <row r="6" spans="2:11" x14ac:dyDescent="0.2">
      <c r="B6" s="2" t="s">
        <v>44</v>
      </c>
      <c r="E6" s="2" t="s">
        <v>17</v>
      </c>
      <c r="F6" s="2">
        <v>329.7</v>
      </c>
    </row>
    <row r="7" spans="2:11" x14ac:dyDescent="0.2">
      <c r="E7" s="2" t="s">
        <v>18</v>
      </c>
      <c r="F7" s="2">
        <f>+F5*F6</f>
        <v>54515.894999999997</v>
      </c>
    </row>
    <row r="8" spans="2:11" x14ac:dyDescent="0.2">
      <c r="E8" s="2" t="s">
        <v>19</v>
      </c>
      <c r="F8" s="2">
        <f>755.192+2996.941</f>
        <v>3752.1329999999998</v>
      </c>
    </row>
    <row r="9" spans="2:11" x14ac:dyDescent="0.2">
      <c r="E9" s="2" t="s">
        <v>20</v>
      </c>
      <c r="F9" s="2">
        <v>0</v>
      </c>
    </row>
    <row r="10" spans="2:11" x14ac:dyDescent="0.2">
      <c r="E10" s="2" t="s">
        <v>21</v>
      </c>
      <c r="F10" s="2">
        <f>+F7-F8+F9</f>
        <v>50763.761999999995</v>
      </c>
    </row>
  </sheetData>
  <hyperlinks>
    <hyperlink ref="J4" r:id="rId1" xr:uid="{3A70D6FA-4FFA-4C4E-B3FA-55219DAD0697}"/>
    <hyperlink ref="J5" r:id="rId2" xr:uid="{4C214568-B95F-7F4A-819C-20DA7AB46ADB}"/>
    <hyperlink ref="K4" r:id="rId3" xr:uid="{893C37D3-35D0-FD4A-A581-BB0DB39A75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equity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 work</dc:creator>
  <cp:lastModifiedBy>jameelbrannon</cp:lastModifiedBy>
  <dcterms:created xsi:type="dcterms:W3CDTF">2023-09-13T04:38:05Z</dcterms:created>
  <dcterms:modified xsi:type="dcterms:W3CDTF">2023-09-15T03:13:53Z</dcterms:modified>
</cp:coreProperties>
</file>