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7580897F-AC04-C648-B8FD-E35C55D6D222}" xr6:coauthVersionLast="47" xr6:coauthVersionMax="47" xr10:uidLastSave="{00000000-0000-0000-0000-000000000000}"/>
  <bookViews>
    <workbookView xWindow="19280" yWindow="1380" windowWidth="30740" windowHeight="27420" activeTab="1" xr2:uid="{37926C1F-A322-3349-8DF6-CA4B2BBFE528}"/>
  </bookViews>
  <sheets>
    <sheet name="Main" sheetId="1" r:id="rId1"/>
    <sheet name="Model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2" l="1"/>
  <c r="AI18" i="2"/>
  <c r="AI13" i="2"/>
  <c r="AI12" i="2"/>
  <c r="AI11" i="2"/>
  <c r="AI10" i="2"/>
  <c r="AI28" i="2" s="1"/>
  <c r="AI2" i="2"/>
  <c r="AI1" i="2"/>
  <c r="Z18" i="2"/>
  <c r="Y57" i="2"/>
  <c r="Y43" i="2"/>
  <c r="AB16" i="2"/>
  <c r="AA16" i="2"/>
  <c r="Z16" i="2"/>
  <c r="AA10" i="2"/>
  <c r="AB10" i="2" s="1"/>
  <c r="AC10" i="2" s="1"/>
  <c r="AD10" i="2" s="1"/>
  <c r="AE10" i="2" s="1"/>
  <c r="AF10" i="2" s="1"/>
  <c r="AG10" i="2" s="1"/>
  <c r="AH10" i="2" s="1"/>
  <c r="AH28" i="2" s="1"/>
  <c r="Z10" i="2"/>
  <c r="Z28" i="2" s="1"/>
  <c r="AL31" i="2"/>
  <c r="AL35" i="2"/>
  <c r="AL33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AB1" i="2"/>
  <c r="AC1" i="2" s="1"/>
  <c r="AD1" i="2" s="1"/>
  <c r="AE1" i="2" s="1"/>
  <c r="AF1" i="2" s="1"/>
  <c r="AG1" i="2" s="1"/>
  <c r="AH1" i="2" s="1"/>
  <c r="AA1" i="2"/>
  <c r="Y28" i="2"/>
  <c r="AA26" i="2"/>
  <c r="AB26" i="2" s="1"/>
  <c r="AC26" i="2" s="1"/>
  <c r="AD26" i="2" s="1"/>
  <c r="AE26" i="2" s="1"/>
  <c r="AF26" i="2" s="1"/>
  <c r="AG26" i="2" s="1"/>
  <c r="AH26" i="2" s="1"/>
  <c r="Z26" i="2"/>
  <c r="Z14" i="2"/>
  <c r="Z12" i="2"/>
  <c r="Z11" i="2"/>
  <c r="Z13" i="2" s="1"/>
  <c r="Y10" i="2"/>
  <c r="X28" i="2"/>
  <c r="W13" i="2"/>
  <c r="W16" i="2" s="1"/>
  <c r="W19" i="2" s="1"/>
  <c r="W22" i="2" s="1"/>
  <c r="W24" i="2" s="1"/>
  <c r="W26" i="2" s="1"/>
  <c r="X13" i="2"/>
  <c r="X16" i="2" s="1"/>
  <c r="X19" i="2" s="1"/>
  <c r="X22" i="2" s="1"/>
  <c r="X24" i="2" s="1"/>
  <c r="X26" i="2" s="1"/>
  <c r="Y1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L7" i="1"/>
  <c r="L6" i="1"/>
  <c r="K8" i="1"/>
  <c r="K7" i="1"/>
  <c r="K5" i="1"/>
  <c r="AI14" i="2" l="1"/>
  <c r="AI16" i="2"/>
  <c r="AA11" i="2"/>
  <c r="AA28" i="2"/>
  <c r="AA12" i="2"/>
  <c r="AB12" i="2" s="1"/>
  <c r="AC12" i="2" s="1"/>
  <c r="AD12" i="2" s="1"/>
  <c r="AE12" i="2" s="1"/>
  <c r="AF12" i="2" s="1"/>
  <c r="AG12" i="2" s="1"/>
  <c r="AH12" i="2" s="1"/>
  <c r="AB28" i="2"/>
  <c r="AA14" i="2"/>
  <c r="AB14" i="2" s="1"/>
  <c r="AC14" i="2" s="1"/>
  <c r="AC28" i="2"/>
  <c r="AD28" i="2"/>
  <c r="AE28" i="2"/>
  <c r="AF28" i="2"/>
  <c r="AG28" i="2"/>
  <c r="Z17" i="2"/>
  <c r="Y16" i="2"/>
  <c r="Y19" i="2" s="1"/>
  <c r="Y22" i="2" s="1"/>
  <c r="Y24" i="2" s="1"/>
  <c r="Y26" i="2" s="1"/>
  <c r="Y29" i="2"/>
  <c r="W29" i="2"/>
  <c r="X29" i="2"/>
  <c r="AI17" i="2" l="1"/>
  <c r="AI19" i="2"/>
  <c r="Z19" i="2"/>
  <c r="Z20" i="2" s="1"/>
  <c r="Z22" i="2" s="1"/>
  <c r="Z24" i="2" s="1"/>
  <c r="Z32" i="2" s="1"/>
  <c r="AA18" i="2" s="1"/>
  <c r="AB11" i="2"/>
  <c r="AA13" i="2"/>
  <c r="AD14" i="2"/>
  <c r="AI20" i="2" l="1"/>
  <c r="AI22" i="2" s="1"/>
  <c r="AI24" i="2" s="1"/>
  <c r="AA17" i="2"/>
  <c r="AA19" i="2" s="1"/>
  <c r="AA20" i="2" s="1"/>
  <c r="AC11" i="2"/>
  <c r="AB13" i="2"/>
  <c r="Z25" i="2"/>
  <c r="AE14" i="2"/>
  <c r="AI32" i="2" l="1"/>
  <c r="AI25" i="2"/>
  <c r="AD11" i="2"/>
  <c r="AC13" i="2"/>
  <c r="AC16" i="2" s="1"/>
  <c r="AB17" i="2"/>
  <c r="AA22" i="2"/>
  <c r="AA24" i="2" s="1"/>
  <c r="AA32" i="2" s="1"/>
  <c r="AB18" i="2" s="1"/>
  <c r="AF14" i="2"/>
  <c r="AB19" i="2" l="1"/>
  <c r="AB20" i="2" s="1"/>
  <c r="AC17" i="2"/>
  <c r="AE11" i="2"/>
  <c r="AD13" i="2"/>
  <c r="AD16" i="2" s="1"/>
  <c r="AA25" i="2"/>
  <c r="AB22" i="2"/>
  <c r="AB24" i="2" s="1"/>
  <c r="AB25" i="2" s="1"/>
  <c r="AG14" i="2"/>
  <c r="AB32" i="2" l="1"/>
  <c r="AC18" i="2" s="1"/>
  <c r="AF11" i="2"/>
  <c r="AE13" i="2"/>
  <c r="AE16" i="2" s="1"/>
  <c r="AD17" i="2"/>
  <c r="AC19" i="2"/>
  <c r="AC20" i="2" s="1"/>
  <c r="AH14" i="2"/>
  <c r="AE17" i="2" l="1"/>
  <c r="AC22" i="2"/>
  <c r="AC24" i="2" s="1"/>
  <c r="AC25" i="2" s="1"/>
  <c r="AG11" i="2"/>
  <c r="AF13" i="2"/>
  <c r="AF16" i="2" s="1"/>
  <c r="AC32" i="2" l="1"/>
  <c r="AD18" i="2" s="1"/>
  <c r="AD19" i="2" s="1"/>
  <c r="AD20" i="2" s="1"/>
  <c r="AF17" i="2"/>
  <c r="AH11" i="2"/>
  <c r="AH13" i="2" s="1"/>
  <c r="AH16" i="2" s="1"/>
  <c r="AG13" i="2"/>
  <c r="AG16" i="2" s="1"/>
  <c r="AD22" i="2"/>
  <c r="AD24" i="2" s="1"/>
  <c r="AD25" i="2" s="1"/>
  <c r="AD32" i="2" l="1"/>
  <c r="AE18" i="2" s="1"/>
  <c r="AE19" i="2" s="1"/>
  <c r="AE20" i="2" s="1"/>
  <c r="AG17" i="2"/>
  <c r="AH17" i="2" s="1"/>
  <c r="AE22" i="2"/>
  <c r="AE24" i="2" s="1"/>
  <c r="AE25" i="2" s="1"/>
  <c r="AE32" i="2" l="1"/>
  <c r="AF18" i="2" l="1"/>
  <c r="AF19" i="2" s="1"/>
  <c r="AF20" i="2" l="1"/>
  <c r="AF22" i="2"/>
  <c r="AF24" i="2" s="1"/>
  <c r="AF25" i="2" l="1"/>
  <c r="AF32" i="2"/>
  <c r="AG18" i="2" l="1"/>
  <c r="AG19" i="2" s="1"/>
  <c r="AG20" i="2" l="1"/>
  <c r="AG22" i="2" s="1"/>
  <c r="AG24" i="2" s="1"/>
  <c r="AG25" i="2" l="1"/>
  <c r="AG32" i="2"/>
  <c r="AH18" i="2" l="1"/>
  <c r="AH19" i="2" s="1"/>
  <c r="AH20" i="2" s="1"/>
  <c r="AH22" i="2" s="1"/>
  <c r="AH24" i="2" s="1"/>
  <c r="AH25" i="2" l="1"/>
  <c r="AJ24" i="2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AL30" i="2" s="1"/>
  <c r="AL32" i="2" s="1"/>
  <c r="AL34" i="2" s="1"/>
  <c r="AL36" i="2" s="1"/>
  <c r="AH32" i="2"/>
</calcChain>
</file>

<file path=xl/sharedStrings.xml><?xml version="1.0" encoding="utf-8"?>
<sst xmlns="http://schemas.openxmlformats.org/spreadsheetml/2006/main" count="122" uniqueCount="122">
  <si>
    <t>P</t>
  </si>
  <si>
    <t>S</t>
  </si>
  <si>
    <t>MC</t>
  </si>
  <si>
    <t>C</t>
  </si>
  <si>
    <t>D</t>
  </si>
  <si>
    <t>EV</t>
  </si>
  <si>
    <t>Founder</t>
  </si>
  <si>
    <t>Founded</t>
  </si>
  <si>
    <t>10-K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</si>
  <si>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</si>
  <si>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</si>
  <si>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</si>
  <si>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</si>
  <si>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</si>
  <si>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</si>
  <si>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</si>
  <si>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</si>
  <si>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</si>
  <si>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</si>
  <si>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</si>
  <si>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</si>
  <si>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Salary and service</t>
  </si>
  <si>
    <t>Occupancy</t>
  </si>
  <si>
    <t xml:space="preserve">Revenue </t>
  </si>
  <si>
    <t>Cost of services</t>
  </si>
  <si>
    <t>SG&amp;A</t>
  </si>
  <si>
    <t>D&amp;A</t>
  </si>
  <si>
    <t>Operating Income</t>
  </si>
  <si>
    <t>Interest Expense</t>
  </si>
  <si>
    <t>Interest Income</t>
  </si>
  <si>
    <t>EBT</t>
  </si>
  <si>
    <t>Taxes</t>
  </si>
  <si>
    <t>Equity investments</t>
  </si>
  <si>
    <t>Net Income</t>
  </si>
  <si>
    <t>noncontrlling</t>
  </si>
  <si>
    <t>Net Income Omnicom</t>
  </si>
  <si>
    <t>Diluted</t>
  </si>
  <si>
    <t>EPS</t>
  </si>
  <si>
    <t>R y/y</t>
  </si>
  <si>
    <t>Services</t>
  </si>
  <si>
    <t>GM</t>
  </si>
  <si>
    <t>marketing research</t>
  </si>
  <si>
    <t>branding</t>
  </si>
  <si>
    <t>media planning and buying</t>
  </si>
  <si>
    <t>content marketing</t>
  </si>
  <si>
    <t>retail media planning and buying</t>
  </si>
  <si>
    <t>corporate social responsibility consulting</t>
  </si>
  <si>
    <t>merchandising and point of sale</t>
  </si>
  <si>
    <t>crisis communications</t>
  </si>
  <si>
    <t>mobile marketing</t>
  </si>
  <si>
    <t>custom publishing</t>
  </si>
  <si>
    <t>multi-cultural marketing</t>
  </si>
  <si>
    <t>data analytics</t>
  </si>
  <si>
    <t>non-profit marketing</t>
  </si>
  <si>
    <t>database management</t>
  </si>
  <si>
    <t>organizational communications</t>
  </si>
  <si>
    <t>digital/direct marketing and post-production services</t>
  </si>
  <si>
    <t>package design</t>
  </si>
  <si>
    <t>digital transformation consulting</t>
  </si>
  <si>
    <t>product placement</t>
  </si>
  <si>
    <t>entertainment marketing</t>
  </si>
  <si>
    <t>promotional marketing</t>
  </si>
  <si>
    <t>experiential marketing</t>
  </si>
  <si>
    <t>public affairs</t>
  </si>
  <si>
    <t>field marketing</t>
  </si>
  <si>
    <t>public relations</t>
  </si>
  <si>
    <t>financial/corporate business-to-business advertising</t>
  </si>
  <si>
    <t>retail marketing</t>
  </si>
  <si>
    <t>graphic arts/digital imaging</t>
  </si>
  <si>
    <t>retail media and e-commerce</t>
  </si>
  <si>
    <t>healthcare marketing and communications</t>
  </si>
  <si>
    <t>search engine marketing</t>
  </si>
  <si>
    <t>instore design</t>
  </si>
  <si>
    <t>shopper marketing</t>
  </si>
  <si>
    <t>interactive marketing</t>
  </si>
  <si>
    <t>social media marketing</t>
  </si>
  <si>
    <t>investor relations</t>
  </si>
  <si>
    <t>sports and event marketing</t>
  </si>
  <si>
    <t>Advertising</t>
  </si>
  <si>
    <t>Ads &amp; media</t>
  </si>
  <si>
    <t>Precision marketing</t>
  </si>
  <si>
    <t>Commerce Branding</t>
  </si>
  <si>
    <t xml:space="preserve">Experiential </t>
  </si>
  <si>
    <t>Execution&amp; support</t>
  </si>
  <si>
    <t xml:space="preserve">Public relations </t>
  </si>
  <si>
    <t xml:space="preserve">Healthcare </t>
  </si>
  <si>
    <t xml:space="preserve">Terminal </t>
  </si>
  <si>
    <t>Discount</t>
  </si>
  <si>
    <t>NPV</t>
  </si>
  <si>
    <t>Shares</t>
  </si>
  <si>
    <t>Estimate</t>
  </si>
  <si>
    <t>Current</t>
  </si>
  <si>
    <t xml:space="preserve">Net Cash </t>
  </si>
  <si>
    <t xml:space="preserve">Total Value </t>
  </si>
  <si>
    <t>Upside</t>
  </si>
  <si>
    <t xml:space="preserve">Cash </t>
  </si>
  <si>
    <t>Total Liabilities + E</t>
  </si>
  <si>
    <t>E</t>
  </si>
  <si>
    <t>A/P</t>
  </si>
  <si>
    <t>Customer advances</t>
  </si>
  <si>
    <t xml:space="preserve">Current debt </t>
  </si>
  <si>
    <t>Short term debt</t>
  </si>
  <si>
    <t xml:space="preserve">taxes payable </t>
  </si>
  <si>
    <t>Ocl</t>
  </si>
  <si>
    <t>LTL</t>
  </si>
  <si>
    <t>Op lease</t>
  </si>
  <si>
    <t>LTD</t>
  </si>
  <si>
    <t>Deferred Tax Liab</t>
  </si>
  <si>
    <t>Noncontrlling interests</t>
  </si>
  <si>
    <t>investments</t>
  </si>
  <si>
    <t>A/R</t>
  </si>
  <si>
    <t>Wip</t>
  </si>
  <si>
    <t>OCA</t>
  </si>
  <si>
    <t>PPE</t>
  </si>
  <si>
    <t>Op Lease</t>
  </si>
  <si>
    <t xml:space="preserve">Equity method </t>
  </si>
  <si>
    <t>Goodwill</t>
  </si>
  <si>
    <t>Intangibles</t>
  </si>
  <si>
    <t>OA</t>
  </si>
  <si>
    <t xml:space="preserve">Total Assets </t>
  </si>
  <si>
    <t xml:space="preserve">John Wren </t>
  </si>
  <si>
    <t xml:space="preserve">1986 -- 3 way merger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</si>
</sst>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2" fillId="0" borderId="0" xfId="0" applyNumberFormat="1" applyFont="1"/>
    <xf numFmtId="4" fontId="0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8467</xdr:colOff>
      <xdr:row>0</xdr:row>
      <xdr:rowOff>33867</xdr:rowOff>
    </xdr:from>
    <xdr:to>
      <xdr:col>25</xdr:col>
      <xdr:colOff>16934</xdr:colOff>
      <xdr:row>65</xdr:row>
      <xdr:rowOff>110067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3FDAC4-A13B-67A4-E108-89CE24667A3B}"/>
            </a:ext>
          </a:extLst>
        </xdr:cNvPr>
        <xdr:cNvCxnSpPr/>
      </xdr:nvCxnSpPr>
      <xdr:spPr>
        <a:xfrm>
          <a:off x="12344400" y="33867"/>
          <a:ext cx="8467" cy="98975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AAF5-45EF-4C44-A4BD-7280D90480F3}">
  <dimension ref="B3:L47"/>
  <sheetViews>
    <sheetView zoomScale="140" zoomScaleNormal="140" workbookViewId="0">
      <selection activeCell="H45" sqref="H45"/>
    </sheetView>
  </sheetViews>
  <sheetFormatPr baseColWidth="10" defaultRowHeight="13"/>
  <cols>
    <col min="1" max="1" width="3.1640625" style="1" customWidth="1"/>
    <col min="2" max="2" width="41.83203125" style="1" bestFit="1" customWidth="1"/>
    <col min="3" max="9" width="10.83203125" style="1"/>
    <col min="10" max="10" width="3.6640625" style="1" bestFit="1" customWidth="1"/>
    <col min="11" max="11" width="6.6640625" style="1" bestFit="1" customWidth="1"/>
    <col min="12" max="12" width="4.83203125" style="1" bestFit="1" customWidth="1"/>
    <col min="13" max="16384" width="10.83203125" style="1"/>
  </cols>
  <sheetData>
    <row r="3" spans="2:12">
      <c r="B3" s="1" t="s">
        <v>6</v>
      </c>
      <c r="C3" s="1" t="s">
        <v>120</v>
      </c>
      <c r="J3" s="1" t="s">
        <v>0</v>
      </c>
      <c r="K3" s="2">
        <v>96.76</v>
      </c>
    </row>
    <row r="4" spans="2:12">
      <c r="B4" s="1" t="s">
        <v>7</v>
      </c>
      <c r="C4" s="10" t="s">
        <v>121</v>
      </c>
      <c r="J4" s="1" t="s">
        <v>1</v>
      </c>
      <c r="K4" s="1">
        <v>197.992717</v>
      </c>
      <c r="L4" s="1" t="s">
        <v>8</v>
      </c>
    </row>
    <row r="5" spans="2:12">
      <c r="J5" s="1" t="s">
        <v>2</v>
      </c>
      <c r="K5" s="1">
        <f>+K3*K4</f>
        <v>19157.775296920001</v>
      </c>
    </row>
    <row r="6" spans="2:12">
      <c r="J6" s="1" t="s">
        <v>3</v>
      </c>
      <c r="K6" s="1">
        <v>4432</v>
      </c>
      <c r="L6" s="1" t="str">
        <f>+L4</f>
        <v>10-K</v>
      </c>
    </row>
    <row r="7" spans="2:12">
      <c r="J7" s="1" t="s">
        <v>4</v>
      </c>
      <c r="K7" s="1">
        <f>750.5+10.9+4889.1</f>
        <v>5650.5</v>
      </c>
      <c r="L7" s="1" t="str">
        <f>+L6</f>
        <v>10-K</v>
      </c>
    </row>
    <row r="8" spans="2:12">
      <c r="J8" s="1" t="s">
        <v>5</v>
      </c>
      <c r="K8" s="1">
        <f>+K5-K6+K7</f>
        <v>20376.275296920001</v>
      </c>
    </row>
    <row r="9" spans="2:12">
      <c r="B9" s="8" t="s">
        <v>39</v>
      </c>
    </row>
    <row r="10" spans="2:12">
      <c r="B10" s="1" t="s">
        <v>78</v>
      </c>
    </row>
    <row r="11" spans="2:12">
      <c r="B11" s="1" t="s">
        <v>42</v>
      </c>
    </row>
    <row r="12" spans="2:12">
      <c r="B12" s="1" t="s">
        <v>44</v>
      </c>
    </row>
    <row r="13" spans="2:12">
      <c r="B13" s="1" t="s">
        <v>46</v>
      </c>
    </row>
    <row r="14" spans="2:12">
      <c r="B14" s="1" t="s">
        <v>48</v>
      </c>
    </row>
    <row r="15" spans="2:12">
      <c r="B15" s="1" t="s">
        <v>50</v>
      </c>
    </row>
    <row r="16" spans="2:12">
      <c r="B16" s="1" t="s">
        <v>52</v>
      </c>
    </row>
    <row r="17" spans="2:2">
      <c r="B17" s="1" t="s">
        <v>54</v>
      </c>
    </row>
    <row r="18" spans="2:2">
      <c r="B18" s="1" t="s">
        <v>56</v>
      </c>
    </row>
    <row r="19" spans="2:2">
      <c r="B19" s="1" t="s">
        <v>58</v>
      </c>
    </row>
    <row r="20" spans="2:2">
      <c r="B20" s="1" t="s">
        <v>60</v>
      </c>
    </row>
    <row r="21" spans="2:2">
      <c r="B21" s="1" t="s">
        <v>62</v>
      </c>
    </row>
    <row r="22" spans="2:2">
      <c r="B22" s="1" t="s">
        <v>64</v>
      </c>
    </row>
    <row r="23" spans="2:2">
      <c r="B23" s="1" t="s">
        <v>66</v>
      </c>
    </row>
    <row r="24" spans="2:2">
      <c r="B24" s="1" t="s">
        <v>68</v>
      </c>
    </row>
    <row r="25" spans="2:2">
      <c r="B25" s="1" t="s">
        <v>70</v>
      </c>
    </row>
    <row r="26" spans="2:2">
      <c r="B26" s="1" t="s">
        <v>72</v>
      </c>
    </row>
    <row r="27" spans="2:2">
      <c r="B27" s="1" t="s">
        <v>74</v>
      </c>
    </row>
    <row r="28" spans="2:2">
      <c r="B28" s="1" t="s">
        <v>76</v>
      </c>
    </row>
    <row r="29" spans="2:2">
      <c r="B29" s="1" t="s">
        <v>41</v>
      </c>
    </row>
    <row r="30" spans="2:2">
      <c r="B30" s="1" t="s">
        <v>43</v>
      </c>
    </row>
    <row r="31" spans="2:2">
      <c r="B31" s="1" t="s">
        <v>45</v>
      </c>
    </row>
    <row r="32" spans="2:2">
      <c r="B32" s="1" t="s">
        <v>47</v>
      </c>
    </row>
    <row r="33" spans="2:2">
      <c r="B33" s="1" t="s">
        <v>49</v>
      </c>
    </row>
    <row r="34" spans="2:2">
      <c r="B34" s="1" t="s">
        <v>51</v>
      </c>
    </row>
    <row r="35" spans="2:2">
      <c r="B35" s="1" t="s">
        <v>53</v>
      </c>
    </row>
    <row r="36" spans="2:2">
      <c r="B36" s="1" t="s">
        <v>55</v>
      </c>
    </row>
    <row r="37" spans="2:2">
      <c r="B37" s="1" t="s">
        <v>57</v>
      </c>
    </row>
    <row r="38" spans="2:2">
      <c r="B38" s="1" t="s">
        <v>59</v>
      </c>
    </row>
    <row r="39" spans="2:2">
      <c r="B39" s="1" t="s">
        <v>61</v>
      </c>
    </row>
    <row r="40" spans="2:2">
      <c r="B40" s="1" t="s">
        <v>63</v>
      </c>
    </row>
    <row r="41" spans="2:2">
      <c r="B41" s="1" t="s">
        <v>65</v>
      </c>
    </row>
    <row r="42" spans="2:2">
      <c r="B42" s="1" t="s">
        <v>67</v>
      </c>
    </row>
    <row r="43" spans="2:2">
      <c r="B43" s="1" t="s">
        <v>69</v>
      </c>
    </row>
    <row r="44" spans="2:2">
      <c r="B44" s="1" t="s">
        <v>71</v>
      </c>
    </row>
    <row r="45" spans="2:2">
      <c r="B45" s="1" t="s">
        <v>73</v>
      </c>
    </row>
    <row r="46" spans="2:2">
      <c r="B46" s="1" t="s">
        <v>75</v>
      </c>
    </row>
    <row r="47" spans="2:2">
      <c r="B47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06C4-0EF3-3648-A353-3909D4644A5A}">
  <dimension ref="B1:HQ57"/>
  <sheetViews>
    <sheetView tabSelected="1" zoomScale="111" zoomScaleNormal="90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AH44" sqref="AH44"/>
    </sheetView>
  </sheetViews>
  <sheetFormatPr baseColWidth="10" defaultRowHeight="13"/>
  <cols>
    <col min="1" max="1" width="3.1640625" style="1" customWidth="1"/>
    <col min="2" max="2" width="18.83203125" style="1" bestFit="1" customWidth="1"/>
    <col min="3" max="14" width="5.5" style="1" bestFit="1" customWidth="1"/>
    <col min="15" max="16" width="10.83203125" style="1"/>
    <col min="17" max="22" width="5.1640625" style="1" bestFit="1" customWidth="1"/>
    <col min="23" max="24" width="6.6640625" style="1" bestFit="1" customWidth="1"/>
    <col min="25" max="25" width="7.1640625" style="1" bestFit="1" customWidth="1"/>
    <col min="26" max="34" width="6.6640625" style="1" bestFit="1" customWidth="1"/>
    <col min="35" max="36" width="5.6640625" style="1" bestFit="1" customWidth="1"/>
    <col min="37" max="37" width="10.5" style="1" bestFit="1" customWidth="1"/>
    <col min="38" max="38" width="6.6640625" style="1" bestFit="1" customWidth="1"/>
    <col min="39" max="192" width="5.6640625" style="1" bestFit="1" customWidth="1"/>
    <col min="193" max="225" width="6.6640625" style="1" bestFit="1" customWidth="1"/>
    <col min="226" max="16384" width="10.83203125" style="1"/>
  </cols>
  <sheetData>
    <row r="1" spans="2:225" customFormat="1">
      <c r="Z1">
        <v>1</v>
      </c>
      <c r="AA1">
        <f>+Z1+1</f>
        <v>2</v>
      </c>
      <c r="AB1">
        <f t="shared" ref="AB1:AI1" si="0">+AA1+1</f>
        <v>3</v>
      </c>
      <c r="AC1">
        <f t="shared" si="0"/>
        <v>4</v>
      </c>
      <c r="AD1">
        <f t="shared" si="0"/>
        <v>5</v>
      </c>
      <c r="AE1">
        <f t="shared" si="0"/>
        <v>6</v>
      </c>
      <c r="AF1">
        <f t="shared" si="0"/>
        <v>7</v>
      </c>
      <c r="AG1">
        <f t="shared" si="0"/>
        <v>8</v>
      </c>
      <c r="AH1">
        <f t="shared" si="0"/>
        <v>9</v>
      </c>
      <c r="AI1">
        <f t="shared" ref="AI1" si="1">+AH1+1</f>
        <v>10</v>
      </c>
      <c r="AJ1">
        <f t="shared" ref="AJ1:CU1" si="2">+AI1+1</f>
        <v>11</v>
      </c>
      <c r="AK1">
        <f t="shared" si="2"/>
        <v>12</v>
      </c>
      <c r="AL1">
        <f t="shared" si="2"/>
        <v>13</v>
      </c>
      <c r="AM1">
        <f t="shared" si="2"/>
        <v>14</v>
      </c>
      <c r="AN1">
        <f t="shared" si="2"/>
        <v>15</v>
      </c>
      <c r="AO1">
        <f t="shared" si="2"/>
        <v>16</v>
      </c>
      <c r="AP1">
        <f t="shared" si="2"/>
        <v>17</v>
      </c>
      <c r="AQ1">
        <f t="shared" si="2"/>
        <v>18</v>
      </c>
      <c r="AR1">
        <f t="shared" si="2"/>
        <v>19</v>
      </c>
      <c r="AS1">
        <f t="shared" si="2"/>
        <v>20</v>
      </c>
      <c r="AT1">
        <f t="shared" si="2"/>
        <v>21</v>
      </c>
      <c r="AU1">
        <f t="shared" si="2"/>
        <v>22</v>
      </c>
      <c r="AV1">
        <f t="shared" si="2"/>
        <v>23</v>
      </c>
      <c r="AW1">
        <f t="shared" si="2"/>
        <v>24</v>
      </c>
      <c r="AX1">
        <f t="shared" si="2"/>
        <v>25</v>
      </c>
      <c r="AY1">
        <f t="shared" si="2"/>
        <v>26</v>
      </c>
      <c r="AZ1">
        <f t="shared" si="2"/>
        <v>27</v>
      </c>
      <c r="BA1">
        <f t="shared" si="2"/>
        <v>28</v>
      </c>
      <c r="BB1">
        <f t="shared" si="2"/>
        <v>29</v>
      </c>
      <c r="BC1">
        <f t="shared" si="2"/>
        <v>30</v>
      </c>
      <c r="BD1">
        <f t="shared" si="2"/>
        <v>31</v>
      </c>
      <c r="BE1">
        <f t="shared" si="2"/>
        <v>32</v>
      </c>
      <c r="BF1">
        <f t="shared" si="2"/>
        <v>33</v>
      </c>
      <c r="BG1">
        <f t="shared" si="2"/>
        <v>34</v>
      </c>
      <c r="BH1">
        <f t="shared" si="2"/>
        <v>35</v>
      </c>
      <c r="BI1">
        <f t="shared" si="2"/>
        <v>36</v>
      </c>
      <c r="BJ1">
        <f t="shared" si="2"/>
        <v>37</v>
      </c>
      <c r="BK1">
        <f t="shared" si="2"/>
        <v>38</v>
      </c>
      <c r="BL1">
        <f t="shared" si="2"/>
        <v>39</v>
      </c>
      <c r="BM1">
        <f t="shared" si="2"/>
        <v>40</v>
      </c>
      <c r="BN1">
        <f t="shared" si="2"/>
        <v>41</v>
      </c>
      <c r="BO1">
        <f t="shared" si="2"/>
        <v>42</v>
      </c>
      <c r="BP1">
        <f t="shared" si="2"/>
        <v>43</v>
      </c>
      <c r="BQ1">
        <f t="shared" si="2"/>
        <v>44</v>
      </c>
      <c r="BR1">
        <f t="shared" si="2"/>
        <v>45</v>
      </c>
      <c r="BS1">
        <f t="shared" si="2"/>
        <v>46</v>
      </c>
      <c r="BT1">
        <f t="shared" si="2"/>
        <v>47</v>
      </c>
      <c r="BU1">
        <f t="shared" si="2"/>
        <v>48</v>
      </c>
      <c r="BV1">
        <f t="shared" si="2"/>
        <v>49</v>
      </c>
      <c r="BW1">
        <f t="shared" si="2"/>
        <v>50</v>
      </c>
      <c r="BX1">
        <f t="shared" si="2"/>
        <v>51</v>
      </c>
      <c r="BY1">
        <f t="shared" si="2"/>
        <v>52</v>
      </c>
      <c r="BZ1">
        <f t="shared" si="2"/>
        <v>53</v>
      </c>
      <c r="CA1">
        <f t="shared" si="2"/>
        <v>54</v>
      </c>
      <c r="CB1">
        <f t="shared" si="2"/>
        <v>55</v>
      </c>
      <c r="CC1">
        <f t="shared" si="2"/>
        <v>56</v>
      </c>
      <c r="CD1">
        <f t="shared" si="2"/>
        <v>57</v>
      </c>
      <c r="CE1">
        <f t="shared" si="2"/>
        <v>58</v>
      </c>
      <c r="CF1">
        <f t="shared" si="2"/>
        <v>59</v>
      </c>
      <c r="CG1">
        <f t="shared" si="2"/>
        <v>60</v>
      </c>
      <c r="CH1">
        <f t="shared" si="2"/>
        <v>61</v>
      </c>
      <c r="CI1">
        <f t="shared" si="2"/>
        <v>62</v>
      </c>
      <c r="CJ1">
        <f t="shared" si="2"/>
        <v>63</v>
      </c>
      <c r="CK1">
        <f t="shared" si="2"/>
        <v>64</v>
      </c>
      <c r="CL1">
        <f t="shared" si="2"/>
        <v>65</v>
      </c>
      <c r="CM1">
        <f t="shared" si="2"/>
        <v>66</v>
      </c>
      <c r="CN1">
        <f t="shared" si="2"/>
        <v>67</v>
      </c>
      <c r="CO1">
        <f t="shared" si="2"/>
        <v>68</v>
      </c>
      <c r="CP1">
        <f t="shared" si="2"/>
        <v>69</v>
      </c>
      <c r="CQ1">
        <f t="shared" si="2"/>
        <v>70</v>
      </c>
      <c r="CR1">
        <f t="shared" si="2"/>
        <v>71</v>
      </c>
      <c r="CS1">
        <f t="shared" si="2"/>
        <v>72</v>
      </c>
      <c r="CT1">
        <f t="shared" si="2"/>
        <v>73</v>
      </c>
      <c r="CU1">
        <f t="shared" si="2"/>
        <v>74</v>
      </c>
      <c r="CV1">
        <f t="shared" ref="CV1:FG1" si="3">+CU1+1</f>
        <v>75</v>
      </c>
      <c r="CW1">
        <f t="shared" si="3"/>
        <v>76</v>
      </c>
      <c r="CX1">
        <f t="shared" si="3"/>
        <v>77</v>
      </c>
      <c r="CY1">
        <f t="shared" si="3"/>
        <v>78</v>
      </c>
      <c r="CZ1">
        <f t="shared" si="3"/>
        <v>79</v>
      </c>
      <c r="DA1">
        <f t="shared" si="3"/>
        <v>80</v>
      </c>
      <c r="DB1">
        <f t="shared" si="3"/>
        <v>81</v>
      </c>
      <c r="DC1">
        <f t="shared" si="3"/>
        <v>82</v>
      </c>
      <c r="DD1">
        <f t="shared" si="3"/>
        <v>83</v>
      </c>
      <c r="DE1">
        <f t="shared" si="3"/>
        <v>84</v>
      </c>
      <c r="DF1">
        <f t="shared" si="3"/>
        <v>85</v>
      </c>
      <c r="DG1">
        <f t="shared" si="3"/>
        <v>86</v>
      </c>
      <c r="DH1">
        <f t="shared" si="3"/>
        <v>87</v>
      </c>
      <c r="DI1">
        <f t="shared" si="3"/>
        <v>88</v>
      </c>
      <c r="DJ1">
        <f t="shared" si="3"/>
        <v>89</v>
      </c>
      <c r="DK1">
        <f t="shared" si="3"/>
        <v>90</v>
      </c>
      <c r="DL1">
        <f t="shared" si="3"/>
        <v>91</v>
      </c>
      <c r="DM1">
        <f t="shared" si="3"/>
        <v>92</v>
      </c>
      <c r="DN1">
        <f t="shared" si="3"/>
        <v>93</v>
      </c>
      <c r="DO1">
        <f t="shared" si="3"/>
        <v>94</v>
      </c>
      <c r="DP1">
        <f t="shared" si="3"/>
        <v>95</v>
      </c>
      <c r="DQ1">
        <f t="shared" si="3"/>
        <v>96</v>
      </c>
      <c r="DR1">
        <f t="shared" si="3"/>
        <v>97</v>
      </c>
      <c r="DS1">
        <f t="shared" si="3"/>
        <v>98</v>
      </c>
      <c r="DT1">
        <f t="shared" si="3"/>
        <v>99</v>
      </c>
      <c r="DU1">
        <f t="shared" si="3"/>
        <v>100</v>
      </c>
      <c r="DV1">
        <f t="shared" si="3"/>
        <v>101</v>
      </c>
      <c r="DW1">
        <f t="shared" si="3"/>
        <v>102</v>
      </c>
      <c r="DX1">
        <f t="shared" si="3"/>
        <v>103</v>
      </c>
      <c r="DY1">
        <f t="shared" si="3"/>
        <v>104</v>
      </c>
      <c r="DZ1">
        <f t="shared" si="3"/>
        <v>105</v>
      </c>
      <c r="EA1">
        <f t="shared" si="3"/>
        <v>106</v>
      </c>
      <c r="EB1">
        <f t="shared" si="3"/>
        <v>107</v>
      </c>
      <c r="EC1">
        <f t="shared" si="3"/>
        <v>108</v>
      </c>
      <c r="ED1">
        <f t="shared" si="3"/>
        <v>109</v>
      </c>
      <c r="EE1">
        <f t="shared" si="3"/>
        <v>110</v>
      </c>
      <c r="EF1">
        <f t="shared" si="3"/>
        <v>111</v>
      </c>
      <c r="EG1">
        <f t="shared" si="3"/>
        <v>112</v>
      </c>
      <c r="EH1">
        <f t="shared" si="3"/>
        <v>113</v>
      </c>
      <c r="EI1">
        <f t="shared" si="3"/>
        <v>114</v>
      </c>
      <c r="EJ1">
        <f t="shared" si="3"/>
        <v>115</v>
      </c>
      <c r="EK1">
        <f t="shared" si="3"/>
        <v>116</v>
      </c>
      <c r="EL1">
        <f t="shared" si="3"/>
        <v>117</v>
      </c>
      <c r="EM1">
        <f t="shared" si="3"/>
        <v>118</v>
      </c>
      <c r="EN1">
        <f t="shared" si="3"/>
        <v>119</v>
      </c>
      <c r="EO1">
        <f t="shared" si="3"/>
        <v>120</v>
      </c>
      <c r="EP1">
        <f t="shared" si="3"/>
        <v>121</v>
      </c>
      <c r="EQ1">
        <f t="shared" si="3"/>
        <v>122</v>
      </c>
      <c r="ER1">
        <f t="shared" si="3"/>
        <v>123</v>
      </c>
      <c r="ES1">
        <f t="shared" si="3"/>
        <v>124</v>
      </c>
      <c r="ET1">
        <f t="shared" si="3"/>
        <v>125</v>
      </c>
      <c r="EU1">
        <f t="shared" si="3"/>
        <v>126</v>
      </c>
      <c r="EV1">
        <f t="shared" si="3"/>
        <v>127</v>
      </c>
      <c r="EW1">
        <f t="shared" si="3"/>
        <v>128</v>
      </c>
      <c r="EX1">
        <f t="shared" si="3"/>
        <v>129</v>
      </c>
      <c r="EY1">
        <f t="shared" si="3"/>
        <v>130</v>
      </c>
      <c r="EZ1">
        <f t="shared" si="3"/>
        <v>131</v>
      </c>
      <c r="FA1">
        <f t="shared" si="3"/>
        <v>132</v>
      </c>
      <c r="FB1">
        <f t="shared" si="3"/>
        <v>133</v>
      </c>
      <c r="FC1">
        <f t="shared" si="3"/>
        <v>134</v>
      </c>
      <c r="FD1">
        <f t="shared" si="3"/>
        <v>135</v>
      </c>
      <c r="FE1">
        <f t="shared" si="3"/>
        <v>136</v>
      </c>
      <c r="FF1">
        <f t="shared" si="3"/>
        <v>137</v>
      </c>
      <c r="FG1">
        <f t="shared" si="3"/>
        <v>138</v>
      </c>
      <c r="FH1">
        <f t="shared" ref="FH1:HJ1" si="4">+FG1+1</f>
        <v>139</v>
      </c>
      <c r="FI1">
        <f t="shared" si="4"/>
        <v>140</v>
      </c>
      <c r="FJ1">
        <f t="shared" si="4"/>
        <v>141</v>
      </c>
      <c r="FK1">
        <f t="shared" si="4"/>
        <v>142</v>
      </c>
      <c r="FL1">
        <f t="shared" si="4"/>
        <v>143</v>
      </c>
      <c r="FM1">
        <f t="shared" si="4"/>
        <v>144</v>
      </c>
      <c r="FN1">
        <f t="shared" si="4"/>
        <v>145</v>
      </c>
      <c r="FO1">
        <f t="shared" si="4"/>
        <v>146</v>
      </c>
      <c r="FP1">
        <f t="shared" si="4"/>
        <v>147</v>
      </c>
      <c r="FQ1">
        <f t="shared" si="4"/>
        <v>148</v>
      </c>
      <c r="FR1">
        <f t="shared" si="4"/>
        <v>149</v>
      </c>
      <c r="FS1">
        <f t="shared" si="4"/>
        <v>150</v>
      </c>
      <c r="FT1">
        <f t="shared" si="4"/>
        <v>151</v>
      </c>
      <c r="FU1">
        <f t="shared" si="4"/>
        <v>152</v>
      </c>
      <c r="FV1">
        <f t="shared" si="4"/>
        <v>153</v>
      </c>
      <c r="FW1">
        <f t="shared" si="4"/>
        <v>154</v>
      </c>
      <c r="FX1">
        <f t="shared" si="4"/>
        <v>155</v>
      </c>
      <c r="FY1">
        <f t="shared" si="4"/>
        <v>156</v>
      </c>
      <c r="FZ1">
        <f t="shared" si="4"/>
        <v>157</v>
      </c>
      <c r="GA1">
        <f t="shared" si="4"/>
        <v>158</v>
      </c>
      <c r="GB1">
        <f t="shared" si="4"/>
        <v>159</v>
      </c>
      <c r="GC1">
        <f t="shared" si="4"/>
        <v>160</v>
      </c>
      <c r="GD1">
        <f t="shared" si="4"/>
        <v>161</v>
      </c>
      <c r="GE1">
        <f t="shared" si="4"/>
        <v>162</v>
      </c>
      <c r="GF1">
        <f t="shared" si="4"/>
        <v>163</v>
      </c>
      <c r="GG1">
        <f t="shared" si="4"/>
        <v>164</v>
      </c>
      <c r="GH1">
        <f t="shared" si="4"/>
        <v>165</v>
      </c>
      <c r="GI1">
        <f t="shared" si="4"/>
        <v>166</v>
      </c>
      <c r="GJ1">
        <f t="shared" si="4"/>
        <v>167</v>
      </c>
      <c r="GK1">
        <f t="shared" si="4"/>
        <v>168</v>
      </c>
      <c r="GL1">
        <f t="shared" si="4"/>
        <v>169</v>
      </c>
      <c r="GM1">
        <f t="shared" si="4"/>
        <v>170</v>
      </c>
      <c r="GN1">
        <f t="shared" si="4"/>
        <v>171</v>
      </c>
      <c r="GO1">
        <f t="shared" si="4"/>
        <v>172</v>
      </c>
      <c r="GP1">
        <f t="shared" si="4"/>
        <v>173</v>
      </c>
      <c r="GQ1">
        <f t="shared" si="4"/>
        <v>174</v>
      </c>
      <c r="GR1">
        <f t="shared" si="4"/>
        <v>175</v>
      </c>
      <c r="GS1">
        <f t="shared" si="4"/>
        <v>176</v>
      </c>
      <c r="GT1">
        <f t="shared" si="4"/>
        <v>177</v>
      </c>
      <c r="GU1">
        <f t="shared" si="4"/>
        <v>178</v>
      </c>
      <c r="GV1">
        <f t="shared" si="4"/>
        <v>179</v>
      </c>
      <c r="GW1">
        <f t="shared" si="4"/>
        <v>180</v>
      </c>
      <c r="GX1">
        <f t="shared" si="4"/>
        <v>181</v>
      </c>
      <c r="GY1">
        <f t="shared" si="4"/>
        <v>182</v>
      </c>
      <c r="GZ1">
        <f t="shared" si="4"/>
        <v>183</v>
      </c>
      <c r="HA1">
        <f t="shared" si="4"/>
        <v>184</v>
      </c>
      <c r="HB1">
        <f t="shared" si="4"/>
        <v>185</v>
      </c>
      <c r="HC1">
        <f t="shared" si="4"/>
        <v>186</v>
      </c>
      <c r="HD1">
        <f t="shared" si="4"/>
        <v>187</v>
      </c>
      <c r="HE1">
        <f t="shared" si="4"/>
        <v>188</v>
      </c>
      <c r="HF1">
        <f t="shared" si="4"/>
        <v>189</v>
      </c>
      <c r="HG1">
        <f t="shared" si="4"/>
        <v>190</v>
      </c>
      <c r="HH1">
        <f t="shared" si="4"/>
        <v>191</v>
      </c>
      <c r="HI1">
        <f t="shared" si="4"/>
        <v>192</v>
      </c>
      <c r="HJ1">
        <f t="shared" si="4"/>
        <v>193</v>
      </c>
      <c r="HK1">
        <f t="shared" ref="HK1:HO1" si="5">+HJ1+1</f>
        <v>194</v>
      </c>
      <c r="HL1">
        <f t="shared" si="5"/>
        <v>195</v>
      </c>
      <c r="HM1">
        <f t="shared" si="5"/>
        <v>196</v>
      </c>
      <c r="HN1">
        <f t="shared" si="5"/>
        <v>197</v>
      </c>
      <c r="HO1">
        <f t="shared" si="5"/>
        <v>198</v>
      </c>
      <c r="HP1">
        <f t="shared" ref="HP1:HQ1" si="6">+HO1+1</f>
        <v>199</v>
      </c>
      <c r="HQ1">
        <f t="shared" si="6"/>
        <v>200</v>
      </c>
    </row>
    <row r="2" spans="2:225" customFormat="1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Q2">
        <v>2015</v>
      </c>
      <c r="R2">
        <f>+Q2+1</f>
        <v>2016</v>
      </c>
      <c r="S2">
        <f t="shared" ref="S2:AH2" si="7">+R2+1</f>
        <v>2017</v>
      </c>
      <c r="T2">
        <f t="shared" si="7"/>
        <v>2018</v>
      </c>
      <c r="U2">
        <f t="shared" si="7"/>
        <v>2019</v>
      </c>
      <c r="V2">
        <f t="shared" si="7"/>
        <v>2020</v>
      </c>
      <c r="W2">
        <f t="shared" si="7"/>
        <v>2021</v>
      </c>
      <c r="X2">
        <f t="shared" si="7"/>
        <v>2022</v>
      </c>
      <c r="Y2">
        <f t="shared" si="7"/>
        <v>2023</v>
      </c>
      <c r="Z2">
        <f t="shared" si="7"/>
        <v>2024</v>
      </c>
      <c r="AA2">
        <f t="shared" si="7"/>
        <v>2025</v>
      </c>
      <c r="AB2">
        <f t="shared" si="7"/>
        <v>2026</v>
      </c>
      <c r="AC2">
        <f t="shared" si="7"/>
        <v>2027</v>
      </c>
      <c r="AD2">
        <f t="shared" si="7"/>
        <v>2028</v>
      </c>
      <c r="AE2">
        <f t="shared" si="7"/>
        <v>2029</v>
      </c>
      <c r="AF2">
        <f t="shared" si="7"/>
        <v>2030</v>
      </c>
      <c r="AG2">
        <f t="shared" si="7"/>
        <v>2031</v>
      </c>
      <c r="AH2">
        <f t="shared" si="7"/>
        <v>2032</v>
      </c>
      <c r="AI2">
        <f t="shared" ref="AI2" si="8">+AH2+1</f>
        <v>2033</v>
      </c>
    </row>
    <row r="3" spans="2:225" customFormat="1">
      <c r="B3" t="s">
        <v>79</v>
      </c>
      <c r="Y3">
        <v>7891.2</v>
      </c>
    </row>
    <row r="4" spans="2:225" customFormat="1">
      <c r="B4" t="s">
        <v>80</v>
      </c>
      <c r="Y4">
        <v>1473.5</v>
      </c>
    </row>
    <row r="5" spans="2:225" customFormat="1">
      <c r="B5" t="s">
        <v>81</v>
      </c>
      <c r="Y5">
        <v>853.7</v>
      </c>
    </row>
    <row r="6" spans="2:225" customFormat="1">
      <c r="B6" t="s">
        <v>82</v>
      </c>
      <c r="Y6">
        <v>651.4</v>
      </c>
    </row>
    <row r="7" spans="2:225" customFormat="1">
      <c r="B7" t="s">
        <v>83</v>
      </c>
      <c r="Y7">
        <v>880.8</v>
      </c>
    </row>
    <row r="8" spans="2:225" customFormat="1">
      <c r="B8" t="s">
        <v>84</v>
      </c>
      <c r="Y8">
        <v>1578.9</v>
      </c>
    </row>
    <row r="9" spans="2:225" customFormat="1">
      <c r="B9" t="s">
        <v>85</v>
      </c>
      <c r="Y9">
        <v>1362.7</v>
      </c>
    </row>
    <row r="10" spans="2:225" s="5" customFormat="1">
      <c r="B10" s="5" t="s">
        <v>23</v>
      </c>
      <c r="W10" s="5">
        <v>14289.4</v>
      </c>
      <c r="X10" s="5">
        <v>14289.1</v>
      </c>
      <c r="Y10" s="5">
        <f>SUM(Y3:Y9)</f>
        <v>14692.2</v>
      </c>
      <c r="Z10" s="5">
        <f>+Y10</f>
        <v>14692.2</v>
      </c>
      <c r="AA10" s="5">
        <f t="shared" ref="AA10:AH10" si="9">+Z10</f>
        <v>14692.2</v>
      </c>
      <c r="AB10" s="5">
        <f t="shared" si="9"/>
        <v>14692.2</v>
      </c>
      <c r="AC10" s="5">
        <f t="shared" si="9"/>
        <v>14692.2</v>
      </c>
      <c r="AD10" s="5">
        <f t="shared" si="9"/>
        <v>14692.2</v>
      </c>
      <c r="AE10" s="5">
        <f t="shared" si="9"/>
        <v>14692.2</v>
      </c>
      <c r="AF10" s="5">
        <f t="shared" si="9"/>
        <v>14692.2</v>
      </c>
      <c r="AG10" s="5">
        <f t="shared" si="9"/>
        <v>14692.2</v>
      </c>
      <c r="AH10" s="5">
        <f t="shared" si="9"/>
        <v>14692.2</v>
      </c>
      <c r="AI10" s="5">
        <f t="shared" ref="AI10" si="10">+AH10</f>
        <v>14692.2</v>
      </c>
    </row>
    <row r="11" spans="2:225">
      <c r="B11" s="4" t="s">
        <v>21</v>
      </c>
      <c r="W11" s="1">
        <v>10402</v>
      </c>
      <c r="X11" s="1">
        <v>10325.9</v>
      </c>
      <c r="Y11" s="1">
        <v>10701.2</v>
      </c>
      <c r="Z11" s="1">
        <f>+Z$10*(Y11/Y$10)</f>
        <v>10701.2</v>
      </c>
      <c r="AA11" s="1">
        <f t="shared" ref="AA11:AH11" si="11">+AA$10*(Z11/Z$10)</f>
        <v>10701.2</v>
      </c>
      <c r="AB11" s="1">
        <f t="shared" si="11"/>
        <v>10701.2</v>
      </c>
      <c r="AC11" s="1">
        <f t="shared" si="11"/>
        <v>10701.2</v>
      </c>
      <c r="AD11" s="1">
        <f t="shared" si="11"/>
        <v>10701.2</v>
      </c>
      <c r="AE11" s="1">
        <f t="shared" si="11"/>
        <v>10701.2</v>
      </c>
      <c r="AF11" s="1">
        <f t="shared" si="11"/>
        <v>10701.2</v>
      </c>
      <c r="AG11" s="1">
        <f t="shared" si="11"/>
        <v>10701.2</v>
      </c>
      <c r="AH11" s="1">
        <f t="shared" si="11"/>
        <v>10701.2</v>
      </c>
      <c r="AI11" s="1">
        <f t="shared" ref="AI11" si="12">+AI$10*(AH11/AH$10)</f>
        <v>10701.2</v>
      </c>
    </row>
    <row r="12" spans="2:225">
      <c r="B12" s="4" t="s">
        <v>22</v>
      </c>
      <c r="W12" s="1">
        <v>1148.2</v>
      </c>
      <c r="X12" s="1">
        <v>1168.5999999999999</v>
      </c>
      <c r="Y12" s="1">
        <v>1168.8</v>
      </c>
      <c r="Z12" s="1">
        <f>+Z$10*(Y12/Y$10)</f>
        <v>1168.8</v>
      </c>
      <c r="AA12" s="1">
        <f t="shared" ref="AA12:AH12" si="13">+AA$10*(Z12/Z$10)</f>
        <v>1168.8</v>
      </c>
      <c r="AB12" s="1">
        <f t="shared" si="13"/>
        <v>1168.8</v>
      </c>
      <c r="AC12" s="1">
        <f t="shared" si="13"/>
        <v>1168.8</v>
      </c>
      <c r="AD12" s="1">
        <f t="shared" si="13"/>
        <v>1168.8</v>
      </c>
      <c r="AE12" s="1">
        <f t="shared" si="13"/>
        <v>1168.8</v>
      </c>
      <c r="AF12" s="1">
        <f t="shared" si="13"/>
        <v>1168.8</v>
      </c>
      <c r="AG12" s="1">
        <f t="shared" si="13"/>
        <v>1168.8</v>
      </c>
      <c r="AH12" s="1">
        <f t="shared" si="13"/>
        <v>1168.8</v>
      </c>
      <c r="AI12" s="1">
        <f t="shared" ref="AI12" si="14">+AI$10*(AH12/AH$10)</f>
        <v>1168.8</v>
      </c>
    </row>
    <row r="13" spans="2:225">
      <c r="B13" s="3" t="s">
        <v>24</v>
      </c>
      <c r="W13" s="1">
        <f>+SUM(W11:W12)</f>
        <v>11550.2</v>
      </c>
      <c r="X13" s="1">
        <f>+SUM(X11:X12)</f>
        <v>11494.5</v>
      </c>
      <c r="Y13" s="1">
        <f>+SUM(Y11:Y12)</f>
        <v>11870</v>
      </c>
      <c r="Z13" s="1">
        <f>+SUM(Z11:Z12)</f>
        <v>11870</v>
      </c>
      <c r="AA13" s="1">
        <f t="shared" ref="AA13:AI13" si="15">+SUM(AA11:AA12)</f>
        <v>11870</v>
      </c>
      <c r="AB13" s="1">
        <f t="shared" si="15"/>
        <v>11870</v>
      </c>
      <c r="AC13" s="1">
        <f t="shared" si="15"/>
        <v>11870</v>
      </c>
      <c r="AD13" s="1">
        <f t="shared" si="15"/>
        <v>11870</v>
      </c>
      <c r="AE13" s="1">
        <f t="shared" si="15"/>
        <v>11870</v>
      </c>
      <c r="AF13" s="1">
        <f t="shared" si="15"/>
        <v>11870</v>
      </c>
      <c r="AG13" s="1">
        <f t="shared" si="15"/>
        <v>11870</v>
      </c>
      <c r="AH13" s="1">
        <f t="shared" si="15"/>
        <v>11870</v>
      </c>
      <c r="AI13" s="1">
        <f t="shared" si="15"/>
        <v>11870</v>
      </c>
    </row>
    <row r="14" spans="2:225">
      <c r="B14" s="3" t="s">
        <v>25</v>
      </c>
      <c r="W14" s="1">
        <v>379.7</v>
      </c>
      <c r="X14" s="1">
        <v>378.5</v>
      </c>
      <c r="Y14" s="1">
        <v>393.7</v>
      </c>
      <c r="Z14" s="1">
        <f>+Z$10*(Y14/Y$10)</f>
        <v>393.7</v>
      </c>
      <c r="AA14" s="1">
        <f t="shared" ref="AA14:AH14" si="16">+AA$10*(Z14/Z$10)</f>
        <v>393.7</v>
      </c>
      <c r="AB14" s="1">
        <f t="shared" si="16"/>
        <v>393.7</v>
      </c>
      <c r="AC14" s="1">
        <f t="shared" si="16"/>
        <v>393.7</v>
      </c>
      <c r="AD14" s="1">
        <f t="shared" si="16"/>
        <v>393.7</v>
      </c>
      <c r="AE14" s="1">
        <f t="shared" si="16"/>
        <v>393.7</v>
      </c>
      <c r="AF14" s="1">
        <f t="shared" si="16"/>
        <v>393.7</v>
      </c>
      <c r="AG14" s="1">
        <f t="shared" si="16"/>
        <v>393.7</v>
      </c>
      <c r="AH14" s="1">
        <f t="shared" si="16"/>
        <v>393.7</v>
      </c>
      <c r="AI14" s="1">
        <f t="shared" ref="AI14" si="17">+AI$10*(AH14/AH$10)</f>
        <v>393.7</v>
      </c>
    </row>
    <row r="15" spans="2:225">
      <c r="B15" s="3" t="s">
        <v>26</v>
      </c>
      <c r="W15" s="1">
        <v>212.1</v>
      </c>
      <c r="X15" s="1">
        <v>219.4</v>
      </c>
      <c r="Y15" s="1">
        <v>211.1</v>
      </c>
    </row>
    <row r="16" spans="2:225">
      <c r="B16" s="3" t="s">
        <v>27</v>
      </c>
      <c r="W16" s="1">
        <f>+W10-SUM(W13:W15)</f>
        <v>2147.3999999999978</v>
      </c>
      <c r="X16" s="1">
        <f>+X10-SUM(X13:X15)</f>
        <v>2196.7000000000007</v>
      </c>
      <c r="Y16" s="1">
        <f>+Y10-SUM(Y13:Y15)</f>
        <v>2217.3999999999996</v>
      </c>
      <c r="Z16" s="1">
        <f>+Z10-SUM(Z13:Z15)</f>
        <v>2428.5</v>
      </c>
      <c r="AA16" s="1">
        <f>+AA10-SUM(AA13:AA15)</f>
        <v>2428.5</v>
      </c>
      <c r="AB16" s="1">
        <f>+AB10-SUM(AB13:AB15)</f>
        <v>2428.5</v>
      </c>
      <c r="AC16" s="1">
        <f t="shared" ref="AA16:AI16" si="18">+AC10-SUM(AC13:AC15)</f>
        <v>2428.5</v>
      </c>
      <c r="AD16" s="1">
        <f t="shared" si="18"/>
        <v>2428.5</v>
      </c>
      <c r="AE16" s="1">
        <f t="shared" si="18"/>
        <v>2428.5</v>
      </c>
      <c r="AF16" s="1">
        <f t="shared" si="18"/>
        <v>2428.5</v>
      </c>
      <c r="AG16" s="1">
        <f t="shared" si="18"/>
        <v>2428.5</v>
      </c>
      <c r="AH16" s="1">
        <f t="shared" si="18"/>
        <v>2428.5</v>
      </c>
      <c r="AI16" s="1">
        <f t="shared" si="18"/>
        <v>2428.5</v>
      </c>
    </row>
    <row r="17" spans="2:225">
      <c r="B17" s="3" t="s">
        <v>28</v>
      </c>
      <c r="W17" s="1">
        <v>236.4</v>
      </c>
      <c r="X17" s="1">
        <v>208.6</v>
      </c>
      <c r="Y17" s="1">
        <v>218.5</v>
      </c>
      <c r="Z17" s="3">
        <f>+Z$16*(Y17/Y$16)</f>
        <v>239.30154685667904</v>
      </c>
      <c r="AA17" s="3">
        <f t="shared" ref="AA17:AH17" si="19">+AA$16*(Z17/Z$16)</f>
        <v>239.30154685667904</v>
      </c>
      <c r="AB17" s="3">
        <f t="shared" si="19"/>
        <v>239.30154685667904</v>
      </c>
      <c r="AC17" s="3">
        <f t="shared" si="19"/>
        <v>239.30154685667904</v>
      </c>
      <c r="AD17" s="3">
        <f t="shared" si="19"/>
        <v>239.30154685667904</v>
      </c>
      <c r="AE17" s="3">
        <f t="shared" si="19"/>
        <v>239.30154685667904</v>
      </c>
      <c r="AF17" s="3">
        <f t="shared" si="19"/>
        <v>239.30154685667904</v>
      </c>
      <c r="AG17" s="3">
        <f t="shared" si="19"/>
        <v>239.30154685667904</v>
      </c>
      <c r="AH17" s="3">
        <f t="shared" si="19"/>
        <v>239.30154685667904</v>
      </c>
      <c r="AI17" s="3">
        <f t="shared" ref="AI17" si="20">+AI$16*(AH17/AH$16)</f>
        <v>239.30154685667904</v>
      </c>
    </row>
    <row r="18" spans="2:225">
      <c r="B18" s="3" t="s">
        <v>29</v>
      </c>
      <c r="W18" s="1">
        <v>27.3</v>
      </c>
      <c r="X18" s="1">
        <v>70.7</v>
      </c>
      <c r="Y18" s="1">
        <v>106.7</v>
      </c>
      <c r="Z18" s="3">
        <f>+Y32*$AL$28</f>
        <v>44.32</v>
      </c>
      <c r="AA18" s="3">
        <f t="shared" ref="AA18:AH18" si="21">+Z32*$AL$28</f>
        <v>61.087299671749847</v>
      </c>
      <c r="AB18" s="3">
        <f t="shared" si="21"/>
        <v>77.980473538936309</v>
      </c>
      <c r="AC18" s="3">
        <f t="shared" si="21"/>
        <v>95.00046655473534</v>
      </c>
      <c r="AD18" s="3">
        <f t="shared" si="21"/>
        <v>112.14823076620341</v>
      </c>
      <c r="AE18" s="3">
        <f t="shared" si="21"/>
        <v>129.42472536753218</v>
      </c>
      <c r="AF18" s="3">
        <f t="shared" si="21"/>
        <v>146.83091675370289</v>
      </c>
      <c r="AG18" s="3">
        <f t="shared" si="21"/>
        <v>164.36777857454362</v>
      </c>
      <c r="AH18" s="3">
        <f t="shared" si="21"/>
        <v>182.03629178919232</v>
      </c>
      <c r="AI18" s="3">
        <f t="shared" ref="AI18" si="22">+AH32*$AL$28</f>
        <v>199.83744472096868</v>
      </c>
    </row>
    <row r="19" spans="2:225">
      <c r="B19" s="3" t="s">
        <v>30</v>
      </c>
      <c r="W19" s="1">
        <f>+W16-W17+W18</f>
        <v>1938.2999999999977</v>
      </c>
      <c r="X19" s="1">
        <f>+X16-X17+X18</f>
        <v>2058.8000000000006</v>
      </c>
      <c r="Y19" s="1">
        <f>+Y16-Y17+Y18</f>
        <v>2105.5999999999995</v>
      </c>
      <c r="Z19" s="1">
        <f>+Z16-Z17+Z18</f>
        <v>2233.518453143321</v>
      </c>
      <c r="AA19" s="1">
        <f t="shared" ref="AA19:AI19" si="23">+AA16-AA17+AA18</f>
        <v>2250.2857528150707</v>
      </c>
      <c r="AB19" s="1">
        <f t="shared" si="23"/>
        <v>2267.178926682257</v>
      </c>
      <c r="AC19" s="1">
        <f t="shared" si="23"/>
        <v>2284.1989196980562</v>
      </c>
      <c r="AD19" s="1">
        <f t="shared" si="23"/>
        <v>2301.3466839095245</v>
      </c>
      <c r="AE19" s="1">
        <f t="shared" si="23"/>
        <v>2318.623178510853</v>
      </c>
      <c r="AF19" s="1">
        <f t="shared" si="23"/>
        <v>2336.0293698970236</v>
      </c>
      <c r="AG19" s="1">
        <f t="shared" si="23"/>
        <v>2353.5662317178644</v>
      </c>
      <c r="AH19" s="1">
        <f t="shared" si="23"/>
        <v>2371.2347449325134</v>
      </c>
      <c r="AI19" s="1">
        <f t="shared" si="23"/>
        <v>2389.0358978642894</v>
      </c>
    </row>
    <row r="20" spans="2:225">
      <c r="B20" s="3" t="s">
        <v>31</v>
      </c>
      <c r="W20" s="1">
        <v>488.7</v>
      </c>
      <c r="X20" s="1">
        <v>546.79999999999995</v>
      </c>
      <c r="Y20" s="1">
        <v>524.9</v>
      </c>
      <c r="Z20" s="1">
        <f>+Z19*(Y20/Y19)</f>
        <v>556.78848596833654</v>
      </c>
      <c r="AA20" s="1">
        <f t="shared" ref="AA20:AI20" si="24">+AA19*(Z20/Z19)</f>
        <v>560.96836609642423</v>
      </c>
      <c r="AB20" s="1">
        <f t="shared" si="24"/>
        <v>565.17962510235418</v>
      </c>
      <c r="AC20" s="1">
        <f t="shared" si="24"/>
        <v>569.42249855124908</v>
      </c>
      <c r="AD20" s="1">
        <f t="shared" si="24"/>
        <v>573.69722377664789</v>
      </c>
      <c r="AE20" s="1">
        <f t="shared" si="24"/>
        <v>578.00403989378185</v>
      </c>
      <c r="AF20" s="1">
        <f t="shared" si="24"/>
        <v>582.3431878129503</v>
      </c>
      <c r="AG20" s="1">
        <f t="shared" si="24"/>
        <v>586.71491025299565</v>
      </c>
      <c r="AH20" s="1">
        <f t="shared" si="24"/>
        <v>591.11945175488074</v>
      </c>
      <c r="AI20" s="1">
        <f t="shared" si="24"/>
        <v>595.55705869536769</v>
      </c>
    </row>
    <row r="21" spans="2:225">
      <c r="B21" s="3" t="s">
        <v>32</v>
      </c>
      <c r="W21" s="1">
        <v>7.5</v>
      </c>
      <c r="X21" s="1">
        <v>5.2</v>
      </c>
      <c r="Y21" s="1">
        <v>5.2</v>
      </c>
    </row>
    <row r="22" spans="2:225">
      <c r="B22" s="3" t="s">
        <v>33</v>
      </c>
      <c r="W22" s="1">
        <f>+W19-W20+W21</f>
        <v>1457.0999999999976</v>
      </c>
      <c r="X22" s="1">
        <f>+X19-X20+X21</f>
        <v>1517.2000000000007</v>
      </c>
      <c r="Y22" s="1">
        <f>+Y19-Y20+Y21</f>
        <v>1585.8999999999994</v>
      </c>
      <c r="Z22" s="1">
        <f>+Z19-Z20+Z21</f>
        <v>1676.7299671749845</v>
      </c>
      <c r="AA22" s="1">
        <f t="shared" ref="AA22:AI22" si="25">+AA19-AA20+AA21</f>
        <v>1689.3173867186465</v>
      </c>
      <c r="AB22" s="1">
        <f t="shared" si="25"/>
        <v>1701.9993015799027</v>
      </c>
      <c r="AC22" s="1">
        <f t="shared" si="25"/>
        <v>1714.776421146807</v>
      </c>
      <c r="AD22" s="1">
        <f t="shared" si="25"/>
        <v>1727.6494601328766</v>
      </c>
      <c r="AE22" s="1">
        <f t="shared" si="25"/>
        <v>1740.6191386170713</v>
      </c>
      <c r="AF22" s="1">
        <f t="shared" si="25"/>
        <v>1753.6861820840732</v>
      </c>
      <c r="AG22" s="1">
        <f t="shared" si="25"/>
        <v>1766.8513214648688</v>
      </c>
      <c r="AH22" s="1">
        <f t="shared" si="25"/>
        <v>1780.1152931776328</v>
      </c>
      <c r="AI22" s="1">
        <f t="shared" si="25"/>
        <v>1793.4788391689217</v>
      </c>
    </row>
    <row r="23" spans="2:225">
      <c r="B23" s="3" t="s">
        <v>34</v>
      </c>
      <c r="W23" s="1">
        <v>99.8</v>
      </c>
      <c r="X23" s="1">
        <v>87.3</v>
      </c>
      <c r="Y23" s="1">
        <v>81.8</v>
      </c>
    </row>
    <row r="24" spans="2:225" s="5" customFormat="1">
      <c r="B24" s="5" t="s">
        <v>35</v>
      </c>
      <c r="W24" s="5">
        <f>+W22-W23</f>
        <v>1357.2999999999977</v>
      </c>
      <c r="X24" s="5">
        <f>+X22-X23</f>
        <v>1429.9000000000008</v>
      </c>
      <c r="Y24" s="5">
        <f>+Y22-Y23</f>
        <v>1504.0999999999995</v>
      </c>
      <c r="Z24" s="5">
        <f>+Z22-Z23</f>
        <v>1676.7299671749845</v>
      </c>
      <c r="AA24" s="5">
        <f t="shared" ref="AA24:AI24" si="26">+AA22-AA23</f>
        <v>1689.3173867186465</v>
      </c>
      <c r="AB24" s="5">
        <f t="shared" si="26"/>
        <v>1701.9993015799027</v>
      </c>
      <c r="AC24" s="5">
        <f t="shared" si="26"/>
        <v>1714.776421146807</v>
      </c>
      <c r="AD24" s="5">
        <f t="shared" si="26"/>
        <v>1727.6494601328766</v>
      </c>
      <c r="AE24" s="5">
        <f t="shared" si="26"/>
        <v>1740.6191386170713</v>
      </c>
      <c r="AF24" s="5">
        <f t="shared" si="26"/>
        <v>1753.6861820840732</v>
      </c>
      <c r="AG24" s="5">
        <f t="shared" si="26"/>
        <v>1766.8513214648688</v>
      </c>
      <c r="AH24" s="5">
        <f t="shared" si="26"/>
        <v>1780.1152931776328</v>
      </c>
      <c r="AI24" s="5">
        <f t="shared" si="26"/>
        <v>1793.4788391689217</v>
      </c>
      <c r="AJ24" s="5">
        <f t="shared" ref="AJ24:CU24" si="27">+AI24*(1+$AL$28)</f>
        <v>1811.4136275606108</v>
      </c>
      <c r="AK24" s="5">
        <f t="shared" si="27"/>
        <v>1829.527763836217</v>
      </c>
      <c r="AL24" s="5">
        <f t="shared" si="27"/>
        <v>1847.8230414745792</v>
      </c>
      <c r="AM24" s="5">
        <f t="shared" si="27"/>
        <v>1866.3012718893251</v>
      </c>
      <c r="AN24" s="5">
        <f t="shared" si="27"/>
        <v>1884.9642846082183</v>
      </c>
      <c r="AO24" s="5">
        <f t="shared" si="27"/>
        <v>1903.8139274543005</v>
      </c>
      <c r="AP24" s="5">
        <f t="shared" si="27"/>
        <v>1922.8520667288435</v>
      </c>
      <c r="AQ24" s="5">
        <f t="shared" si="27"/>
        <v>1942.0805873961319</v>
      </c>
      <c r="AR24" s="5">
        <f t="shared" si="27"/>
        <v>1961.5013932700933</v>
      </c>
      <c r="AS24" s="5">
        <f t="shared" si="27"/>
        <v>1981.1164072027943</v>
      </c>
      <c r="AT24" s="5">
        <f t="shared" si="27"/>
        <v>2000.9275712748222</v>
      </c>
      <c r="AU24" s="5">
        <f t="shared" si="27"/>
        <v>2020.9368469875703</v>
      </c>
      <c r="AV24" s="5">
        <f t="shared" si="27"/>
        <v>2041.146215457446</v>
      </c>
      <c r="AW24" s="5">
        <f t="shared" si="27"/>
        <v>2061.5576776120206</v>
      </c>
      <c r="AX24" s="5">
        <f t="shared" si="27"/>
        <v>2082.1732543881408</v>
      </c>
      <c r="AY24" s="5">
        <f t="shared" si="27"/>
        <v>2102.9949869320221</v>
      </c>
      <c r="AZ24" s="5">
        <f t="shared" si="27"/>
        <v>2124.0249368013424</v>
      </c>
      <c r="BA24" s="5">
        <f t="shared" si="27"/>
        <v>2145.2651861693557</v>
      </c>
      <c r="BB24" s="5">
        <f t="shared" si="27"/>
        <v>2166.7178380310493</v>
      </c>
      <c r="BC24" s="5">
        <f t="shared" si="27"/>
        <v>2188.3850164113596</v>
      </c>
      <c r="BD24" s="5">
        <f t="shared" si="27"/>
        <v>2210.2688665754731</v>
      </c>
      <c r="BE24" s="5">
        <f t="shared" si="27"/>
        <v>2232.3715552412277</v>
      </c>
      <c r="BF24" s="5">
        <f t="shared" si="27"/>
        <v>2254.6952707936402</v>
      </c>
      <c r="BG24" s="5">
        <f t="shared" si="27"/>
        <v>2277.2422235015765</v>
      </c>
      <c r="BH24" s="5">
        <f t="shared" si="27"/>
        <v>2300.0146457365922</v>
      </c>
      <c r="BI24" s="5">
        <f t="shared" si="27"/>
        <v>2323.0147921939583</v>
      </c>
      <c r="BJ24" s="5">
        <f t="shared" si="27"/>
        <v>2346.2449401158979</v>
      </c>
      <c r="BK24" s="5">
        <f t="shared" si="27"/>
        <v>2369.707389517057</v>
      </c>
      <c r="BL24" s="5">
        <f t="shared" si="27"/>
        <v>2393.4044634122274</v>
      </c>
      <c r="BM24" s="5">
        <f t="shared" si="27"/>
        <v>2417.3385080463495</v>
      </c>
      <c r="BN24" s="5">
        <f t="shared" si="27"/>
        <v>2441.511893126813</v>
      </c>
      <c r="BO24" s="5">
        <f t="shared" si="27"/>
        <v>2465.9270120580813</v>
      </c>
      <c r="BP24" s="5">
        <f t="shared" si="27"/>
        <v>2490.5862821786623</v>
      </c>
      <c r="BQ24" s="5">
        <f t="shared" si="27"/>
        <v>2515.492145000449</v>
      </c>
      <c r="BR24" s="5">
        <f t="shared" si="27"/>
        <v>2540.6470664504536</v>
      </c>
      <c r="BS24" s="5">
        <f t="shared" si="27"/>
        <v>2566.0535371149581</v>
      </c>
      <c r="BT24" s="5">
        <f t="shared" si="27"/>
        <v>2591.7140724861079</v>
      </c>
      <c r="BU24" s="5">
        <f t="shared" si="27"/>
        <v>2617.6312132109688</v>
      </c>
      <c r="BV24" s="5">
        <f t="shared" si="27"/>
        <v>2643.8075253430784</v>
      </c>
      <c r="BW24" s="5">
        <f t="shared" si="27"/>
        <v>2670.2456005965091</v>
      </c>
      <c r="BX24" s="5">
        <f t="shared" si="27"/>
        <v>2696.948056602474</v>
      </c>
      <c r="BY24" s="5">
        <f t="shared" si="27"/>
        <v>2723.9175371684987</v>
      </c>
      <c r="BZ24" s="5">
        <f t="shared" si="27"/>
        <v>2751.1567125401839</v>
      </c>
      <c r="CA24" s="5">
        <f t="shared" si="27"/>
        <v>2778.6682796655859</v>
      </c>
      <c r="CB24" s="5">
        <f t="shared" si="27"/>
        <v>2806.4549624622418</v>
      </c>
      <c r="CC24" s="5">
        <f t="shared" si="27"/>
        <v>2834.5195120868643</v>
      </c>
      <c r="CD24" s="5">
        <f t="shared" si="27"/>
        <v>2862.8647072077329</v>
      </c>
      <c r="CE24" s="5">
        <f t="shared" si="27"/>
        <v>2891.4933542798103</v>
      </c>
      <c r="CF24" s="5">
        <f t="shared" si="27"/>
        <v>2920.4082878226086</v>
      </c>
      <c r="CG24" s="5">
        <f t="shared" si="27"/>
        <v>2949.6123707008346</v>
      </c>
      <c r="CH24" s="5">
        <f t="shared" si="27"/>
        <v>2979.108494407843</v>
      </c>
      <c r="CI24" s="5">
        <f t="shared" si="27"/>
        <v>3008.8995793519216</v>
      </c>
      <c r="CJ24" s="5">
        <f t="shared" si="27"/>
        <v>3038.9885751454408</v>
      </c>
      <c r="CK24" s="5">
        <f t="shared" si="27"/>
        <v>3069.3784608968954</v>
      </c>
      <c r="CL24" s="5">
        <f t="shared" si="27"/>
        <v>3100.0722455058644</v>
      </c>
      <c r="CM24" s="5">
        <f t="shared" si="27"/>
        <v>3131.0729679609231</v>
      </c>
      <c r="CN24" s="5">
        <f t="shared" si="27"/>
        <v>3162.3836976405323</v>
      </c>
      <c r="CO24" s="5">
        <f t="shared" si="27"/>
        <v>3194.0075346169378</v>
      </c>
      <c r="CP24" s="5">
        <f t="shared" si="27"/>
        <v>3225.9476099631074</v>
      </c>
      <c r="CQ24" s="5">
        <f t="shared" si="27"/>
        <v>3258.2070860627387</v>
      </c>
      <c r="CR24" s="5">
        <f t="shared" si="27"/>
        <v>3290.7891569233661</v>
      </c>
      <c r="CS24" s="5">
        <f t="shared" si="27"/>
        <v>3323.6970484925996</v>
      </c>
      <c r="CT24" s="5">
        <f t="shared" si="27"/>
        <v>3356.9340189775257</v>
      </c>
      <c r="CU24" s="5">
        <f t="shared" si="27"/>
        <v>3390.5033591673009</v>
      </c>
      <c r="CV24" s="5">
        <f t="shared" ref="CV24:FG24" si="28">+CU24*(1+$AL$28)</f>
        <v>3424.4083927589741</v>
      </c>
      <c r="CW24" s="5">
        <f t="shared" si="28"/>
        <v>3458.6524766865637</v>
      </c>
      <c r="CX24" s="5">
        <f t="shared" si="28"/>
        <v>3493.2390014534294</v>
      </c>
      <c r="CY24" s="5">
        <f t="shared" si="28"/>
        <v>3528.1713914679635</v>
      </c>
      <c r="CZ24" s="5">
        <f t="shared" si="28"/>
        <v>3563.4531053826431</v>
      </c>
      <c r="DA24" s="5">
        <f t="shared" si="28"/>
        <v>3599.0876364364694</v>
      </c>
      <c r="DB24" s="5">
        <f t="shared" si="28"/>
        <v>3635.0785128008342</v>
      </c>
      <c r="DC24" s="5">
        <f t="shared" si="28"/>
        <v>3671.4292979288425</v>
      </c>
      <c r="DD24" s="5">
        <f t="shared" si="28"/>
        <v>3708.143590908131</v>
      </c>
      <c r="DE24" s="5">
        <f t="shared" si="28"/>
        <v>3745.2250268172124</v>
      </c>
      <c r="DF24" s="5">
        <f t="shared" si="28"/>
        <v>3782.6772770853845</v>
      </c>
      <c r="DG24" s="5">
        <f t="shared" si="28"/>
        <v>3820.5040498562385</v>
      </c>
      <c r="DH24" s="5">
        <f t="shared" si="28"/>
        <v>3858.709090354801</v>
      </c>
      <c r="DI24" s="5">
        <f t="shared" si="28"/>
        <v>3897.296181258349</v>
      </c>
      <c r="DJ24" s="5">
        <f t="shared" si="28"/>
        <v>3936.2691430709324</v>
      </c>
      <c r="DK24" s="5">
        <f t="shared" si="28"/>
        <v>3975.6318345016416</v>
      </c>
      <c r="DL24" s="5">
        <f t="shared" si="28"/>
        <v>4015.3881528466582</v>
      </c>
      <c r="DM24" s="5">
        <f t="shared" si="28"/>
        <v>4055.5420343751248</v>
      </c>
      <c r="DN24" s="5">
        <f t="shared" si="28"/>
        <v>4096.0974547188762</v>
      </c>
      <c r="DO24" s="5">
        <f t="shared" si="28"/>
        <v>4137.0584292660651</v>
      </c>
      <c r="DP24" s="5">
        <f t="shared" si="28"/>
        <v>4178.4290135587262</v>
      </c>
      <c r="DQ24" s="5">
        <f t="shared" si="28"/>
        <v>4220.2133036943133</v>
      </c>
      <c r="DR24" s="5">
        <f t="shared" si="28"/>
        <v>4262.4154367312567</v>
      </c>
      <c r="DS24" s="5">
        <f t="shared" si="28"/>
        <v>4305.039591098569</v>
      </c>
      <c r="DT24" s="5">
        <f t="shared" si="28"/>
        <v>4348.0899870095545</v>
      </c>
      <c r="DU24" s="5">
        <f t="shared" si="28"/>
        <v>4391.5708868796501</v>
      </c>
      <c r="DV24" s="5">
        <f t="shared" si="28"/>
        <v>4435.4865957484462</v>
      </c>
      <c r="DW24" s="5">
        <f t="shared" si="28"/>
        <v>4479.8414617059307</v>
      </c>
      <c r="DX24" s="5">
        <f t="shared" si="28"/>
        <v>4524.6398763229899</v>
      </c>
      <c r="DY24" s="5">
        <f t="shared" si="28"/>
        <v>4569.8862750862199</v>
      </c>
      <c r="DZ24" s="5">
        <f t="shared" si="28"/>
        <v>4615.5851378370826</v>
      </c>
      <c r="EA24" s="5">
        <f t="shared" si="28"/>
        <v>4661.7409892154537</v>
      </c>
      <c r="EB24" s="5">
        <f t="shared" si="28"/>
        <v>4708.3583991076084</v>
      </c>
      <c r="EC24" s="5">
        <f t="shared" si="28"/>
        <v>4755.4419830986844</v>
      </c>
      <c r="ED24" s="5">
        <f t="shared" si="28"/>
        <v>4802.9964029296716</v>
      </c>
      <c r="EE24" s="5">
        <f t="shared" si="28"/>
        <v>4851.0263669589685</v>
      </c>
      <c r="EF24" s="5">
        <f t="shared" si="28"/>
        <v>4899.5366306285587</v>
      </c>
      <c r="EG24" s="5">
        <f t="shared" si="28"/>
        <v>4948.5319969348438</v>
      </c>
      <c r="EH24" s="5">
        <f t="shared" si="28"/>
        <v>4998.0173169041927</v>
      </c>
      <c r="EI24" s="5">
        <f t="shared" si="28"/>
        <v>5047.997490073235</v>
      </c>
      <c r="EJ24" s="5">
        <f t="shared" si="28"/>
        <v>5098.4774649739675</v>
      </c>
      <c r="EK24" s="5">
        <f t="shared" si="28"/>
        <v>5149.4622396237073</v>
      </c>
      <c r="EL24" s="5">
        <f t="shared" si="28"/>
        <v>5200.9568620199443</v>
      </c>
      <c r="EM24" s="5">
        <f t="shared" si="28"/>
        <v>5252.9664306401437</v>
      </c>
      <c r="EN24" s="5">
        <f t="shared" si="28"/>
        <v>5305.4960949465449</v>
      </c>
      <c r="EO24" s="5">
        <f t="shared" si="28"/>
        <v>5358.5510558960104</v>
      </c>
      <c r="EP24" s="5">
        <f t="shared" si="28"/>
        <v>5412.1365664549703</v>
      </c>
      <c r="EQ24" s="5">
        <f t="shared" si="28"/>
        <v>5466.2579321195199</v>
      </c>
      <c r="ER24" s="5">
        <f t="shared" si="28"/>
        <v>5520.920511440715</v>
      </c>
      <c r="ES24" s="5">
        <f t="shared" si="28"/>
        <v>5576.1297165551223</v>
      </c>
      <c r="ET24" s="5">
        <f t="shared" si="28"/>
        <v>5631.891013720674</v>
      </c>
      <c r="EU24" s="5">
        <f t="shared" si="28"/>
        <v>5688.2099238578812</v>
      </c>
      <c r="EV24" s="5">
        <f t="shared" si="28"/>
        <v>5745.0920230964603</v>
      </c>
      <c r="EW24" s="5">
        <f t="shared" si="28"/>
        <v>5802.5429433274248</v>
      </c>
      <c r="EX24" s="5">
        <f t="shared" si="28"/>
        <v>5860.5683727606993</v>
      </c>
      <c r="EY24" s="5">
        <f t="shared" si="28"/>
        <v>5919.1740564883066</v>
      </c>
      <c r="EZ24" s="5">
        <f t="shared" si="28"/>
        <v>5978.3657970531895</v>
      </c>
      <c r="FA24" s="5">
        <f t="shared" si="28"/>
        <v>6038.1494550237212</v>
      </c>
      <c r="FB24" s="5">
        <f t="shared" si="28"/>
        <v>6098.5309495739584</v>
      </c>
      <c r="FC24" s="5">
        <f t="shared" si="28"/>
        <v>6159.5162590696982</v>
      </c>
      <c r="FD24" s="5">
        <f t="shared" si="28"/>
        <v>6221.1114216603955</v>
      </c>
      <c r="FE24" s="5">
        <f t="shared" si="28"/>
        <v>6283.3225358769996</v>
      </c>
      <c r="FF24" s="5">
        <f t="shared" si="28"/>
        <v>6346.1557612357701</v>
      </c>
      <c r="FG24" s="5">
        <f t="shared" si="28"/>
        <v>6409.617318848128</v>
      </c>
      <c r="FH24" s="5">
        <f t="shared" ref="FH24:HJ24" si="29">+FG24*(1+$AL$28)</f>
        <v>6473.7134920366098</v>
      </c>
      <c r="FI24" s="5">
        <f t="shared" si="29"/>
        <v>6538.4506269569756</v>
      </c>
      <c r="FJ24" s="5">
        <f t="shared" si="29"/>
        <v>6603.8351332265456</v>
      </c>
      <c r="FK24" s="5">
        <f t="shared" si="29"/>
        <v>6669.8734845588115</v>
      </c>
      <c r="FL24" s="5">
        <f t="shared" si="29"/>
        <v>6736.5722194043992</v>
      </c>
      <c r="FM24" s="5">
        <f t="shared" si="29"/>
        <v>6803.9379415984431</v>
      </c>
      <c r="FN24" s="5">
        <f t="shared" si="29"/>
        <v>6871.9773210144276</v>
      </c>
      <c r="FO24" s="5">
        <f t="shared" si="29"/>
        <v>6940.6970942245716</v>
      </c>
      <c r="FP24" s="5">
        <f t="shared" si="29"/>
        <v>7010.1040651668172</v>
      </c>
      <c r="FQ24" s="5">
        <f t="shared" si="29"/>
        <v>7080.2051058184852</v>
      </c>
      <c r="FR24" s="5">
        <f t="shared" si="29"/>
        <v>7151.0071568766698</v>
      </c>
      <c r="FS24" s="5">
        <f t="shared" si="29"/>
        <v>7222.5172284454366</v>
      </c>
      <c r="FT24" s="5">
        <f t="shared" si="29"/>
        <v>7294.7424007298914</v>
      </c>
      <c r="FU24" s="5">
        <f t="shared" si="29"/>
        <v>7367.6898247371901</v>
      </c>
      <c r="FV24" s="5">
        <f t="shared" si="29"/>
        <v>7441.3667229845623</v>
      </c>
      <c r="FW24" s="5">
        <f t="shared" si="29"/>
        <v>7515.7803902144078</v>
      </c>
      <c r="FX24" s="5">
        <f t="shared" si="29"/>
        <v>7590.938194116552</v>
      </c>
      <c r="FY24" s="5">
        <f t="shared" si="29"/>
        <v>7666.8475760577176</v>
      </c>
      <c r="FZ24" s="5">
        <f t="shared" si="29"/>
        <v>7743.5160518182947</v>
      </c>
      <c r="GA24" s="5">
        <f t="shared" si="29"/>
        <v>7820.9512123364775</v>
      </c>
      <c r="GB24" s="5">
        <f t="shared" si="29"/>
        <v>7899.1607244598426</v>
      </c>
      <c r="GC24" s="5">
        <f t="shared" si="29"/>
        <v>7978.1523317044412</v>
      </c>
      <c r="GD24" s="5">
        <f t="shared" si="29"/>
        <v>8057.9338550214852</v>
      </c>
      <c r="GE24" s="5">
        <f t="shared" si="29"/>
        <v>8138.5131935717</v>
      </c>
      <c r="GF24" s="5">
        <f t="shared" si="29"/>
        <v>8219.8983255074163</v>
      </c>
      <c r="GG24" s="5">
        <f t="shared" si="29"/>
        <v>8302.0973087624898</v>
      </c>
      <c r="GH24" s="5">
        <f t="shared" si="29"/>
        <v>8385.1182818501147</v>
      </c>
      <c r="GI24" s="5">
        <f t="shared" si="29"/>
        <v>8468.9694646686166</v>
      </c>
      <c r="GJ24" s="5">
        <f t="shared" si="29"/>
        <v>8553.6591593153025</v>
      </c>
      <c r="GK24" s="5">
        <f t="shared" si="29"/>
        <v>8639.195750908455</v>
      </c>
      <c r="GL24" s="5">
        <f t="shared" si="29"/>
        <v>8725.587708417539</v>
      </c>
      <c r="GM24" s="5">
        <f t="shared" si="29"/>
        <v>8812.8435855017142</v>
      </c>
      <c r="GN24" s="5">
        <f t="shared" si="29"/>
        <v>8900.9720213567307</v>
      </c>
      <c r="GO24" s="5">
        <f t="shared" si="29"/>
        <v>8989.9817415702983</v>
      </c>
      <c r="GP24" s="5">
        <f t="shared" si="29"/>
        <v>9079.8815589860005</v>
      </c>
      <c r="GQ24" s="5">
        <f t="shared" si="29"/>
        <v>9170.6803745758607</v>
      </c>
      <c r="GR24" s="5">
        <f t="shared" si="29"/>
        <v>9262.38717832162</v>
      </c>
      <c r="GS24" s="5">
        <f t="shared" si="29"/>
        <v>9355.0110501048366</v>
      </c>
      <c r="GT24" s="5">
        <f t="shared" si="29"/>
        <v>9448.5611606058847</v>
      </c>
      <c r="GU24" s="5">
        <f t="shared" si="29"/>
        <v>9543.0467722119429</v>
      </c>
      <c r="GV24" s="5">
        <f t="shared" si="29"/>
        <v>9638.4772399340618</v>
      </c>
      <c r="GW24" s="5">
        <f t="shared" si="29"/>
        <v>9734.8620123334022</v>
      </c>
      <c r="GX24" s="5">
        <f t="shared" si="29"/>
        <v>9832.2106324567358</v>
      </c>
      <c r="GY24" s="5">
        <f t="shared" si="29"/>
        <v>9930.5327387813031</v>
      </c>
      <c r="GZ24" s="5">
        <f t="shared" si="29"/>
        <v>10029.838066169115</v>
      </c>
      <c r="HA24" s="5">
        <f t="shared" si="29"/>
        <v>10130.136446830807</v>
      </c>
      <c r="HB24" s="5">
        <f t="shared" si="29"/>
        <v>10231.437811299116</v>
      </c>
      <c r="HC24" s="5">
        <f t="shared" si="29"/>
        <v>10333.752189412107</v>
      </c>
      <c r="HD24" s="5">
        <f t="shared" si="29"/>
        <v>10437.089711306229</v>
      </c>
      <c r="HE24" s="5">
        <f t="shared" si="29"/>
        <v>10541.460608419291</v>
      </c>
      <c r="HF24" s="5">
        <f t="shared" si="29"/>
        <v>10646.875214503483</v>
      </c>
      <c r="HG24" s="5">
        <f t="shared" si="29"/>
        <v>10753.343966648517</v>
      </c>
      <c r="HH24" s="5">
        <f t="shared" si="29"/>
        <v>10860.877406315003</v>
      </c>
      <c r="HI24" s="5">
        <f t="shared" si="29"/>
        <v>10969.486180378153</v>
      </c>
      <c r="HJ24" s="5">
        <f t="shared" si="29"/>
        <v>11079.181042181935</v>
      </c>
      <c r="HK24" s="5">
        <f t="shared" ref="HK24:HO24" si="30">+HJ24*(1+$AL$28)</f>
        <v>11189.972852603754</v>
      </c>
      <c r="HL24" s="5">
        <f t="shared" si="30"/>
        <v>11301.872581129792</v>
      </c>
      <c r="HM24" s="5">
        <f t="shared" si="30"/>
        <v>11414.89130694109</v>
      </c>
      <c r="HN24" s="5">
        <f t="shared" si="30"/>
        <v>11529.040220010502</v>
      </c>
      <c r="HO24" s="5">
        <f t="shared" si="30"/>
        <v>11644.330622210608</v>
      </c>
      <c r="HP24" s="5">
        <f t="shared" ref="HP24:HQ24" si="31">+HO24*(1+$AL$28)</f>
        <v>11760.773928432714</v>
      </c>
      <c r="HQ24" s="5">
        <f t="shared" si="31"/>
        <v>11878.381667717042</v>
      </c>
    </row>
    <row r="25" spans="2:225" s="2" customFormat="1">
      <c r="B25" s="6" t="s">
        <v>37</v>
      </c>
      <c r="W25" s="2">
        <v>6.53</v>
      </c>
      <c r="X25" s="2">
        <v>6.36</v>
      </c>
      <c r="Y25" s="2">
        <v>6.91</v>
      </c>
      <c r="Z25" s="2">
        <f>+Z24/Z26</f>
        <v>7.7030809608265063</v>
      </c>
      <c r="AA25" s="2">
        <f t="shared" ref="AA25:AI25" si="32">+AA24/AA26</f>
        <v>7.7609089437044432</v>
      </c>
      <c r="AB25" s="2">
        <f t="shared" si="32"/>
        <v>7.8191710484124286</v>
      </c>
      <c r="AC25" s="2">
        <f t="shared" si="32"/>
        <v>7.8778705339568127</v>
      </c>
      <c r="AD25" s="2">
        <f t="shared" si="32"/>
        <v>7.9370106838097083</v>
      </c>
      <c r="AE25" s="2">
        <f t="shared" si="32"/>
        <v>7.9965948060926584</v>
      </c>
      <c r="AF25" s="2">
        <f t="shared" si="32"/>
        <v>8.0566262337616852</v>
      </c>
      <c r="AG25" s="2">
        <f t="shared" si="32"/>
        <v>8.1171083247937297</v>
      </c>
      <c r="AH25" s="2">
        <f t="shared" si="32"/>
        <v>8.1780444623744746</v>
      </c>
      <c r="AI25" s="2">
        <f t="shared" si="32"/>
        <v>8.2394380550875965</v>
      </c>
    </row>
    <row r="26" spans="2:225">
      <c r="B26" s="3" t="s">
        <v>36</v>
      </c>
      <c r="W26" s="1">
        <f>+W24/W25</f>
        <v>207.85604900459381</v>
      </c>
      <c r="X26" s="1">
        <f>+X24/X25</f>
        <v>224.82704402515733</v>
      </c>
      <c r="Y26" s="1">
        <f>+Y24/Y25</f>
        <v>217.67004341533999</v>
      </c>
      <c r="Z26" s="1">
        <f>+Y26</f>
        <v>217.67004341533999</v>
      </c>
      <c r="AA26" s="1">
        <f t="shared" ref="AA26:AH26" si="33">+Z26</f>
        <v>217.67004341533999</v>
      </c>
      <c r="AB26" s="1">
        <f t="shared" si="33"/>
        <v>217.67004341533999</v>
      </c>
      <c r="AC26" s="1">
        <f t="shared" si="33"/>
        <v>217.67004341533999</v>
      </c>
      <c r="AD26" s="1">
        <f t="shared" si="33"/>
        <v>217.67004341533999</v>
      </c>
      <c r="AE26" s="1">
        <f t="shared" si="33"/>
        <v>217.67004341533999</v>
      </c>
      <c r="AF26" s="1">
        <f t="shared" si="33"/>
        <v>217.67004341533999</v>
      </c>
      <c r="AG26" s="1">
        <f t="shared" si="33"/>
        <v>217.67004341533999</v>
      </c>
      <c r="AH26" s="1">
        <f t="shared" si="33"/>
        <v>217.67004341533999</v>
      </c>
      <c r="AI26" s="1">
        <f t="shared" ref="AI26" si="34">+AH26</f>
        <v>217.67004341533999</v>
      </c>
    </row>
    <row r="28" spans="2:225" s="9" customFormat="1">
      <c r="B28" s="9" t="s">
        <v>38</v>
      </c>
      <c r="X28" s="9">
        <f>+X10/W10-1</f>
        <v>-2.0994583397437871E-5</v>
      </c>
      <c r="Y28" s="9">
        <f t="shared" ref="Y28:AH28" si="35">+Y10/X10-1</f>
        <v>2.8210314155545202E-2</v>
      </c>
      <c r="Z28" s="9">
        <f t="shared" si="35"/>
        <v>0</v>
      </c>
      <c r="AA28" s="9">
        <f t="shared" si="35"/>
        <v>0</v>
      </c>
      <c r="AB28" s="9">
        <f t="shared" si="35"/>
        <v>0</v>
      </c>
      <c r="AC28" s="9">
        <f t="shared" si="35"/>
        <v>0</v>
      </c>
      <c r="AD28" s="9">
        <f t="shared" si="35"/>
        <v>0</v>
      </c>
      <c r="AE28" s="9">
        <f t="shared" si="35"/>
        <v>0</v>
      </c>
      <c r="AF28" s="9">
        <f t="shared" si="35"/>
        <v>0</v>
      </c>
      <c r="AG28" s="9">
        <f t="shared" si="35"/>
        <v>0</v>
      </c>
      <c r="AH28" s="9">
        <f t="shared" si="35"/>
        <v>0</v>
      </c>
      <c r="AI28" s="9">
        <f t="shared" ref="AI28" si="36">+AI10/AH10-1</f>
        <v>0</v>
      </c>
      <c r="AK28" s="9" t="s">
        <v>86</v>
      </c>
      <c r="AL28" s="7">
        <v>0.01</v>
      </c>
    </row>
    <row r="29" spans="2:225" s="7" customFormat="1">
      <c r="B29" s="7" t="s">
        <v>40</v>
      </c>
      <c r="W29" s="7">
        <f t="shared" ref="W29:Y29" si="37">(W10-W13)/W10</f>
        <v>0.19169454280795548</v>
      </c>
      <c r="X29" s="7">
        <f t="shared" si="37"/>
        <v>0.19557564857128862</v>
      </c>
      <c r="Y29" s="7">
        <f>(Y10-Y13)/Y10</f>
        <v>0.19208831897197157</v>
      </c>
      <c r="AK29" s="7" t="s">
        <v>87</v>
      </c>
      <c r="AL29" s="7">
        <v>0.08</v>
      </c>
    </row>
    <row r="30" spans="2:225">
      <c r="AK30" s="1" t="s">
        <v>88</v>
      </c>
      <c r="AL30" s="1">
        <f>NPV(AL29,Z24:HQ24)</f>
        <v>23570.294618742828</v>
      </c>
    </row>
    <row r="31" spans="2:225">
      <c r="AK31" s="1" t="s">
        <v>92</v>
      </c>
      <c r="AL31" s="1">
        <f>+Main!K6-Main!K7</f>
        <v>-1218.5</v>
      </c>
    </row>
    <row r="32" spans="2:225">
      <c r="B32" s="1" t="s">
        <v>95</v>
      </c>
      <c r="Y32" s="1">
        <v>4432</v>
      </c>
      <c r="Z32" s="1">
        <f>+Y32+Z24</f>
        <v>6108.7299671749843</v>
      </c>
      <c r="AA32" s="1">
        <f t="shared" ref="AA32:AH32" si="38">+Z32+AA24</f>
        <v>7798.0473538936312</v>
      </c>
      <c r="AB32" s="1">
        <f t="shared" si="38"/>
        <v>9500.046655473534</v>
      </c>
      <c r="AC32" s="1">
        <f t="shared" si="38"/>
        <v>11214.823076620341</v>
      </c>
      <c r="AD32" s="1">
        <f t="shared" si="38"/>
        <v>12942.472536753217</v>
      </c>
      <c r="AE32" s="1">
        <f t="shared" si="38"/>
        <v>14683.091675370288</v>
      </c>
      <c r="AF32" s="1">
        <f t="shared" si="38"/>
        <v>16436.777857454363</v>
      </c>
      <c r="AG32" s="1">
        <f t="shared" si="38"/>
        <v>18203.629178919233</v>
      </c>
      <c r="AH32" s="1">
        <f t="shared" si="38"/>
        <v>19983.744472096867</v>
      </c>
      <c r="AI32" s="1">
        <f t="shared" ref="AI32" si="39">+AH32+AI24</f>
        <v>21777.223311265789</v>
      </c>
      <c r="AK32" s="1" t="s">
        <v>93</v>
      </c>
      <c r="AL32" s="1">
        <f>+SUM(AL30:AL31)</f>
        <v>22351.794618742828</v>
      </c>
    </row>
    <row r="33" spans="2:38">
      <c r="B33" s="1" t="s">
        <v>109</v>
      </c>
      <c r="Y33" s="1">
        <v>0</v>
      </c>
      <c r="AK33" s="1" t="s">
        <v>89</v>
      </c>
      <c r="AL33" s="1">
        <f>+Main!K4</f>
        <v>197.992717</v>
      </c>
    </row>
    <row r="34" spans="2:38">
      <c r="B34" s="1" t="s">
        <v>110</v>
      </c>
      <c r="Y34" s="1">
        <v>8659.7999999999993</v>
      </c>
      <c r="AK34" s="1" t="s">
        <v>90</v>
      </c>
      <c r="AL34" s="1">
        <f>+AL32/AL33</f>
        <v>112.89200409701347</v>
      </c>
    </row>
    <row r="35" spans="2:38">
      <c r="B35" s="1" t="s">
        <v>111</v>
      </c>
      <c r="Y35" s="1">
        <v>1342.5</v>
      </c>
      <c r="AK35" s="1" t="s">
        <v>91</v>
      </c>
      <c r="AL35" s="1">
        <f>+Main!K3</f>
        <v>96.76</v>
      </c>
    </row>
    <row r="36" spans="2:38">
      <c r="B36" s="1" t="s">
        <v>112</v>
      </c>
      <c r="Y36" s="1">
        <v>949.9</v>
      </c>
      <c r="AK36" s="1" t="s">
        <v>94</v>
      </c>
      <c r="AL36" s="7">
        <f>+AL34/AL35-1</f>
        <v>0.16672182820394243</v>
      </c>
    </row>
    <row r="37" spans="2:38">
      <c r="B37" s="1" t="s">
        <v>113</v>
      </c>
      <c r="Y37" s="1">
        <v>874.9</v>
      </c>
    </row>
    <row r="38" spans="2:38">
      <c r="B38" s="1" t="s">
        <v>114</v>
      </c>
      <c r="Y38" s="1">
        <v>1046.4000000000001</v>
      </c>
    </row>
    <row r="39" spans="2:38">
      <c r="B39" s="1" t="s">
        <v>115</v>
      </c>
      <c r="Y39" s="1">
        <v>66.400000000000006</v>
      </c>
    </row>
    <row r="40" spans="2:38">
      <c r="B40" s="1" t="s">
        <v>116</v>
      </c>
      <c r="Y40" s="1">
        <v>10082.299999999999</v>
      </c>
    </row>
    <row r="41" spans="2:38">
      <c r="B41" s="1" t="s">
        <v>117</v>
      </c>
      <c r="Y41" s="1">
        <v>366.9</v>
      </c>
    </row>
    <row r="42" spans="2:38">
      <c r="B42" s="1" t="s">
        <v>118</v>
      </c>
      <c r="Y42" s="1">
        <v>223.5</v>
      </c>
    </row>
    <row r="43" spans="2:38">
      <c r="B43" s="1" t="s">
        <v>119</v>
      </c>
      <c r="Y43" s="1">
        <f>+SUM(Y32:Y42)</f>
        <v>28044.600000000002</v>
      </c>
    </row>
    <row r="45" spans="2:38">
      <c r="B45" s="1" t="s">
        <v>98</v>
      </c>
      <c r="Y45" s="1">
        <v>11634</v>
      </c>
    </row>
    <row r="46" spans="2:38">
      <c r="B46" s="1" t="s">
        <v>99</v>
      </c>
      <c r="Y46" s="1">
        <v>1356.2</v>
      </c>
    </row>
    <row r="47" spans="2:38">
      <c r="B47" s="1" t="s">
        <v>100</v>
      </c>
      <c r="Y47" s="1">
        <v>750.5</v>
      </c>
    </row>
    <row r="48" spans="2:38">
      <c r="B48" s="1" t="s">
        <v>101</v>
      </c>
      <c r="Y48" s="1">
        <v>10.9</v>
      </c>
    </row>
    <row r="49" spans="2:25">
      <c r="B49" s="1" t="s">
        <v>102</v>
      </c>
      <c r="Y49" s="1">
        <v>351.6</v>
      </c>
    </row>
    <row r="50" spans="2:25">
      <c r="B50" s="1" t="s">
        <v>103</v>
      </c>
      <c r="Y50" s="1">
        <v>2142.8000000000002</v>
      </c>
    </row>
    <row r="51" spans="2:25">
      <c r="B51" s="1" t="s">
        <v>104</v>
      </c>
      <c r="Y51" s="1">
        <v>887.7</v>
      </c>
    </row>
    <row r="52" spans="2:25">
      <c r="B52" s="1" t="s">
        <v>105</v>
      </c>
      <c r="Y52" s="1">
        <v>853</v>
      </c>
    </row>
    <row r="53" spans="2:25">
      <c r="B53" s="1" t="s">
        <v>106</v>
      </c>
      <c r="Y53" s="1">
        <v>4889.1000000000004</v>
      </c>
    </row>
    <row r="54" spans="2:25">
      <c r="B54" s="1" t="s">
        <v>107</v>
      </c>
      <c r="Y54" s="1">
        <v>529.1</v>
      </c>
    </row>
    <row r="55" spans="2:25">
      <c r="B55" s="1" t="s">
        <v>108</v>
      </c>
      <c r="Y55" s="1">
        <v>414.6</v>
      </c>
    </row>
    <row r="56" spans="2:25">
      <c r="B56" s="1" t="s">
        <v>97</v>
      </c>
      <c r="Y56" s="1">
        <v>4225.1000000000004</v>
      </c>
    </row>
    <row r="57" spans="2:25">
      <c r="B57" s="1" t="s">
        <v>96</v>
      </c>
      <c r="Y57" s="1">
        <f>+SUM(Y45:Y56)</f>
        <v>28044.6</v>
      </c>
    </row>
  </sheetData>
  <pageMargins left="0.7" right="0.7" top="0.75" bottom="0.75" header="0.3" footer="0.3"/>
  <ignoredErrors>
    <ignoredError sqref="W13:Y13" formulaRange="1"/>
    <ignoredError sqref="Z13:AH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2024-03-30T00:18:25Z</dcterms:created>
  <dcterms:modified xsi:type="dcterms:W3CDTF">2024-03-30T00:54:44Z</dcterms:modified>
</cp:coreProperties>
</file>