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A3671E54-CF12-1C44-8A7C-150C7AB0DE7F}" xr6:coauthVersionLast="47" xr6:coauthVersionMax="47" xr10:uidLastSave="{00000000-0000-0000-0000-000000000000}"/>
  <bookViews>
    <workbookView xWindow="10380" yWindow="1440" windowWidth="34980" windowHeight="21480" xr2:uid="{88CE9425-9197-104C-B226-C582CA74B11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D40" i="1" l="1"/>
  <c r="D36" i="1"/>
  <c r="D33" i="1"/>
  <c r="D37" i="1" s="1"/>
  <c r="C40" i="1"/>
  <c r="C36" i="1"/>
  <c r="O7" i="1"/>
  <c r="O8" i="1" s="1"/>
  <c r="N8" i="1"/>
  <c r="N7" i="1"/>
  <c r="N6" i="1"/>
  <c r="C32" i="1"/>
  <c r="C33" i="1" s="1"/>
  <c r="C34" i="1" l="1"/>
  <c r="D32" i="1"/>
  <c r="D34" i="1" s="1"/>
  <c r="D35" i="1" s="1"/>
  <c r="D38" i="1" s="1"/>
  <c r="D39" i="1" s="1"/>
  <c r="D41" i="1" s="1"/>
  <c r="D44" i="1" s="1"/>
  <c r="N9" i="1"/>
  <c r="C35" i="1" l="1"/>
  <c r="C37" i="1"/>
  <c r="C38" i="1" l="1"/>
  <c r="C39" i="1" l="1"/>
  <c r="C41" i="1" s="1"/>
</calcChain>
</file>

<file path=xl/sharedStrings.xml><?xml version="1.0" encoding="utf-8"?>
<sst xmlns="http://schemas.openxmlformats.org/spreadsheetml/2006/main" count="51" uniqueCount="51">
  <si>
    <t>P</t>
  </si>
  <si>
    <t>S</t>
  </si>
  <si>
    <t>MC</t>
  </si>
  <si>
    <t>C</t>
  </si>
  <si>
    <t>D</t>
  </si>
  <si>
    <t>EV</t>
  </si>
  <si>
    <t>Founder</t>
  </si>
  <si>
    <t>Robert Friedland</t>
  </si>
  <si>
    <t>Press Releases</t>
  </si>
  <si>
    <t xml:space="preserve">Proprietary </t>
  </si>
  <si>
    <t xml:space="preserve">Typhoon </t>
  </si>
  <si>
    <t xml:space="preserve">Projects </t>
  </si>
  <si>
    <t>Santa Cruz Copper Project</t>
  </si>
  <si>
    <t>Location</t>
  </si>
  <si>
    <t xml:space="preserve">Arizona </t>
  </si>
  <si>
    <t>Grade</t>
  </si>
  <si>
    <t xml:space="preserve">High </t>
  </si>
  <si>
    <t xml:space="preserve">Potential </t>
  </si>
  <si>
    <t>resource expansion</t>
  </si>
  <si>
    <t xml:space="preserve">Tintic Copper Gold  project </t>
  </si>
  <si>
    <t xml:space="preserve">Contains </t>
  </si>
  <si>
    <t xml:space="preserve">high grade copper, gold, and silver potentila </t>
  </si>
  <si>
    <t xml:space="preserve">high grade copper zones and promising targets like Texaco and East Ridge </t>
  </si>
  <si>
    <t>confirms significant discover at East Ridge with high grade copper oxide and sulfide mineralization identified through typhoon</t>
  </si>
  <si>
    <t>Utah</t>
  </si>
  <si>
    <t xml:space="preserve">started drilling at tintic copper-gold in utah </t>
  </si>
  <si>
    <t xml:space="preserve">confirms discovery of copper at 1,059 meters deep at southwest </t>
  </si>
  <si>
    <t>partnership with JCHX</t>
  </si>
  <si>
    <t>Alacran Project (owned by cordoba minerals, subsidiary of IE)</t>
  </si>
  <si>
    <t xml:space="preserve">colombia </t>
  </si>
  <si>
    <t>Hog Heaven</t>
  </si>
  <si>
    <t xml:space="preserve">Lincoln </t>
  </si>
  <si>
    <t xml:space="preserve">Active drilling at Santa Cruz, Tintic, Hod Heaven, and Lincoln projects </t>
  </si>
  <si>
    <t>ontrack to deliver feasibility study for santa cruz copper project by Q2'25</t>
  </si>
  <si>
    <t xml:space="preserve">100% ownership of mineralrights at Santa Cruz Copper Project </t>
  </si>
  <si>
    <t xml:space="preserve">Fluor Enterprises as principal lead for PFS </t>
  </si>
  <si>
    <t>Q324</t>
  </si>
  <si>
    <t>Copper mlbs</t>
  </si>
  <si>
    <t xml:space="preserve">Copper in pounds </t>
  </si>
  <si>
    <t xml:space="preserve">Total Revenue </t>
  </si>
  <si>
    <t xml:space="preserve">Gross Profit </t>
  </si>
  <si>
    <t xml:space="preserve">Royalties </t>
  </si>
  <si>
    <t>Capex</t>
  </si>
  <si>
    <t xml:space="preserve">EBT </t>
  </si>
  <si>
    <t>Taxes</t>
  </si>
  <si>
    <t>Reclamation</t>
  </si>
  <si>
    <t xml:space="preserve">Profit </t>
  </si>
  <si>
    <t>Present Value , 8%, 20yrs</t>
  </si>
  <si>
    <t>Costs of Production  (Price $4.10)</t>
  </si>
  <si>
    <t>Present Value , 7%, 20yrs, price $3.50</t>
  </si>
  <si>
    <t xml:space="preserve">Ivanhoe Electric : Feasibility study expected Q2'25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</si>
</sst>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theme="1"/>
      <name val="ArialMT"/>
      <family val="2"/>
    </font>
    <font>
      <u/>
      <sz val="10"/>
      <color theme="1"/>
      <name val="ArialMT"/>
      <family val="2"/>
    </font>
    <font>
      <u/>
      <sz val="10"/>
      <color theme="10"/>
      <name val="ArialMT"/>
      <family val="2"/>
    </font>
    <font>
      <b/>
      <sz val="10"/>
      <color theme="1"/>
      <name val="ArialM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4" fontId="0" fillId="0" borderId="0" xfId="0" applyNumberFormat="1"/>
    <xf numFmtId="14" fontId="0" fillId="0" borderId="0" xfId="0" applyNumberFormat="1"/>
    <xf numFmtId="3" fontId="1" fillId="0" borderId="0" xfId="0" applyNumberFormat="1" applyFont="1"/>
    <xf numFmtId="14" fontId="2" fillId="0" borderId="0" xfId="1" applyNumberFormat="1"/>
    <xf numFmtId="14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4" fontId="0" fillId="0" borderId="4" xfId="0" applyNumberFormat="1" applyBorder="1"/>
    <xf numFmtId="3" fontId="0" fillId="0" borderId="5" xfId="0" applyNumberFormat="1" applyBorder="1"/>
    <xf numFmtId="3" fontId="0" fillId="0" borderId="4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9" fontId="0" fillId="0" borderId="0" xfId="0" applyNumberFormat="1"/>
    <xf numFmtId="3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vanhoeelectric.com/site/assets/files/9623/pr_15-23_ivanhoe_electric_provides_an_update_on_us_exp.pdf" TargetMode="External"/><Relationship Id="rId3" Type="http://schemas.openxmlformats.org/officeDocument/2006/relationships/hyperlink" Target="https://ivanhoeelectric.com/site/assets/files/8968/pr9-22_ivanhoe_electric_provides_update_on_operations_a.pdf" TargetMode="External"/><Relationship Id="rId7" Type="http://schemas.openxmlformats.org/officeDocument/2006/relationships/hyperlink" Target="https://ivanhoeelectric.com/site/assets/files/9110/pr14-22_ie_announces_cordoba_alacran_deal_v5_final-1.pdf" TargetMode="External"/><Relationship Id="rId2" Type="http://schemas.openxmlformats.org/officeDocument/2006/relationships/hyperlink" Target="https://ivanhoeelectric.com/site/assets/files/8960/pr7-22-ie-tintic-update-fnl4.pdf" TargetMode="External"/><Relationship Id="rId1" Type="http://schemas.openxmlformats.org/officeDocument/2006/relationships/hyperlink" Target="https://ivanhoeelectric.com/site/assets/files/8956/2022-09-15-ie-nr.pdf" TargetMode="External"/><Relationship Id="rId6" Type="http://schemas.openxmlformats.org/officeDocument/2006/relationships/hyperlink" Target="https://ivanhoeelectric.com/site/assets/files/9089/pr_13-22_ie_provides_update_on_operations_and_drill_re_1.pdf" TargetMode="External"/><Relationship Id="rId5" Type="http://schemas.openxmlformats.org/officeDocument/2006/relationships/hyperlink" Target="https://ivanhoeelectric.com/site/assets/files/9085/2022-11-22-ie-nr.pdf" TargetMode="External"/><Relationship Id="rId4" Type="http://schemas.openxmlformats.org/officeDocument/2006/relationships/hyperlink" Target="https://ivanhoeelectric.com/site/assets/files/8996/pr10-22_ivanhoe_electric_confirms_east_ridge_discovery_1.pdf" TargetMode="External"/><Relationship Id="rId9" Type="http://schemas.openxmlformats.org/officeDocument/2006/relationships/hyperlink" Target="https://ivanhoeelectric.com/site/assets/files/10627/pr_15_08-13-24_ivanhoe_electric_closes_option_to_own_the_mineral_rights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3525F-A1FE-7D4D-8BE9-EA0B01896377}">
  <dimension ref="B1:O46"/>
  <sheetViews>
    <sheetView tabSelected="1" zoomScale="131" workbookViewId="0">
      <selection activeCell="B5" sqref="B5"/>
    </sheetView>
  </sheetViews>
  <sheetFormatPr baseColWidth="10" defaultRowHeight="13"/>
  <cols>
    <col min="1" max="1" width="2.83203125" style="1" customWidth="1"/>
    <col min="2" max="2" width="49.5" style="1" bestFit="1" customWidth="1"/>
    <col min="3" max="4" width="13.6640625" style="1" bestFit="1" customWidth="1"/>
    <col min="5" max="5" width="3.6640625" style="1" bestFit="1" customWidth="1"/>
    <col min="6" max="6" width="4.6640625" style="1" bestFit="1" customWidth="1"/>
    <col min="7" max="12" width="10.83203125" style="1"/>
    <col min="13" max="13" width="3.6640625" style="1" bestFit="1" customWidth="1"/>
    <col min="14" max="14" width="4.6640625" style="1" bestFit="1" customWidth="1"/>
    <col min="15" max="15" width="5.5" style="1" bestFit="1" customWidth="1"/>
    <col min="16" max="16384" width="10.83203125" style="1"/>
  </cols>
  <sheetData>
    <row r="1" spans="2:15">
      <c r="B1" s="16" t="s">
        <v>50</v>
      </c>
    </row>
    <row r="2" spans="2:15">
      <c r="B2" s="1" t="s">
        <v>6</v>
      </c>
      <c r="C2" s="1" t="s">
        <v>7</v>
      </c>
    </row>
    <row r="3" spans="2:15">
      <c r="H3" s="4" t="s">
        <v>9</v>
      </c>
    </row>
    <row r="4" spans="2:15">
      <c r="H4" s="1" t="s">
        <v>10</v>
      </c>
      <c r="M4" s="1" t="s">
        <v>0</v>
      </c>
      <c r="N4" s="2">
        <v>7.8</v>
      </c>
    </row>
    <row r="5" spans="2:15">
      <c r="B5" s="4" t="s">
        <v>8</v>
      </c>
      <c r="C5" s="1" t="s">
        <v>20</v>
      </c>
      <c r="M5" s="1" t="s">
        <v>1</v>
      </c>
      <c r="N5" s="1">
        <v>120.456232</v>
      </c>
      <c r="O5" s="1" t="s">
        <v>36</v>
      </c>
    </row>
    <row r="6" spans="2:15">
      <c r="B6" s="5">
        <v>44819</v>
      </c>
      <c r="M6" s="1" t="s">
        <v>2</v>
      </c>
      <c r="N6" s="1">
        <f>+N4*N5</f>
        <v>939.55860959999995</v>
      </c>
    </row>
    <row r="7" spans="2:15">
      <c r="B7" s="5">
        <v>44824</v>
      </c>
      <c r="C7" s="1" t="s">
        <v>21</v>
      </c>
      <c r="M7" s="1" t="s">
        <v>3</v>
      </c>
      <c r="N7" s="1">
        <f>81.073+5.998</f>
        <v>87.070999999999998</v>
      </c>
      <c r="O7" s="1" t="str">
        <f>+O5</f>
        <v>Q324</v>
      </c>
    </row>
    <row r="8" spans="2:15">
      <c r="B8" s="5">
        <v>44865</v>
      </c>
      <c r="C8" s="1" t="s">
        <v>22</v>
      </c>
      <c r="M8" s="1" t="s">
        <v>4</v>
      </c>
      <c r="N8" s="1">
        <f>16.099+36.244+30.267</f>
        <v>82.61</v>
      </c>
      <c r="O8" s="1" t="str">
        <f>+O7</f>
        <v>Q324</v>
      </c>
    </row>
    <row r="9" spans="2:15">
      <c r="B9" s="5">
        <v>44873</v>
      </c>
      <c r="C9" s="1" t="s">
        <v>23</v>
      </c>
      <c r="M9" s="1" t="s">
        <v>5</v>
      </c>
      <c r="N9" s="1">
        <f>+N6-N7+N8</f>
        <v>935.09760959999994</v>
      </c>
    </row>
    <row r="10" spans="2:15">
      <c r="B10" s="5">
        <v>44887</v>
      </c>
      <c r="C10" s="1" t="s">
        <v>25</v>
      </c>
    </row>
    <row r="11" spans="2:15">
      <c r="B11" s="5">
        <v>44894</v>
      </c>
      <c r="C11" s="1" t="s">
        <v>26</v>
      </c>
    </row>
    <row r="12" spans="2:15">
      <c r="B12" s="5">
        <v>44903</v>
      </c>
      <c r="C12" s="1" t="s">
        <v>27</v>
      </c>
    </row>
    <row r="13" spans="2:15">
      <c r="B13" s="5">
        <v>45139</v>
      </c>
      <c r="C13" s="1" t="s">
        <v>32</v>
      </c>
    </row>
    <row r="14" spans="2:15">
      <c r="B14" s="5">
        <v>45441</v>
      </c>
      <c r="C14" s="1" t="s">
        <v>35</v>
      </c>
    </row>
    <row r="15" spans="2:15">
      <c r="B15" s="5">
        <v>45517</v>
      </c>
      <c r="C15" s="1" t="s">
        <v>34</v>
      </c>
    </row>
    <row r="16" spans="2:15">
      <c r="B16" s="5">
        <v>45551</v>
      </c>
      <c r="C16" s="1" t="s">
        <v>33</v>
      </c>
    </row>
    <row r="17" spans="2:8">
      <c r="B17" s="5"/>
    </row>
    <row r="18" spans="2:8">
      <c r="B18" s="5"/>
    </row>
    <row r="19" spans="2:8">
      <c r="B19" s="3"/>
    </row>
    <row r="20" spans="2:8">
      <c r="B20" s="6" t="s">
        <v>11</v>
      </c>
      <c r="C20" s="7" t="s">
        <v>13</v>
      </c>
      <c r="D20" s="7" t="s">
        <v>15</v>
      </c>
      <c r="E20" s="7" t="s">
        <v>17</v>
      </c>
      <c r="F20" s="7"/>
      <c r="G20" s="7"/>
      <c r="H20" s="8"/>
    </row>
    <row r="21" spans="2:8">
      <c r="B21" s="9" t="s">
        <v>12</v>
      </c>
      <c r="C21" s="1" t="s">
        <v>14</v>
      </c>
      <c r="D21" s="1" t="s">
        <v>16</v>
      </c>
      <c r="E21" s="1" t="s">
        <v>18</v>
      </c>
      <c r="H21" s="10"/>
    </row>
    <row r="22" spans="2:8">
      <c r="B22" s="9" t="s">
        <v>19</v>
      </c>
      <c r="C22" s="1" t="s">
        <v>24</v>
      </c>
      <c r="H22" s="10"/>
    </row>
    <row r="23" spans="2:8">
      <c r="B23" s="9" t="s">
        <v>28</v>
      </c>
      <c r="C23" s="1" t="s">
        <v>29</v>
      </c>
      <c r="H23" s="10"/>
    </row>
    <row r="24" spans="2:8">
      <c r="B24" s="11" t="s">
        <v>30</v>
      </c>
      <c r="H24" s="10"/>
    </row>
    <row r="25" spans="2:8">
      <c r="B25" s="11" t="s">
        <v>31</v>
      </c>
      <c r="H25" s="10"/>
    </row>
    <row r="26" spans="2:8">
      <c r="B26" s="11"/>
      <c r="H26" s="10"/>
    </row>
    <row r="27" spans="2:8">
      <c r="B27" s="11"/>
      <c r="H27" s="10"/>
    </row>
    <row r="28" spans="2:8">
      <c r="B28" s="12"/>
      <c r="C28" s="13"/>
      <c r="D28" s="13"/>
      <c r="E28" s="13"/>
      <c r="F28" s="13"/>
      <c r="G28" s="13"/>
      <c r="H28" s="14"/>
    </row>
    <row r="31" spans="2:8">
      <c r="B31" s="1" t="s">
        <v>37</v>
      </c>
      <c r="C31" s="1">
        <v>1600000</v>
      </c>
    </row>
    <row r="32" spans="2:8">
      <c r="B32" s="1" t="s">
        <v>38</v>
      </c>
      <c r="C32" s="1">
        <f>+C31*2000</f>
        <v>3200000000</v>
      </c>
      <c r="D32" s="1">
        <f>+C32</f>
        <v>3200000000</v>
      </c>
    </row>
    <row r="33" spans="2:4">
      <c r="B33" s="1" t="s">
        <v>39</v>
      </c>
      <c r="C33" s="1">
        <f>+C32*4.1</f>
        <v>13119999999.999998</v>
      </c>
      <c r="D33" s="1">
        <f>+C32*3.5</f>
        <v>11200000000</v>
      </c>
    </row>
    <row r="34" spans="2:4">
      <c r="B34" s="1" t="s">
        <v>48</v>
      </c>
      <c r="C34" s="1">
        <f>+C$32*1.36</f>
        <v>4352000000</v>
      </c>
      <c r="D34" s="1">
        <f>+D$32*1.36</f>
        <v>4352000000</v>
      </c>
    </row>
    <row r="35" spans="2:4">
      <c r="B35" s="1" t="s">
        <v>40</v>
      </c>
      <c r="C35" s="1">
        <f>+C33-C34</f>
        <v>8767999999.9999981</v>
      </c>
      <c r="D35" s="1">
        <f>+D33-D34</f>
        <v>6848000000</v>
      </c>
    </row>
    <row r="36" spans="2:4">
      <c r="B36" s="1" t="s">
        <v>42</v>
      </c>
      <c r="C36" s="1">
        <f>1.5*10^9</f>
        <v>1500000000</v>
      </c>
      <c r="D36" s="1">
        <f>1.5*10^9</f>
        <v>1500000000</v>
      </c>
    </row>
    <row r="37" spans="2:4">
      <c r="B37" s="1" t="s">
        <v>41</v>
      </c>
      <c r="C37" s="1">
        <f>+C33*0.03</f>
        <v>393599999.99999994</v>
      </c>
      <c r="D37" s="1">
        <f>+D33*0.03</f>
        <v>336000000</v>
      </c>
    </row>
    <row r="38" spans="2:4">
      <c r="B38" s="1" t="s">
        <v>43</v>
      </c>
      <c r="C38" s="1">
        <f>+C35-SUM(C36:C37)</f>
        <v>6874399999.9999981</v>
      </c>
      <c r="D38" s="1">
        <f>+D35-SUM(D36:D37)</f>
        <v>5012000000</v>
      </c>
    </row>
    <row r="39" spans="2:4">
      <c r="B39" s="1" t="s">
        <v>44</v>
      </c>
      <c r="C39" s="1">
        <f>+C38*0.25</f>
        <v>1718599999.9999995</v>
      </c>
      <c r="D39" s="1">
        <f>+D38*0.25</f>
        <v>1253000000</v>
      </c>
    </row>
    <row r="40" spans="2:4">
      <c r="B40" s="1" t="s">
        <v>45</v>
      </c>
      <c r="C40" s="1">
        <f>300*10^6</f>
        <v>300000000</v>
      </c>
      <c r="D40" s="1">
        <f>300*10^6</f>
        <v>300000000</v>
      </c>
    </row>
    <row r="41" spans="2:4">
      <c r="B41" s="1" t="s">
        <v>46</v>
      </c>
      <c r="C41" s="1">
        <f>+C38-SUM(C39:C40)</f>
        <v>4855799999.9999981</v>
      </c>
      <c r="D41" s="1">
        <f>+D38-SUM(D39:D40)</f>
        <v>3459000000</v>
      </c>
    </row>
    <row r="43" spans="2:4">
      <c r="B43" s="1" t="s">
        <v>47</v>
      </c>
      <c r="C43" s="1">
        <f>C$41/(1+0.08)^20</f>
        <v>1041803185.5126173</v>
      </c>
    </row>
    <row r="44" spans="2:4">
      <c r="B44" s="1" t="s">
        <v>49</v>
      </c>
      <c r="D44" s="1">
        <f>D$41/(1+0.07)^20</f>
        <v>893871330.73317182</v>
      </c>
    </row>
    <row r="46" spans="2:4">
      <c r="C46" s="15"/>
    </row>
  </sheetData>
  <hyperlinks>
    <hyperlink ref="B6" r:id="rId1" display="https://ivanhoeelectric.com/site/assets/files/8956/2022-09-15-ie-nr.pdf" xr:uid="{4F4EDB20-C96A-0043-AF92-86A79D9D7453}"/>
    <hyperlink ref="B7" r:id="rId2" display="https://ivanhoeelectric.com/site/assets/files/8960/pr7-22-ie-tintic-update-fnl4.pdf" xr:uid="{5656005C-9E05-F44B-894C-6EE3AD22FDAF}"/>
    <hyperlink ref="B8" r:id="rId3" display="https://ivanhoeelectric.com/site/assets/files/8968/pr9-22_ivanhoe_electric_provides_update_on_operations_a.pdf" xr:uid="{8E629E2F-A5C0-7C4C-9455-88126796676D}"/>
    <hyperlink ref="B9" r:id="rId4" display="https://ivanhoeelectric.com/site/assets/files/8996/pr10-22_ivanhoe_electric_confirms_east_ridge_discovery_1.pdf" xr:uid="{CB2DD76F-36DC-3D4A-97E7-D414419489B5}"/>
    <hyperlink ref="B10" r:id="rId5" display="https://ivanhoeelectric.com/site/assets/files/9085/2022-11-22-ie-nr.pdf" xr:uid="{F4A4ADBF-EAA2-C844-B30C-8945D640890D}"/>
    <hyperlink ref="B11" r:id="rId6" display="https://ivanhoeelectric.com/site/assets/files/9089/pr_13-22_ie_provides_update_on_operations_and_drill_re_1.pdf" xr:uid="{092DBF90-F1EB-C14A-9802-5647E95EB93E}"/>
    <hyperlink ref="B12" r:id="rId7" display="https://ivanhoeelectric.com/site/assets/files/9110/pr14-22_ie_announces_cordoba_alacran_deal_v5_final-1.pdf" xr:uid="{B772D4FA-4473-6B4E-AF5E-8176FD952606}"/>
    <hyperlink ref="B13" r:id="rId8" display="https://ivanhoeelectric.com/site/assets/files/9623/pr_15-23_ivanhoe_electric_provides_an_update_on_us_exp.pdf" xr:uid="{4B11C437-9B42-284F-A41B-AEE876F3F1AE}"/>
    <hyperlink ref="B15" r:id="rId9" display="https://ivanhoeelectric.com/site/assets/files/10627/pr_15_08-13-24_ivanhoe_electric_closes_option_to_own_the_mineral_rights_final.pdf" xr:uid="{D2C6986B-1C74-9647-8E5E-AC41A12E185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3289-E7F6-AA4C-8B2C-B4A5B5CD7462}">
  <dimension ref="A1"/>
  <sheetViews>
    <sheetView workbookViewId="0">
      <selection activeCell="C21" sqref="C21"/>
    </sheetView>
  </sheetViews>
  <sheetFormatPr baseColWidth="10" defaultRowHeight="13"/>
  <cols>
    <col min="1" max="16384" width="10.832031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2024-12-25T01:32:34Z</dcterms:created>
  <dcterms:modified xsi:type="dcterms:W3CDTF">2024-12-27T05:01:30Z</dcterms:modified>
</cp:coreProperties>
</file>