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agricultural inputs/"/>
    </mc:Choice>
  </mc:AlternateContent>
  <xr:revisionPtr revIDLastSave="0" documentId="13_ncr:1_{9F8B388A-E1AE-EF4D-8B08-34CB463CE2FB}" xr6:coauthVersionLast="47" xr6:coauthVersionMax="47" xr10:uidLastSave="{00000000-0000-0000-0000-000000000000}"/>
  <bookViews>
    <workbookView xWindow="21380" yWindow="4520" windowWidth="27640" windowHeight="16940" xr2:uid="{DE92B9EB-E3BD-7E41-A29C-68FE7355BF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4" i="2" l="1"/>
  <c r="AI63" i="2"/>
  <c r="X30" i="2"/>
  <c r="Y30" i="2" s="1"/>
  <c r="Z30" i="2" s="1"/>
  <c r="AA30" i="2" s="1"/>
  <c r="AB30" i="2" s="1"/>
  <c r="AC30" i="2" s="1"/>
  <c r="AD30" i="2" s="1"/>
  <c r="W30" i="2"/>
  <c r="V30" i="2"/>
  <c r="U30" i="2"/>
  <c r="U34" i="2" s="1"/>
  <c r="J30" i="2"/>
  <c r="U32" i="2"/>
  <c r="AI60" i="2"/>
  <c r="AI58" i="2"/>
  <c r="AI56" i="2"/>
  <c r="HR2" i="2"/>
  <c r="HS2" i="2" s="1"/>
  <c r="HT2" i="2" s="1"/>
  <c r="HU2" i="2" s="1"/>
  <c r="HV2" i="2" s="1"/>
  <c r="HQ2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W42" i="2"/>
  <c r="X42" i="2" s="1"/>
  <c r="Y42" i="2" s="1"/>
  <c r="Z42" i="2" s="1"/>
  <c r="AA42" i="2" s="1"/>
  <c r="AB42" i="2" s="1"/>
  <c r="AC42" i="2" s="1"/>
  <c r="AD42" i="2" s="1"/>
  <c r="V42" i="2"/>
  <c r="U42" i="2"/>
  <c r="U33" i="2"/>
  <c r="U31" i="2"/>
  <c r="O30" i="2"/>
  <c r="O14" i="2"/>
  <c r="Q50" i="2"/>
  <c r="Q49" i="2"/>
  <c r="Q48" i="2"/>
  <c r="Q47" i="2"/>
  <c r="Q46" i="2"/>
  <c r="Q45" i="2"/>
  <c r="P30" i="2"/>
  <c r="R49" i="2"/>
  <c r="R48" i="2"/>
  <c r="R47" i="2"/>
  <c r="R46" i="2"/>
  <c r="R45" i="2"/>
  <c r="Q30" i="2"/>
  <c r="R50" i="2" s="1"/>
  <c r="Q14" i="2"/>
  <c r="T50" i="2"/>
  <c r="S50" i="2"/>
  <c r="T49" i="2"/>
  <c r="S49" i="2"/>
  <c r="T48" i="2"/>
  <c r="S48" i="2"/>
  <c r="T47" i="2"/>
  <c r="S47" i="2"/>
  <c r="T46" i="2"/>
  <c r="S46" i="2"/>
  <c r="S45" i="2"/>
  <c r="T45" i="2"/>
  <c r="R36" i="2"/>
  <c r="R35" i="2"/>
  <c r="R38" i="2" s="1"/>
  <c r="R40" i="2" s="1"/>
  <c r="R42" i="2" s="1"/>
  <c r="S42" i="2"/>
  <c r="S36" i="2"/>
  <c r="S35" i="2"/>
  <c r="S38" i="2" s="1"/>
  <c r="S40" i="2" s="1"/>
  <c r="T42" i="2"/>
  <c r="T40" i="2"/>
  <c r="T38" i="2"/>
  <c r="T35" i="2"/>
  <c r="S19" i="2"/>
  <c r="R19" i="2"/>
  <c r="S18" i="2"/>
  <c r="R18" i="2"/>
  <c r="S17" i="2"/>
  <c r="R17" i="2"/>
  <c r="S16" i="2"/>
  <c r="R16" i="2"/>
  <c r="T19" i="2"/>
  <c r="T18" i="2"/>
  <c r="T17" i="2"/>
  <c r="T16" i="2"/>
  <c r="T14" i="2"/>
  <c r="S14" i="2"/>
  <c r="S21" i="2" s="1"/>
  <c r="R14" i="2"/>
  <c r="R21" i="2" s="1"/>
  <c r="T30" i="2"/>
  <c r="S30" i="2"/>
  <c r="R30" i="2"/>
  <c r="F7" i="2"/>
  <c r="F29" i="2"/>
  <c r="F28" i="2"/>
  <c r="F27" i="2"/>
  <c r="F26" i="2"/>
  <c r="F25" i="2"/>
  <c r="R7" i="2"/>
  <c r="S7" i="2"/>
  <c r="T7" i="2"/>
  <c r="E7" i="2"/>
  <c r="F41" i="2"/>
  <c r="F39" i="2"/>
  <c r="F37" i="2"/>
  <c r="F34" i="2"/>
  <c r="F33" i="2"/>
  <c r="F32" i="2"/>
  <c r="F31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49" i="2"/>
  <c r="G48" i="2"/>
  <c r="G47" i="2"/>
  <c r="G46" i="2"/>
  <c r="G45" i="2"/>
  <c r="I49" i="2"/>
  <c r="I48" i="2"/>
  <c r="I47" i="2"/>
  <c r="I46" i="2"/>
  <c r="I45" i="2"/>
  <c r="C36" i="2"/>
  <c r="G36" i="2"/>
  <c r="C30" i="2"/>
  <c r="C35" i="2" s="1"/>
  <c r="G30" i="2"/>
  <c r="C7" i="2"/>
  <c r="G7" i="2"/>
  <c r="D7" i="2"/>
  <c r="H7" i="2"/>
  <c r="E30" i="2"/>
  <c r="E35" i="2" s="1"/>
  <c r="I30" i="2"/>
  <c r="I35" i="2" s="1"/>
  <c r="I38" i="2" s="1"/>
  <c r="I40" i="2" s="1"/>
  <c r="I42" i="2" s="1"/>
  <c r="I7" i="2"/>
  <c r="H49" i="2"/>
  <c r="H48" i="2"/>
  <c r="H47" i="2"/>
  <c r="H46" i="2"/>
  <c r="H45" i="2"/>
  <c r="D30" i="2"/>
  <c r="D35" i="2" s="1"/>
  <c r="H30" i="2"/>
  <c r="H35" i="2" s="1"/>
  <c r="D36" i="2"/>
  <c r="H36" i="2"/>
  <c r="E36" i="2"/>
  <c r="G6" i="1"/>
  <c r="G9" i="1" s="1"/>
  <c r="H7" i="1"/>
  <c r="H8" i="1" s="1"/>
  <c r="U50" i="2" l="1"/>
  <c r="AD50" i="2"/>
  <c r="U35" i="2"/>
  <c r="U36" i="2" s="1"/>
  <c r="V32" i="2"/>
  <c r="W32" i="2" s="1"/>
  <c r="X32" i="2" s="1"/>
  <c r="Y32" i="2" s="1"/>
  <c r="Z32" i="2" s="1"/>
  <c r="AA32" i="2" s="1"/>
  <c r="AB32" i="2" s="1"/>
  <c r="AC32" i="2" s="1"/>
  <c r="AD32" i="2" s="1"/>
  <c r="Y50" i="2"/>
  <c r="V33" i="2"/>
  <c r="W33" i="2" s="1"/>
  <c r="X33" i="2" s="1"/>
  <c r="Y33" i="2" s="1"/>
  <c r="Z33" i="2" s="1"/>
  <c r="AA33" i="2" s="1"/>
  <c r="AB33" i="2" s="1"/>
  <c r="AC33" i="2" s="1"/>
  <c r="AD33" i="2" s="1"/>
  <c r="V34" i="2"/>
  <c r="AA50" i="2"/>
  <c r="AB50" i="2"/>
  <c r="AC50" i="2"/>
  <c r="V50" i="2"/>
  <c r="W50" i="2"/>
  <c r="V31" i="2"/>
  <c r="W31" i="2" s="1"/>
  <c r="X31" i="2" s="1"/>
  <c r="Y31" i="2" s="1"/>
  <c r="Z31" i="2" s="1"/>
  <c r="AA31" i="2" s="1"/>
  <c r="AB31" i="2" s="1"/>
  <c r="AC31" i="2" s="1"/>
  <c r="AD31" i="2" s="1"/>
  <c r="X50" i="2"/>
  <c r="T21" i="2"/>
  <c r="G50" i="2"/>
  <c r="F35" i="2"/>
  <c r="F36" i="2"/>
  <c r="F30" i="2"/>
  <c r="C38" i="2"/>
  <c r="I50" i="2"/>
  <c r="G35" i="2"/>
  <c r="G38" i="2" s="1"/>
  <c r="G40" i="2" s="1"/>
  <c r="G42" i="2" s="1"/>
  <c r="H38" i="2"/>
  <c r="H40" i="2" s="1"/>
  <c r="H42" i="2" s="1"/>
  <c r="H50" i="2"/>
  <c r="D38" i="2"/>
  <c r="D40" i="2" s="1"/>
  <c r="D42" i="2" s="1"/>
  <c r="E38" i="2"/>
  <c r="E40" i="2" s="1"/>
  <c r="E42" i="2" s="1"/>
  <c r="U37" i="2" l="1"/>
  <c r="U38" i="2"/>
  <c r="Z50" i="2"/>
  <c r="V35" i="2"/>
  <c r="V37" i="2" s="1"/>
  <c r="U39" i="2"/>
  <c r="U40" i="2" s="1"/>
  <c r="W34" i="2"/>
  <c r="W35" i="2" s="1"/>
  <c r="C40" i="2"/>
  <c r="F38" i="2"/>
  <c r="V36" i="2" l="1"/>
  <c r="V38" i="2" s="1"/>
  <c r="V39" i="2" s="1"/>
  <c r="V40" i="2" s="1"/>
  <c r="V41" i="2" s="1"/>
  <c r="U41" i="2"/>
  <c r="X34" i="2"/>
  <c r="Y34" i="2" s="1"/>
  <c r="W37" i="2"/>
  <c r="C42" i="2"/>
  <c r="F42" i="2" s="1"/>
  <c r="F40" i="2"/>
  <c r="W36" i="2" l="1"/>
  <c r="X35" i="2"/>
  <c r="W38" i="2"/>
  <c r="Z34" i="2"/>
  <c r="Y35" i="2"/>
  <c r="W39" i="2" l="1"/>
  <c r="W40" i="2"/>
  <c r="X36" i="2"/>
  <c r="Y36" i="2"/>
  <c r="X37" i="2"/>
  <c r="Y37" i="2" s="1"/>
  <c r="Z35" i="2"/>
  <c r="AA34" i="2"/>
  <c r="Z37" i="2" l="1"/>
  <c r="Y38" i="2"/>
  <c r="X38" i="2"/>
  <c r="Z36" i="2"/>
  <c r="W41" i="2"/>
  <c r="Z38" i="2"/>
  <c r="AA35" i="2"/>
  <c r="AA36" i="2" s="1"/>
  <c r="AB34" i="2"/>
  <c r="X39" i="2" l="1"/>
  <c r="X40" i="2" s="1"/>
  <c r="AA37" i="2"/>
  <c r="Y39" i="2"/>
  <c r="Z39" i="2" s="1"/>
  <c r="Z40" i="2" s="1"/>
  <c r="Z41" i="2" s="1"/>
  <c r="Y40" i="2"/>
  <c r="Y41" i="2" s="1"/>
  <c r="AB35" i="2"/>
  <c r="AB36" i="2" s="1"/>
  <c r="AC34" i="2"/>
  <c r="AB37" i="2" l="1"/>
  <c r="X41" i="2"/>
  <c r="AB38" i="2"/>
  <c r="AA38" i="2"/>
  <c r="AC35" i="2"/>
  <c r="AC36" i="2" s="1"/>
  <c r="AD34" i="2"/>
  <c r="AD35" i="2" s="1"/>
  <c r="AD36" i="2" s="1"/>
  <c r="AA39" i="2" l="1"/>
  <c r="AA40" i="2"/>
  <c r="AB39" i="2"/>
  <c r="AB40" i="2" s="1"/>
  <c r="AB41" i="2" s="1"/>
  <c r="AC37" i="2"/>
  <c r="AD37" i="2" s="1"/>
  <c r="AD38" i="2" s="1"/>
  <c r="AC38" i="2" l="1"/>
  <c r="AA41" i="2"/>
  <c r="AC39" i="2" l="1"/>
  <c r="AD39" i="2" s="1"/>
  <c r="AD40" i="2" s="1"/>
  <c r="AC40" i="2"/>
  <c r="AC41" i="2" l="1"/>
  <c r="AD41" i="2"/>
  <c r="AE40" i="2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X40" i="2" s="1"/>
  <c r="DY40" i="2" s="1"/>
  <c r="DZ40" i="2" s="1"/>
  <c r="EA40" i="2" s="1"/>
  <c r="EB40" i="2" s="1"/>
  <c r="EC40" i="2" s="1"/>
  <c r="ED40" i="2" s="1"/>
  <c r="EE40" i="2" s="1"/>
  <c r="EF40" i="2" s="1"/>
  <c r="EG40" i="2" s="1"/>
  <c r="EH40" i="2" s="1"/>
  <c r="EI40" i="2" s="1"/>
  <c r="EJ40" i="2" s="1"/>
  <c r="EK40" i="2" s="1"/>
  <c r="EL40" i="2" s="1"/>
  <c r="EM40" i="2" s="1"/>
  <c r="EN40" i="2" s="1"/>
  <c r="EO40" i="2" s="1"/>
  <c r="EP40" i="2" s="1"/>
  <c r="EQ40" i="2" s="1"/>
  <c r="ER40" i="2" s="1"/>
  <c r="ES40" i="2" s="1"/>
  <c r="ET40" i="2" s="1"/>
  <c r="EU40" i="2" s="1"/>
  <c r="EV40" i="2" s="1"/>
  <c r="EW40" i="2" s="1"/>
  <c r="EX40" i="2" s="1"/>
  <c r="EY40" i="2" s="1"/>
  <c r="EZ40" i="2" s="1"/>
  <c r="FA40" i="2" s="1"/>
  <c r="FB40" i="2" s="1"/>
  <c r="FC40" i="2" s="1"/>
  <c r="FD40" i="2" s="1"/>
  <c r="FE40" i="2" s="1"/>
  <c r="FF40" i="2" s="1"/>
  <c r="FG40" i="2" s="1"/>
  <c r="FH40" i="2" s="1"/>
  <c r="FI40" i="2" s="1"/>
  <c r="FJ40" i="2" s="1"/>
  <c r="FK40" i="2" s="1"/>
  <c r="FL40" i="2" s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W40" i="2" s="1"/>
  <c r="FX40" i="2" s="1"/>
  <c r="FY40" i="2" s="1"/>
  <c r="FZ40" i="2" s="1"/>
  <c r="GA40" i="2" s="1"/>
  <c r="GB40" i="2" s="1"/>
  <c r="GC40" i="2" s="1"/>
  <c r="GD40" i="2" s="1"/>
  <c r="GE40" i="2" s="1"/>
  <c r="GF40" i="2" s="1"/>
  <c r="GG40" i="2" s="1"/>
  <c r="GH40" i="2" s="1"/>
  <c r="GI40" i="2" s="1"/>
  <c r="GJ40" i="2" s="1"/>
  <c r="GK40" i="2" s="1"/>
  <c r="GL40" i="2" s="1"/>
  <c r="GM40" i="2" s="1"/>
  <c r="GN40" i="2" s="1"/>
  <c r="GO40" i="2" s="1"/>
  <c r="GP40" i="2" s="1"/>
  <c r="GQ40" i="2" s="1"/>
  <c r="GR40" i="2" s="1"/>
  <c r="GS40" i="2" s="1"/>
  <c r="GT40" i="2" s="1"/>
  <c r="GU40" i="2" s="1"/>
  <c r="GV40" i="2" s="1"/>
  <c r="GW40" i="2" s="1"/>
  <c r="GX40" i="2" s="1"/>
  <c r="GY40" i="2" s="1"/>
  <c r="GZ40" i="2" s="1"/>
  <c r="HA40" i="2" s="1"/>
  <c r="HB40" i="2" s="1"/>
  <c r="HC40" i="2" s="1"/>
  <c r="HD40" i="2" s="1"/>
  <c r="HE40" i="2" s="1"/>
  <c r="HF40" i="2" s="1"/>
  <c r="HG40" i="2" s="1"/>
  <c r="HH40" i="2" s="1"/>
  <c r="HI40" i="2" s="1"/>
  <c r="HJ40" i="2" s="1"/>
  <c r="HK40" i="2" s="1"/>
  <c r="HL40" i="2" s="1"/>
  <c r="HM40" i="2" s="1"/>
  <c r="HN40" i="2" s="1"/>
  <c r="HO40" i="2" s="1"/>
  <c r="HP40" i="2" s="1"/>
  <c r="HQ40" i="2" s="1"/>
  <c r="HR40" i="2" s="1"/>
  <c r="HS40" i="2" s="1"/>
  <c r="HT40" i="2" s="1"/>
  <c r="HU40" i="2" s="1"/>
  <c r="HV40" i="2" s="1"/>
  <c r="AI55" i="2" s="1"/>
  <c r="AI57" i="2" s="1"/>
  <c r="AI59" i="2" s="1"/>
  <c r="AI61" i="2" s="1"/>
</calcChain>
</file>

<file path=xl/sharedStrings.xml><?xml version="1.0" encoding="utf-8"?>
<sst xmlns="http://schemas.openxmlformats.org/spreadsheetml/2006/main" count="105" uniqueCount="79">
  <si>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</si>
  <si>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</si>
  <si>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</si>
  <si>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</si>
  <si>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</si>
  <si>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</si>
  <si>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</si>
  <si>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</si>
  <si>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</si>
  <si>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</si>
  <si>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</si>
  <si>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SG&amp;A</t>
  </si>
  <si>
    <t>Other</t>
  </si>
  <si>
    <t xml:space="preserve">Operating Income </t>
  </si>
  <si>
    <t>Equity In Earnings</t>
  </si>
  <si>
    <t>Q124</t>
  </si>
  <si>
    <t>Q224</t>
  </si>
  <si>
    <t>Q424</t>
  </si>
  <si>
    <t xml:space="preserve">Net Interest Income </t>
  </si>
  <si>
    <t>EBT</t>
  </si>
  <si>
    <t>Taxes</t>
  </si>
  <si>
    <t xml:space="preserve">Net Income </t>
  </si>
  <si>
    <t>Diluted</t>
  </si>
  <si>
    <t>EPS</t>
  </si>
  <si>
    <t>S Y/Y</t>
  </si>
  <si>
    <t xml:space="preserve">Ammonia </t>
  </si>
  <si>
    <t>Avg Nat Gas (MMBtu)</t>
  </si>
  <si>
    <t>Granular Urea</t>
  </si>
  <si>
    <t>Ammonium Nitrate Solution</t>
  </si>
  <si>
    <t>Ammonium Nitrate</t>
  </si>
  <si>
    <r>
      <t>Ammonia (NH</t>
    </r>
    <r>
      <rPr>
        <sz val="8"/>
        <color theme="1"/>
        <rFont val="ArialMT"/>
      </rPr>
      <t>2</t>
    </r>
    <r>
      <rPr>
        <sz val="10"/>
        <color theme="1"/>
        <rFont val="ArialMT"/>
        <family val="2"/>
      </rPr>
      <t>) produced by combining hydrogen (H</t>
    </r>
    <r>
      <rPr>
        <sz val="8"/>
        <color theme="1"/>
        <rFont val="ArialMT"/>
      </rPr>
      <t>2) (from natural gas) and Nitrogen (N2) from air</t>
    </r>
  </si>
  <si>
    <t xml:space="preserve">ammonia is a gas at normal conditions but can be liquefied for storage and transport </t>
  </si>
  <si>
    <t xml:space="preserve">ammonia + carbon dioxide = urea </t>
  </si>
  <si>
    <t>2NH3​+CO2​→NH2​CONH2​+H2​O</t>
  </si>
  <si>
    <t>result is urea (NH₂CONH₂) ; 46% nitrogen making it. Arich fertilizer</t>
  </si>
  <si>
    <t xml:space="preserve">Urea needs ammonia because it is the source of nitrogen in urea </t>
  </si>
  <si>
    <t xml:space="preserve">Natural gas --&gt; get hydrogwen ---&gt; mxi with air to get nitrogren --&gt; ammonia </t>
  </si>
  <si>
    <t>ammonia + carbon dioxide = Urea</t>
  </si>
  <si>
    <t>ammonia + nitric acid + water dilution = ammonium nitrate (solid)</t>
  </si>
  <si>
    <t>ammonia + nitric acid + water dilution = ammonium nitrate solution (liquid)</t>
  </si>
  <si>
    <t>Fertilizer</t>
  </si>
  <si>
    <t>Nitrogen Content</t>
  </si>
  <si>
    <t>Form</t>
  </si>
  <si>
    <t>Best Use Cases</t>
  </si>
  <si>
    <t>Advantages</t>
  </si>
  <si>
    <t>Limitations</t>
  </si>
  <si>
    <t>Urea</t>
  </si>
  <si>
    <t>Solid</t>
  </si>
  <si>
    <t>High-nitrogen crops, low rainfall regions</t>
  </si>
  <si>
    <t>Cost-effective, easy storage and transport</t>
  </si>
  <si>
    <t>Volatile if not incorporated quickly</t>
  </si>
  <si>
    <t>High-value crops, high rainfall areas</t>
  </si>
  <si>
    <t>Immediate + sustained nitrogen release</t>
  </si>
  <si>
    <t>Costlier, requires careful handling</t>
  </si>
  <si>
    <t>20–32%</t>
  </si>
  <si>
    <t>Liquid</t>
  </si>
  <si>
    <t>Precision farming, fertigation systems</t>
  </si>
  <si>
    <t>Easy to mix, precise application</t>
  </si>
  <si>
    <t>Requires tanks, specialized equipment</t>
  </si>
  <si>
    <t>CEO</t>
  </si>
  <si>
    <t xml:space="preserve">CFO </t>
  </si>
  <si>
    <t>UAN</t>
  </si>
  <si>
    <t xml:space="preserve">Ammon Nitrate </t>
  </si>
  <si>
    <t xml:space="preserve">Total Production Volume in Tons </t>
  </si>
  <si>
    <t xml:space="preserve">Total Sales Volume in Tons </t>
  </si>
  <si>
    <t>Total Sales Volume in Tons %</t>
  </si>
  <si>
    <t xml:space="preserve">terminal </t>
  </si>
  <si>
    <t xml:space="preserve">discount </t>
  </si>
  <si>
    <t>npv</t>
  </si>
  <si>
    <t xml:space="preserve">net cash </t>
  </si>
  <si>
    <t>total value</t>
  </si>
  <si>
    <t>shares</t>
  </si>
  <si>
    <t>estimate</t>
  </si>
  <si>
    <t>current</t>
  </si>
  <si>
    <t>upside</t>
  </si>
  <si>
    <t xml:space="preserve">corn, wheat, barley </t>
  </si>
  <si>
    <t>corn, cotton, lettuce, tomamtoes, peppers</t>
  </si>
  <si>
    <t xml:space="preserve">corn.wheat, tobacco, pasture and hay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</si>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</sst>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ArialMT"/>
      <family val="2"/>
    </font>
    <font>
      <b/>
      <sz val="10"/>
      <color theme="1"/>
      <name val="ArialMT"/>
    </font>
    <font>
      <sz val="8"/>
      <color theme="1"/>
      <name val="ArialMT"/>
    </font>
    <font>
      <sz val="10"/>
      <color rgb="FF000000"/>
      <name val="ArialMT"/>
      <family val="2"/>
    </font>
    <font>
      <b/>
      <sz val="10"/>
      <color rgb="FF000000"/>
      <name val="ArialMT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indent="2"/>
    </xf>
    <xf numFmtId="0" fontId="4" fillId="0" borderId="0" xfId="0" applyFont="1"/>
    <xf numFmtId="9" fontId="3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3" fontId="5" fillId="0" borderId="0" xfId="0" applyNumberFormat="1" applyFont="1"/>
    <xf numFmtId="9" fontId="5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480786</xdr:colOff>
      <xdr:row>0</xdr:row>
      <xdr:rowOff>63500</xdr:rowOff>
    </xdr:from>
    <xdr:to>
      <xdr:col>20</xdr:col>
      <xdr:colOff>9071</xdr:colOff>
      <xdr:row>91</xdr:row>
      <xdr:rowOff>90714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C384E7-5E35-B5BB-0828-22A1C73775CE}"/>
            </a:ext>
          </a:extLst>
        </xdr:cNvPr>
        <xdr:cNvCxnSpPr/>
      </xdr:nvCxnSpPr>
      <xdr:spPr>
        <a:xfrm flipH="1">
          <a:off x="10658929" y="63500"/>
          <a:ext cx="36285" cy="148862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08B4-9973-8846-9A2D-BFA261F007AC}">
  <dimension ref="B3:H31"/>
  <sheetViews>
    <sheetView tabSelected="1" zoomScale="162" workbookViewId="0">
      <selection activeCell="D6" sqref="D6"/>
    </sheetView>
  </sheetViews>
  <sheetFormatPr baseColWidth="10" defaultRowHeight="13"/>
  <cols>
    <col min="1" max="1" width="10.83203125" style="1"/>
    <col min="2" max="2" width="21.6640625" style="1" customWidth="1"/>
    <col min="3" max="3" width="14.6640625" style="1" bestFit="1" customWidth="1"/>
    <col min="4" max="4" width="6.6640625" style="1" bestFit="1" customWidth="1"/>
    <col min="5" max="5" width="5.5" style="1" bestFit="1" customWidth="1"/>
    <col min="6" max="6" width="6.1640625" style="1" customWidth="1"/>
    <col min="7" max="7" width="10.83203125" style="1"/>
    <col min="8" max="8" width="34" style="1" bestFit="1" customWidth="1"/>
    <col min="9" max="16384" width="10.83203125" style="1"/>
  </cols>
  <sheetData>
    <row r="3" spans="2:8">
      <c r="B3" s="1" t="s">
        <v>59</v>
      </c>
    </row>
    <row r="4" spans="2:8">
      <c r="B4" s="1" t="s">
        <v>60</v>
      </c>
      <c r="F4" s="1" t="s">
        <v>0</v>
      </c>
      <c r="G4" s="2">
        <v>84.85</v>
      </c>
    </row>
    <row r="5" spans="2:8">
      <c r="F5" s="1" t="s">
        <v>1</v>
      </c>
      <c r="G5" s="1">
        <v>174.01992899999999</v>
      </c>
      <c r="H5" s="1" t="s">
        <v>6</v>
      </c>
    </row>
    <row r="6" spans="2:8">
      <c r="F6" s="1" t="s">
        <v>2</v>
      </c>
      <c r="G6" s="1">
        <f>+G4*G5</f>
        <v>14765.590975649999</v>
      </c>
    </row>
    <row r="7" spans="2:8">
      <c r="F7" s="1" t="s">
        <v>3</v>
      </c>
      <c r="G7" s="1">
        <v>1877</v>
      </c>
      <c r="H7" s="1" t="str">
        <f>+H5</f>
        <v>Q324</v>
      </c>
    </row>
    <row r="8" spans="2:8">
      <c r="F8" s="1" t="s">
        <v>4</v>
      </c>
      <c r="G8" s="1">
        <v>2970</v>
      </c>
      <c r="H8" s="1" t="str">
        <f>+H7</f>
        <v>Q324</v>
      </c>
    </row>
    <row r="9" spans="2:8">
      <c r="F9" s="1" t="s">
        <v>5</v>
      </c>
      <c r="G9" s="1">
        <f>+G6-G7+G8</f>
        <v>15858.590975649999</v>
      </c>
    </row>
    <row r="13" spans="2:8">
      <c r="B13" s="1" t="s">
        <v>30</v>
      </c>
    </row>
    <row r="14" spans="2:8">
      <c r="B14" s="1" t="s">
        <v>31</v>
      </c>
    </row>
    <row r="16" spans="2:8">
      <c r="B16" s="1" t="s">
        <v>32</v>
      </c>
    </row>
    <row r="17" spans="2:8">
      <c r="B17" s="6" t="s">
        <v>33</v>
      </c>
    </row>
    <row r="18" spans="2:8">
      <c r="B18" s="1" t="s">
        <v>34</v>
      </c>
    </row>
    <row r="19" spans="2:8">
      <c r="B19" s="1" t="s">
        <v>35</v>
      </c>
    </row>
    <row r="22" spans="2:8">
      <c r="B22" s="1" t="s">
        <v>36</v>
      </c>
    </row>
    <row r="23" spans="2:8">
      <c r="B23" s="1" t="s">
        <v>37</v>
      </c>
    </row>
    <row r="24" spans="2:8">
      <c r="B24" s="1" t="s">
        <v>39</v>
      </c>
    </row>
    <row r="25" spans="2:8">
      <c r="B25" s="1" t="s">
        <v>38</v>
      </c>
    </row>
    <row r="28" spans="2:8">
      <c r="B28" s="7" t="s">
        <v>40</v>
      </c>
      <c r="C28" s="7" t="s">
        <v>41</v>
      </c>
      <c r="D28" s="7" t="s">
        <v>42</v>
      </c>
      <c r="E28" s="7" t="s">
        <v>43</v>
      </c>
      <c r="F28" s="7" t="s">
        <v>44</v>
      </c>
      <c r="G28" s="7" t="s">
        <v>45</v>
      </c>
    </row>
    <row r="29" spans="2:8">
      <c r="B29" s="7" t="s">
        <v>46</v>
      </c>
      <c r="C29" s="8">
        <v>0.46</v>
      </c>
      <c r="D29" s="5" t="s">
        <v>47</v>
      </c>
      <c r="E29" s="5" t="s">
        <v>48</v>
      </c>
      <c r="F29" s="5" t="s">
        <v>49</v>
      </c>
      <c r="G29" s="5" t="s">
        <v>50</v>
      </c>
      <c r="H29" s="1" t="s">
        <v>75</v>
      </c>
    </row>
    <row r="30" spans="2:8">
      <c r="B30" s="7" t="s">
        <v>29</v>
      </c>
      <c r="C30" s="8">
        <v>0.34</v>
      </c>
      <c r="D30" s="5" t="s">
        <v>47</v>
      </c>
      <c r="E30" s="5" t="s">
        <v>51</v>
      </c>
      <c r="F30" s="5" t="s">
        <v>52</v>
      </c>
      <c r="G30" s="5" t="s">
        <v>53</v>
      </c>
      <c r="H30" s="1" t="s">
        <v>76</v>
      </c>
    </row>
    <row r="31" spans="2:8">
      <c r="B31" s="7" t="s">
        <v>28</v>
      </c>
      <c r="C31" s="5" t="s">
        <v>54</v>
      </c>
      <c r="D31" s="5" t="s">
        <v>55</v>
      </c>
      <c r="E31" s="5" t="s">
        <v>56</v>
      </c>
      <c r="F31" s="5" t="s">
        <v>57</v>
      </c>
      <c r="G31" s="5" t="s">
        <v>58</v>
      </c>
      <c r="H31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2779-C107-134F-B221-50ECC749D8A7}">
  <dimension ref="B2:HV64"/>
  <sheetViews>
    <sheetView zoomScale="140" workbookViewId="0">
      <pane xSplit="2" ySplit="2" topLeftCell="R35" activePane="bottomRight" state="frozen"/>
      <selection pane="topRight" activeCell="C1" sqref="C1"/>
      <selection pane="bottomLeft" activeCell="A3" sqref="A3"/>
      <selection pane="bottomRight" activeCell="AI64" sqref="AI64"/>
    </sheetView>
  </sheetViews>
  <sheetFormatPr baseColWidth="10" defaultRowHeight="13"/>
  <cols>
    <col min="1" max="1" width="0.83203125" style="1" customWidth="1"/>
    <col min="2" max="2" width="28.6640625" style="1" bestFit="1" customWidth="1"/>
    <col min="3" max="9" width="5.6640625" style="1" bestFit="1" customWidth="1"/>
    <col min="10" max="10" width="5.5" style="1" bestFit="1" customWidth="1"/>
    <col min="11" max="11" width="10.83203125" style="1"/>
    <col min="12" max="14" width="5.1640625" style="1" bestFit="1" customWidth="1"/>
    <col min="15" max="15" width="6.6640625" style="1" bestFit="1" customWidth="1"/>
    <col min="16" max="16" width="5.6640625" style="1" bestFit="1" customWidth="1"/>
    <col min="17" max="20" width="6.6640625" style="1" bestFit="1" customWidth="1"/>
    <col min="21" max="33" width="5.6640625" style="1" bestFit="1" customWidth="1"/>
    <col min="34" max="34" width="8.1640625" style="1" bestFit="1" customWidth="1"/>
    <col min="35" max="35" width="6.6640625" style="1" bestFit="1" customWidth="1"/>
    <col min="36" max="188" width="5.6640625" style="1" bestFit="1" customWidth="1"/>
    <col min="189" max="230" width="6.6640625" style="1" bestFit="1" customWidth="1"/>
    <col min="231" max="16384" width="10.83203125" style="1"/>
  </cols>
  <sheetData>
    <row r="2" spans="2:230" s="10" customFormat="1">
      <c r="C2" s="10" t="s">
        <v>7</v>
      </c>
      <c r="D2" s="10" t="s">
        <v>8</v>
      </c>
      <c r="E2" s="10" t="s">
        <v>9</v>
      </c>
      <c r="F2" s="10" t="s">
        <v>10</v>
      </c>
      <c r="G2" s="10" t="s">
        <v>15</v>
      </c>
      <c r="H2" s="10" t="s">
        <v>16</v>
      </c>
      <c r="I2" s="10" t="s">
        <v>6</v>
      </c>
      <c r="J2" s="10" t="s">
        <v>17</v>
      </c>
      <c r="L2" s="10">
        <v>2015</v>
      </c>
      <c r="M2" s="10">
        <f>+L2+1</f>
        <v>2016</v>
      </c>
      <c r="N2" s="10">
        <f t="shared" ref="N2:AE2" si="0">+M2+1</f>
        <v>2017</v>
      </c>
      <c r="O2" s="10">
        <f t="shared" si="0"/>
        <v>2018</v>
      </c>
      <c r="P2" s="10">
        <f t="shared" si="0"/>
        <v>2019</v>
      </c>
      <c r="Q2" s="10">
        <f t="shared" si="0"/>
        <v>2020</v>
      </c>
      <c r="R2" s="10">
        <f t="shared" si="0"/>
        <v>2021</v>
      </c>
      <c r="S2" s="10">
        <f t="shared" si="0"/>
        <v>2022</v>
      </c>
      <c r="T2" s="10">
        <f t="shared" si="0"/>
        <v>2023</v>
      </c>
      <c r="U2" s="10">
        <f t="shared" si="0"/>
        <v>2024</v>
      </c>
      <c r="V2" s="10">
        <f t="shared" si="0"/>
        <v>2025</v>
      </c>
      <c r="W2" s="10">
        <f t="shared" si="0"/>
        <v>2026</v>
      </c>
      <c r="X2" s="10">
        <f t="shared" si="0"/>
        <v>2027</v>
      </c>
      <c r="Y2" s="10">
        <f t="shared" si="0"/>
        <v>2028</v>
      </c>
      <c r="Z2" s="10">
        <f t="shared" si="0"/>
        <v>2029</v>
      </c>
      <c r="AA2" s="10">
        <f t="shared" si="0"/>
        <v>2030</v>
      </c>
      <c r="AB2" s="10">
        <f t="shared" si="0"/>
        <v>2031</v>
      </c>
      <c r="AC2" s="10">
        <f t="shared" si="0"/>
        <v>2032</v>
      </c>
      <c r="AD2" s="10">
        <f t="shared" si="0"/>
        <v>2033</v>
      </c>
      <c r="AE2" s="10">
        <f t="shared" si="0"/>
        <v>2034</v>
      </c>
      <c r="AF2" s="10">
        <f t="shared" ref="AF2:CQ2" si="1">+AE2+1</f>
        <v>2035</v>
      </c>
      <c r="AG2" s="10">
        <f t="shared" si="1"/>
        <v>2036</v>
      </c>
      <c r="AH2" s="10">
        <f t="shared" si="1"/>
        <v>2037</v>
      </c>
      <c r="AI2" s="10">
        <f t="shared" si="1"/>
        <v>2038</v>
      </c>
      <c r="AJ2" s="10">
        <f t="shared" si="1"/>
        <v>2039</v>
      </c>
      <c r="AK2" s="10">
        <f t="shared" si="1"/>
        <v>2040</v>
      </c>
      <c r="AL2" s="10">
        <f t="shared" si="1"/>
        <v>2041</v>
      </c>
      <c r="AM2" s="10">
        <f t="shared" si="1"/>
        <v>2042</v>
      </c>
      <c r="AN2" s="10">
        <f t="shared" si="1"/>
        <v>2043</v>
      </c>
      <c r="AO2" s="10">
        <f t="shared" si="1"/>
        <v>2044</v>
      </c>
      <c r="AP2" s="10">
        <f t="shared" si="1"/>
        <v>2045</v>
      </c>
      <c r="AQ2" s="10">
        <f t="shared" si="1"/>
        <v>2046</v>
      </c>
      <c r="AR2" s="10">
        <f t="shared" si="1"/>
        <v>2047</v>
      </c>
      <c r="AS2" s="10">
        <f t="shared" si="1"/>
        <v>2048</v>
      </c>
      <c r="AT2" s="10">
        <f t="shared" si="1"/>
        <v>2049</v>
      </c>
      <c r="AU2" s="10">
        <f t="shared" si="1"/>
        <v>2050</v>
      </c>
      <c r="AV2" s="10">
        <f t="shared" si="1"/>
        <v>2051</v>
      </c>
      <c r="AW2" s="10">
        <f t="shared" si="1"/>
        <v>2052</v>
      </c>
      <c r="AX2" s="10">
        <f t="shared" si="1"/>
        <v>2053</v>
      </c>
      <c r="AY2" s="10">
        <f t="shared" si="1"/>
        <v>2054</v>
      </c>
      <c r="AZ2" s="10">
        <f t="shared" si="1"/>
        <v>2055</v>
      </c>
      <c r="BA2" s="10">
        <f t="shared" si="1"/>
        <v>2056</v>
      </c>
      <c r="BB2" s="10">
        <f t="shared" si="1"/>
        <v>2057</v>
      </c>
      <c r="BC2" s="10">
        <f t="shared" si="1"/>
        <v>2058</v>
      </c>
      <c r="BD2" s="10">
        <f t="shared" si="1"/>
        <v>2059</v>
      </c>
      <c r="BE2" s="10">
        <f t="shared" si="1"/>
        <v>2060</v>
      </c>
      <c r="BF2" s="10">
        <f t="shared" si="1"/>
        <v>2061</v>
      </c>
      <c r="BG2" s="10">
        <f t="shared" si="1"/>
        <v>2062</v>
      </c>
      <c r="BH2" s="10">
        <f t="shared" si="1"/>
        <v>2063</v>
      </c>
      <c r="BI2" s="10">
        <f t="shared" si="1"/>
        <v>2064</v>
      </c>
      <c r="BJ2" s="10">
        <f t="shared" si="1"/>
        <v>2065</v>
      </c>
      <c r="BK2" s="10">
        <f t="shared" si="1"/>
        <v>2066</v>
      </c>
      <c r="BL2" s="10">
        <f t="shared" si="1"/>
        <v>2067</v>
      </c>
      <c r="BM2" s="10">
        <f t="shared" si="1"/>
        <v>2068</v>
      </c>
      <c r="BN2" s="10">
        <f t="shared" si="1"/>
        <v>2069</v>
      </c>
      <c r="BO2" s="10">
        <f t="shared" si="1"/>
        <v>2070</v>
      </c>
      <c r="BP2" s="10">
        <f t="shared" si="1"/>
        <v>2071</v>
      </c>
      <c r="BQ2" s="10">
        <f t="shared" si="1"/>
        <v>2072</v>
      </c>
      <c r="BR2" s="10">
        <f t="shared" si="1"/>
        <v>2073</v>
      </c>
      <c r="BS2" s="10">
        <f t="shared" si="1"/>
        <v>2074</v>
      </c>
      <c r="BT2" s="10">
        <f t="shared" si="1"/>
        <v>2075</v>
      </c>
      <c r="BU2" s="10">
        <f t="shared" si="1"/>
        <v>2076</v>
      </c>
      <c r="BV2" s="10">
        <f t="shared" si="1"/>
        <v>2077</v>
      </c>
      <c r="BW2" s="10">
        <f t="shared" si="1"/>
        <v>2078</v>
      </c>
      <c r="BX2" s="10">
        <f t="shared" si="1"/>
        <v>2079</v>
      </c>
      <c r="BY2" s="10">
        <f t="shared" si="1"/>
        <v>2080</v>
      </c>
      <c r="BZ2" s="10">
        <f t="shared" si="1"/>
        <v>2081</v>
      </c>
      <c r="CA2" s="10">
        <f t="shared" si="1"/>
        <v>2082</v>
      </c>
      <c r="CB2" s="10">
        <f t="shared" si="1"/>
        <v>2083</v>
      </c>
      <c r="CC2" s="10">
        <f t="shared" si="1"/>
        <v>2084</v>
      </c>
      <c r="CD2" s="10">
        <f t="shared" si="1"/>
        <v>2085</v>
      </c>
      <c r="CE2" s="10">
        <f t="shared" si="1"/>
        <v>2086</v>
      </c>
      <c r="CF2" s="10">
        <f t="shared" si="1"/>
        <v>2087</v>
      </c>
      <c r="CG2" s="10">
        <f t="shared" si="1"/>
        <v>2088</v>
      </c>
      <c r="CH2" s="10">
        <f t="shared" si="1"/>
        <v>2089</v>
      </c>
      <c r="CI2" s="10">
        <f t="shared" si="1"/>
        <v>2090</v>
      </c>
      <c r="CJ2" s="10">
        <f t="shared" si="1"/>
        <v>2091</v>
      </c>
      <c r="CK2" s="10">
        <f t="shared" si="1"/>
        <v>2092</v>
      </c>
      <c r="CL2" s="10">
        <f t="shared" si="1"/>
        <v>2093</v>
      </c>
      <c r="CM2" s="10">
        <f t="shared" si="1"/>
        <v>2094</v>
      </c>
      <c r="CN2" s="10">
        <f t="shared" si="1"/>
        <v>2095</v>
      </c>
      <c r="CO2" s="10">
        <f t="shared" si="1"/>
        <v>2096</v>
      </c>
      <c r="CP2" s="10">
        <f t="shared" si="1"/>
        <v>2097</v>
      </c>
      <c r="CQ2" s="10">
        <f t="shared" si="1"/>
        <v>2098</v>
      </c>
      <c r="CR2" s="10">
        <f t="shared" ref="CR2:FC2" si="2">+CQ2+1</f>
        <v>2099</v>
      </c>
      <c r="CS2" s="10">
        <f t="shared" si="2"/>
        <v>2100</v>
      </c>
      <c r="CT2" s="10">
        <f t="shared" si="2"/>
        <v>2101</v>
      </c>
      <c r="CU2" s="10">
        <f t="shared" si="2"/>
        <v>2102</v>
      </c>
      <c r="CV2" s="10">
        <f t="shared" si="2"/>
        <v>2103</v>
      </c>
      <c r="CW2" s="10">
        <f t="shared" si="2"/>
        <v>2104</v>
      </c>
      <c r="CX2" s="10">
        <f t="shared" si="2"/>
        <v>2105</v>
      </c>
      <c r="CY2" s="10">
        <f t="shared" si="2"/>
        <v>2106</v>
      </c>
      <c r="CZ2" s="10">
        <f t="shared" si="2"/>
        <v>2107</v>
      </c>
      <c r="DA2" s="10">
        <f t="shared" si="2"/>
        <v>2108</v>
      </c>
      <c r="DB2" s="10">
        <f t="shared" si="2"/>
        <v>2109</v>
      </c>
      <c r="DC2" s="10">
        <f t="shared" si="2"/>
        <v>2110</v>
      </c>
      <c r="DD2" s="10">
        <f t="shared" si="2"/>
        <v>2111</v>
      </c>
      <c r="DE2" s="10">
        <f t="shared" si="2"/>
        <v>2112</v>
      </c>
      <c r="DF2" s="10">
        <f t="shared" si="2"/>
        <v>2113</v>
      </c>
      <c r="DG2" s="10">
        <f t="shared" si="2"/>
        <v>2114</v>
      </c>
      <c r="DH2" s="10">
        <f t="shared" si="2"/>
        <v>2115</v>
      </c>
      <c r="DI2" s="10">
        <f t="shared" si="2"/>
        <v>2116</v>
      </c>
      <c r="DJ2" s="10">
        <f t="shared" si="2"/>
        <v>2117</v>
      </c>
      <c r="DK2" s="10">
        <f t="shared" si="2"/>
        <v>2118</v>
      </c>
      <c r="DL2" s="10">
        <f t="shared" si="2"/>
        <v>2119</v>
      </c>
      <c r="DM2" s="10">
        <f t="shared" si="2"/>
        <v>2120</v>
      </c>
      <c r="DN2" s="10">
        <f t="shared" si="2"/>
        <v>2121</v>
      </c>
      <c r="DO2" s="10">
        <f t="shared" si="2"/>
        <v>2122</v>
      </c>
      <c r="DP2" s="10">
        <f t="shared" si="2"/>
        <v>2123</v>
      </c>
      <c r="DQ2" s="10">
        <f t="shared" si="2"/>
        <v>2124</v>
      </c>
      <c r="DR2" s="10">
        <f t="shared" si="2"/>
        <v>2125</v>
      </c>
      <c r="DS2" s="10">
        <f t="shared" si="2"/>
        <v>2126</v>
      </c>
      <c r="DT2" s="10">
        <f t="shared" si="2"/>
        <v>2127</v>
      </c>
      <c r="DU2" s="10">
        <f t="shared" si="2"/>
        <v>2128</v>
      </c>
      <c r="DV2" s="10">
        <f t="shared" si="2"/>
        <v>2129</v>
      </c>
      <c r="DW2" s="10">
        <f t="shared" si="2"/>
        <v>2130</v>
      </c>
      <c r="DX2" s="10">
        <f t="shared" si="2"/>
        <v>2131</v>
      </c>
      <c r="DY2" s="10">
        <f t="shared" si="2"/>
        <v>2132</v>
      </c>
      <c r="DZ2" s="10">
        <f t="shared" si="2"/>
        <v>2133</v>
      </c>
      <c r="EA2" s="10">
        <f t="shared" si="2"/>
        <v>2134</v>
      </c>
      <c r="EB2" s="10">
        <f t="shared" si="2"/>
        <v>2135</v>
      </c>
      <c r="EC2" s="10">
        <f t="shared" si="2"/>
        <v>2136</v>
      </c>
      <c r="ED2" s="10">
        <f t="shared" si="2"/>
        <v>2137</v>
      </c>
      <c r="EE2" s="10">
        <f t="shared" si="2"/>
        <v>2138</v>
      </c>
      <c r="EF2" s="10">
        <f t="shared" si="2"/>
        <v>2139</v>
      </c>
      <c r="EG2" s="10">
        <f t="shared" si="2"/>
        <v>2140</v>
      </c>
      <c r="EH2" s="10">
        <f t="shared" si="2"/>
        <v>2141</v>
      </c>
      <c r="EI2" s="10">
        <f t="shared" si="2"/>
        <v>2142</v>
      </c>
      <c r="EJ2" s="10">
        <f t="shared" si="2"/>
        <v>2143</v>
      </c>
      <c r="EK2" s="10">
        <f t="shared" si="2"/>
        <v>2144</v>
      </c>
      <c r="EL2" s="10">
        <f t="shared" si="2"/>
        <v>2145</v>
      </c>
      <c r="EM2" s="10">
        <f t="shared" si="2"/>
        <v>2146</v>
      </c>
      <c r="EN2" s="10">
        <f t="shared" si="2"/>
        <v>2147</v>
      </c>
      <c r="EO2" s="10">
        <f t="shared" si="2"/>
        <v>2148</v>
      </c>
      <c r="EP2" s="10">
        <f t="shared" si="2"/>
        <v>2149</v>
      </c>
      <c r="EQ2" s="10">
        <f t="shared" si="2"/>
        <v>2150</v>
      </c>
      <c r="ER2" s="10">
        <f t="shared" si="2"/>
        <v>2151</v>
      </c>
      <c r="ES2" s="10">
        <f t="shared" si="2"/>
        <v>2152</v>
      </c>
      <c r="ET2" s="10">
        <f t="shared" si="2"/>
        <v>2153</v>
      </c>
      <c r="EU2" s="10">
        <f t="shared" si="2"/>
        <v>2154</v>
      </c>
      <c r="EV2" s="10">
        <f t="shared" si="2"/>
        <v>2155</v>
      </c>
      <c r="EW2" s="10">
        <f t="shared" si="2"/>
        <v>2156</v>
      </c>
      <c r="EX2" s="10">
        <f t="shared" si="2"/>
        <v>2157</v>
      </c>
      <c r="EY2" s="10">
        <f t="shared" si="2"/>
        <v>2158</v>
      </c>
      <c r="EZ2" s="10">
        <f t="shared" si="2"/>
        <v>2159</v>
      </c>
      <c r="FA2" s="10">
        <f t="shared" si="2"/>
        <v>2160</v>
      </c>
      <c r="FB2" s="10">
        <f t="shared" si="2"/>
        <v>2161</v>
      </c>
      <c r="FC2" s="10">
        <f t="shared" si="2"/>
        <v>2162</v>
      </c>
      <c r="FD2" s="10">
        <f t="shared" ref="FD2:HO2" si="3">+FC2+1</f>
        <v>2163</v>
      </c>
      <c r="FE2" s="10">
        <f t="shared" si="3"/>
        <v>2164</v>
      </c>
      <c r="FF2" s="10">
        <f t="shared" si="3"/>
        <v>2165</v>
      </c>
      <c r="FG2" s="10">
        <f t="shared" si="3"/>
        <v>2166</v>
      </c>
      <c r="FH2" s="10">
        <f t="shared" si="3"/>
        <v>2167</v>
      </c>
      <c r="FI2" s="10">
        <f t="shared" si="3"/>
        <v>2168</v>
      </c>
      <c r="FJ2" s="10">
        <f t="shared" si="3"/>
        <v>2169</v>
      </c>
      <c r="FK2" s="10">
        <f t="shared" si="3"/>
        <v>2170</v>
      </c>
      <c r="FL2" s="10">
        <f t="shared" si="3"/>
        <v>2171</v>
      </c>
      <c r="FM2" s="10">
        <f t="shared" si="3"/>
        <v>2172</v>
      </c>
      <c r="FN2" s="10">
        <f t="shared" si="3"/>
        <v>2173</v>
      </c>
      <c r="FO2" s="10">
        <f t="shared" si="3"/>
        <v>2174</v>
      </c>
      <c r="FP2" s="10">
        <f t="shared" si="3"/>
        <v>2175</v>
      </c>
      <c r="FQ2" s="10">
        <f t="shared" si="3"/>
        <v>2176</v>
      </c>
      <c r="FR2" s="10">
        <f t="shared" si="3"/>
        <v>2177</v>
      </c>
      <c r="FS2" s="10">
        <f t="shared" si="3"/>
        <v>2178</v>
      </c>
      <c r="FT2" s="10">
        <f t="shared" si="3"/>
        <v>2179</v>
      </c>
      <c r="FU2" s="10">
        <f t="shared" si="3"/>
        <v>2180</v>
      </c>
      <c r="FV2" s="10">
        <f t="shared" si="3"/>
        <v>2181</v>
      </c>
      <c r="FW2" s="10">
        <f t="shared" si="3"/>
        <v>2182</v>
      </c>
      <c r="FX2" s="10">
        <f t="shared" si="3"/>
        <v>2183</v>
      </c>
      <c r="FY2" s="10">
        <f t="shared" si="3"/>
        <v>2184</v>
      </c>
      <c r="FZ2" s="10">
        <f t="shared" si="3"/>
        <v>2185</v>
      </c>
      <c r="GA2" s="10">
        <f t="shared" si="3"/>
        <v>2186</v>
      </c>
      <c r="GB2" s="10">
        <f t="shared" si="3"/>
        <v>2187</v>
      </c>
      <c r="GC2" s="10">
        <f t="shared" si="3"/>
        <v>2188</v>
      </c>
      <c r="GD2" s="10">
        <f t="shared" si="3"/>
        <v>2189</v>
      </c>
      <c r="GE2" s="10">
        <f t="shared" si="3"/>
        <v>2190</v>
      </c>
      <c r="GF2" s="10">
        <f t="shared" si="3"/>
        <v>2191</v>
      </c>
      <c r="GG2" s="10">
        <f t="shared" si="3"/>
        <v>2192</v>
      </c>
      <c r="GH2" s="10">
        <f t="shared" si="3"/>
        <v>2193</v>
      </c>
      <c r="GI2" s="10">
        <f t="shared" si="3"/>
        <v>2194</v>
      </c>
      <c r="GJ2" s="10">
        <f t="shared" si="3"/>
        <v>2195</v>
      </c>
      <c r="GK2" s="10">
        <f t="shared" si="3"/>
        <v>2196</v>
      </c>
      <c r="GL2" s="10">
        <f t="shared" si="3"/>
        <v>2197</v>
      </c>
      <c r="GM2" s="10">
        <f t="shared" si="3"/>
        <v>2198</v>
      </c>
      <c r="GN2" s="10">
        <f t="shared" si="3"/>
        <v>2199</v>
      </c>
      <c r="GO2" s="10">
        <f t="shared" si="3"/>
        <v>2200</v>
      </c>
      <c r="GP2" s="10">
        <f t="shared" si="3"/>
        <v>2201</v>
      </c>
      <c r="GQ2" s="10">
        <f t="shared" si="3"/>
        <v>2202</v>
      </c>
      <c r="GR2" s="10">
        <f t="shared" si="3"/>
        <v>2203</v>
      </c>
      <c r="GS2" s="10">
        <f t="shared" si="3"/>
        <v>2204</v>
      </c>
      <c r="GT2" s="10">
        <f t="shared" si="3"/>
        <v>2205</v>
      </c>
      <c r="GU2" s="10">
        <f t="shared" si="3"/>
        <v>2206</v>
      </c>
      <c r="GV2" s="10">
        <f t="shared" si="3"/>
        <v>2207</v>
      </c>
      <c r="GW2" s="10">
        <f t="shared" si="3"/>
        <v>2208</v>
      </c>
      <c r="GX2" s="10">
        <f t="shared" si="3"/>
        <v>2209</v>
      </c>
      <c r="GY2" s="10">
        <f t="shared" si="3"/>
        <v>2210</v>
      </c>
      <c r="GZ2" s="10">
        <f t="shared" si="3"/>
        <v>2211</v>
      </c>
      <c r="HA2" s="10">
        <f t="shared" si="3"/>
        <v>2212</v>
      </c>
      <c r="HB2" s="10">
        <f t="shared" si="3"/>
        <v>2213</v>
      </c>
      <c r="HC2" s="10">
        <f t="shared" si="3"/>
        <v>2214</v>
      </c>
      <c r="HD2" s="10">
        <f t="shared" si="3"/>
        <v>2215</v>
      </c>
      <c r="HE2" s="10">
        <f t="shared" si="3"/>
        <v>2216</v>
      </c>
      <c r="HF2" s="10">
        <f t="shared" si="3"/>
        <v>2217</v>
      </c>
      <c r="HG2" s="10">
        <f t="shared" si="3"/>
        <v>2218</v>
      </c>
      <c r="HH2" s="10">
        <f t="shared" si="3"/>
        <v>2219</v>
      </c>
      <c r="HI2" s="10">
        <f t="shared" si="3"/>
        <v>2220</v>
      </c>
      <c r="HJ2" s="10">
        <f t="shared" si="3"/>
        <v>2221</v>
      </c>
      <c r="HK2" s="10">
        <f t="shared" si="3"/>
        <v>2222</v>
      </c>
      <c r="HL2" s="10">
        <f t="shared" si="3"/>
        <v>2223</v>
      </c>
      <c r="HM2" s="10">
        <f t="shared" si="3"/>
        <v>2224</v>
      </c>
      <c r="HN2" s="10">
        <f t="shared" si="3"/>
        <v>2225</v>
      </c>
      <c r="HO2" s="10">
        <f t="shared" si="3"/>
        <v>2226</v>
      </c>
      <c r="HP2" s="10">
        <f t="shared" ref="HP2:HV2" si="4">+HO2+1</f>
        <v>2227</v>
      </c>
      <c r="HQ2" s="10">
        <f t="shared" si="4"/>
        <v>2228</v>
      </c>
      <c r="HR2" s="10">
        <f t="shared" si="4"/>
        <v>2229</v>
      </c>
      <c r="HS2" s="10">
        <f t="shared" si="4"/>
        <v>2230</v>
      </c>
      <c r="HT2" s="10">
        <f t="shared" si="4"/>
        <v>2231</v>
      </c>
      <c r="HU2" s="10">
        <f t="shared" si="4"/>
        <v>2232</v>
      </c>
      <c r="HV2" s="10">
        <f t="shared" si="4"/>
        <v>2233</v>
      </c>
    </row>
    <row r="3" spans="2:230">
      <c r="B3" s="1" t="s">
        <v>25</v>
      </c>
      <c r="C3" s="1">
        <v>2359</v>
      </c>
      <c r="D3" s="1">
        <v>2359</v>
      </c>
      <c r="E3" s="1">
        <v>2238</v>
      </c>
      <c r="F3" s="1">
        <v>2525</v>
      </c>
      <c r="G3" s="1">
        <v>2148</v>
      </c>
      <c r="H3" s="1">
        <v>2148</v>
      </c>
      <c r="I3" s="1">
        <v>2433</v>
      </c>
      <c r="R3" s="1">
        <v>9349</v>
      </c>
      <c r="S3" s="1">
        <v>9807</v>
      </c>
      <c r="T3" s="1">
        <v>9496</v>
      </c>
    </row>
    <row r="4" spans="2:230">
      <c r="B4" s="1" t="s">
        <v>27</v>
      </c>
      <c r="C4" s="1">
        <v>1211</v>
      </c>
      <c r="D4" s="1">
        <v>1211</v>
      </c>
      <c r="E4" s="1">
        <v>1081</v>
      </c>
      <c r="F4" s="1">
        <v>1130</v>
      </c>
      <c r="G4" s="1">
        <v>959</v>
      </c>
      <c r="H4" s="1">
        <v>959</v>
      </c>
      <c r="I4" s="1">
        <v>1167</v>
      </c>
      <c r="R4" s="1">
        <v>4123</v>
      </c>
      <c r="S4" s="1">
        <v>4561</v>
      </c>
      <c r="T4" s="1">
        <v>4544</v>
      </c>
    </row>
    <row r="5" spans="2:230">
      <c r="B5" s="1" t="s">
        <v>61</v>
      </c>
      <c r="C5" s="1">
        <v>1598</v>
      </c>
      <c r="D5" s="1">
        <v>1598</v>
      </c>
      <c r="E5" s="1">
        <v>1749</v>
      </c>
      <c r="F5" s="1">
        <v>1840</v>
      </c>
      <c r="G5" s="1">
        <v>1631</v>
      </c>
      <c r="H5" s="1">
        <v>1631</v>
      </c>
      <c r="I5" s="1">
        <v>1521</v>
      </c>
      <c r="R5" s="1">
        <v>6763</v>
      </c>
      <c r="S5" s="1">
        <v>6706</v>
      </c>
      <c r="T5" s="1">
        <v>6852</v>
      </c>
    </row>
    <row r="6" spans="2:230">
      <c r="B6" s="1" t="s">
        <v>62</v>
      </c>
      <c r="C6" s="1">
        <v>388</v>
      </c>
      <c r="D6" s="1">
        <v>388</v>
      </c>
      <c r="E6" s="1">
        <v>416</v>
      </c>
      <c r="F6" s="1">
        <v>355</v>
      </c>
      <c r="G6" s="1">
        <v>341</v>
      </c>
      <c r="H6" s="1">
        <v>341</v>
      </c>
      <c r="I6" s="1">
        <v>364</v>
      </c>
      <c r="R6" s="1">
        <v>1646</v>
      </c>
      <c r="S6" s="1">
        <v>1517</v>
      </c>
      <c r="T6" s="1">
        <v>1520</v>
      </c>
    </row>
    <row r="7" spans="2:230" s="9" customFormat="1">
      <c r="B7" s="9" t="s">
        <v>63</v>
      </c>
      <c r="C7" s="9">
        <f t="shared" ref="C7:I7" si="5">+SUM(C3:C6)</f>
        <v>5556</v>
      </c>
      <c r="D7" s="9">
        <f t="shared" si="5"/>
        <v>5556</v>
      </c>
      <c r="E7" s="9">
        <f t="shared" si="5"/>
        <v>5484</v>
      </c>
      <c r="F7" s="9">
        <f t="shared" si="5"/>
        <v>5850</v>
      </c>
      <c r="G7" s="9">
        <f t="shared" si="5"/>
        <v>5079</v>
      </c>
      <c r="H7" s="9">
        <f t="shared" si="5"/>
        <v>5079</v>
      </c>
      <c r="I7" s="9">
        <f t="shared" si="5"/>
        <v>5485</v>
      </c>
      <c r="R7" s="9">
        <f>+SUM(R3:R6)</f>
        <v>21881</v>
      </c>
      <c r="S7" s="9">
        <f>+SUM(S3:S6)</f>
        <v>22591</v>
      </c>
      <c r="T7" s="9">
        <f>+SUM(T3:T6)</f>
        <v>22412</v>
      </c>
    </row>
    <row r="8" spans="2:230" s="9" customFormat="1"/>
    <row r="9" spans="2:230" s="11" customFormat="1">
      <c r="B9" s="11" t="s">
        <v>25</v>
      </c>
      <c r="O9" s="1">
        <v>3135</v>
      </c>
      <c r="Q9" s="11">
        <v>3767</v>
      </c>
      <c r="R9" s="11">
        <v>3589</v>
      </c>
      <c r="S9" s="11">
        <v>3300</v>
      </c>
      <c r="T9" s="11">
        <v>3546</v>
      </c>
    </row>
    <row r="10" spans="2:230" s="11" customFormat="1">
      <c r="B10" s="11" t="s">
        <v>27</v>
      </c>
      <c r="O10" s="1">
        <v>4898</v>
      </c>
      <c r="Q10" s="11">
        <v>5148</v>
      </c>
      <c r="R10" s="11">
        <v>4290</v>
      </c>
      <c r="S10" s="11">
        <v>4572</v>
      </c>
      <c r="T10" s="11">
        <v>4570</v>
      </c>
    </row>
    <row r="11" spans="2:230" s="11" customFormat="1">
      <c r="B11" s="11" t="s">
        <v>61</v>
      </c>
      <c r="O11" s="1">
        <v>7042</v>
      </c>
      <c r="Q11" s="11">
        <v>6843</v>
      </c>
      <c r="R11" s="11">
        <v>6584</v>
      </c>
      <c r="S11" s="11">
        <v>6788</v>
      </c>
      <c r="T11" s="11">
        <v>7237</v>
      </c>
    </row>
    <row r="12" spans="2:230" s="11" customFormat="1">
      <c r="B12" s="11" t="s">
        <v>62</v>
      </c>
      <c r="O12" s="1">
        <v>2002</v>
      </c>
      <c r="Q12" s="11">
        <v>2216</v>
      </c>
      <c r="R12" s="11">
        <v>1720</v>
      </c>
      <c r="S12" s="11">
        <v>1594</v>
      </c>
      <c r="T12" s="11">
        <v>1571</v>
      </c>
    </row>
    <row r="13" spans="2:230" s="11" customFormat="1">
      <c r="B13" s="11" t="s">
        <v>12</v>
      </c>
      <c r="O13" s="1">
        <v>2252</v>
      </c>
      <c r="Q13" s="11">
        <v>2322</v>
      </c>
      <c r="R13" s="11">
        <v>2318</v>
      </c>
      <c r="S13" s="11">
        <v>2077</v>
      </c>
      <c r="T13" s="11">
        <v>2206</v>
      </c>
    </row>
    <row r="14" spans="2:230" s="9" customFormat="1">
      <c r="B14" s="9" t="s">
        <v>64</v>
      </c>
      <c r="O14" s="9">
        <f>+SUM(O9:O13)</f>
        <v>19329</v>
      </c>
      <c r="Q14" s="9">
        <f>+SUM(Q9:Q13)</f>
        <v>20296</v>
      </c>
      <c r="R14" s="9">
        <f>+SUM(R9:R13)</f>
        <v>18501</v>
      </c>
      <c r="S14" s="9">
        <f>+SUM(S9:S13)</f>
        <v>18331</v>
      </c>
      <c r="T14" s="9">
        <f>+SUM(T9:T13)</f>
        <v>19130</v>
      </c>
    </row>
    <row r="15" spans="2:230" s="9" customFormat="1"/>
    <row r="16" spans="2:230" s="12" customFormat="1">
      <c r="B16" s="11" t="s">
        <v>25</v>
      </c>
      <c r="R16" s="12">
        <f t="shared" ref="R16:S16" si="6">+R9/R3</f>
        <v>0.38389132527543052</v>
      </c>
      <c r="S16" s="12">
        <f t="shared" si="6"/>
        <v>0.33649434077699603</v>
      </c>
      <c r="T16" s="12">
        <f>+T9/T3</f>
        <v>0.37342038753159223</v>
      </c>
    </row>
    <row r="17" spans="2:30" s="12" customFormat="1">
      <c r="B17" s="11" t="s">
        <v>27</v>
      </c>
      <c r="R17" s="12">
        <f t="shared" ref="R17:S17" si="7">+R10/R4</f>
        <v>1.0405044870240117</v>
      </c>
      <c r="S17" s="12">
        <f t="shared" si="7"/>
        <v>1.0024117518088138</v>
      </c>
      <c r="T17" s="12">
        <f>+T10/T4</f>
        <v>1.0057218309859155</v>
      </c>
    </row>
    <row r="18" spans="2:30" s="12" customFormat="1">
      <c r="B18" s="11" t="s">
        <v>61</v>
      </c>
      <c r="R18" s="12">
        <f t="shared" ref="R18:S18" si="8">+R11/R5</f>
        <v>0.9735324560106462</v>
      </c>
      <c r="S18" s="12">
        <f t="shared" si="8"/>
        <v>1.0122278556516553</v>
      </c>
      <c r="T18" s="12">
        <f>+T11/T5</f>
        <v>1.056187974314069</v>
      </c>
    </row>
    <row r="19" spans="2:30" s="12" customFormat="1">
      <c r="B19" s="11" t="s">
        <v>62</v>
      </c>
      <c r="R19" s="12">
        <f t="shared" ref="R19:S19" si="9">+R12/R6</f>
        <v>1.0449574726609963</v>
      </c>
      <c r="S19" s="12">
        <f t="shared" si="9"/>
        <v>1.050758075148319</v>
      </c>
      <c r="T19" s="12">
        <f>+T12/T6</f>
        <v>1.0335526315789474</v>
      </c>
    </row>
    <row r="20" spans="2:30" s="12" customFormat="1">
      <c r="B20" s="11" t="s">
        <v>12</v>
      </c>
    </row>
    <row r="21" spans="2:30" s="3" customFormat="1">
      <c r="B21" s="9" t="s">
        <v>65</v>
      </c>
      <c r="R21" s="12">
        <f t="shared" ref="R21:S21" si="10">+R14/R7</f>
        <v>0.84552808372560673</v>
      </c>
      <c r="S21" s="12">
        <f t="shared" si="10"/>
        <v>0.81142933026426456</v>
      </c>
      <c r="T21" s="12">
        <f>+T14/T7</f>
        <v>0.85356059253971084</v>
      </c>
    </row>
    <row r="22" spans="2:30" s="9" customFormat="1"/>
    <row r="23" spans="2:30" s="2" customFormat="1">
      <c r="B23" s="2" t="s">
        <v>26</v>
      </c>
      <c r="C23" s="2">
        <v>2.68</v>
      </c>
      <c r="D23" s="2">
        <v>2.12</v>
      </c>
      <c r="E23" s="2">
        <v>2.58</v>
      </c>
      <c r="G23" s="2">
        <v>2.4300000000000002</v>
      </c>
      <c r="H23" s="2">
        <v>2.04</v>
      </c>
      <c r="I23" s="2">
        <v>2.08</v>
      </c>
      <c r="R23" s="2">
        <v>3.82</v>
      </c>
      <c r="S23" s="2">
        <v>6.38</v>
      </c>
      <c r="T23" s="2">
        <v>2.5299999999999998</v>
      </c>
    </row>
    <row r="24" spans="2:30" s="2" customFormat="1"/>
    <row r="25" spans="2:30">
      <c r="B25" s="1" t="s">
        <v>25</v>
      </c>
      <c r="C25" s="1">
        <v>424</v>
      </c>
      <c r="D25" s="1">
        <v>525</v>
      </c>
      <c r="E25" s="1">
        <v>235</v>
      </c>
      <c r="F25" s="1">
        <f>+T25-SUM(C25:E25)</f>
        <v>495</v>
      </c>
      <c r="G25" s="1">
        <v>402</v>
      </c>
      <c r="H25" s="1">
        <v>409</v>
      </c>
      <c r="I25" s="1">
        <v>353</v>
      </c>
      <c r="O25" s="1">
        <v>1028</v>
      </c>
      <c r="P25" s="1">
        <v>1113</v>
      </c>
      <c r="Q25" s="1">
        <v>1020</v>
      </c>
      <c r="R25" s="1">
        <v>1787</v>
      </c>
      <c r="S25" s="1">
        <v>3090</v>
      </c>
      <c r="T25" s="1">
        <v>1679</v>
      </c>
    </row>
    <row r="26" spans="2:30">
      <c r="B26" s="1" t="s">
        <v>27</v>
      </c>
      <c r="C26" s="1">
        <v>611</v>
      </c>
      <c r="D26" s="1">
        <v>460</v>
      </c>
      <c r="E26" s="1">
        <v>360</v>
      </c>
      <c r="F26" s="1">
        <f>+T26-SUM(C26:E26)</f>
        <v>392</v>
      </c>
      <c r="G26" s="1">
        <v>407</v>
      </c>
      <c r="H26" s="1">
        <v>457</v>
      </c>
      <c r="I26" s="1">
        <v>388</v>
      </c>
      <c r="O26" s="1">
        <v>1322</v>
      </c>
      <c r="P26" s="1">
        <v>1342</v>
      </c>
      <c r="Q26" s="1">
        <v>1248</v>
      </c>
      <c r="R26" s="1">
        <v>1880</v>
      </c>
      <c r="S26" s="1">
        <v>2892</v>
      </c>
      <c r="T26" s="1">
        <v>1823</v>
      </c>
    </row>
    <row r="27" spans="2:30">
      <c r="B27" s="1" t="s">
        <v>28</v>
      </c>
      <c r="C27" s="1">
        <v>667</v>
      </c>
      <c r="D27" s="1">
        <v>548</v>
      </c>
      <c r="E27" s="1">
        <v>435</v>
      </c>
      <c r="F27" s="1">
        <f>+T27-SUM(C27:E27)</f>
        <v>418</v>
      </c>
      <c r="G27" s="1">
        <v>425</v>
      </c>
      <c r="H27" s="1">
        <v>475</v>
      </c>
      <c r="I27" s="1">
        <v>406</v>
      </c>
      <c r="O27" s="1">
        <v>1234</v>
      </c>
      <c r="P27" s="1">
        <v>1270</v>
      </c>
      <c r="Q27" s="1">
        <v>1063</v>
      </c>
      <c r="R27" s="1">
        <v>1788</v>
      </c>
      <c r="S27" s="1">
        <v>3572</v>
      </c>
      <c r="T27" s="1">
        <v>2068</v>
      </c>
    </row>
    <row r="28" spans="2:30">
      <c r="B28" s="1" t="s">
        <v>29</v>
      </c>
      <c r="C28" s="1">
        <v>159</v>
      </c>
      <c r="D28" s="1">
        <v>104</v>
      </c>
      <c r="E28" s="1">
        <v>114</v>
      </c>
      <c r="F28" s="1">
        <f>+T28-SUM(C28:E28)</f>
        <v>120</v>
      </c>
      <c r="G28" s="1">
        <v>114</v>
      </c>
      <c r="H28" s="1">
        <v>98</v>
      </c>
      <c r="I28" s="1">
        <v>106</v>
      </c>
      <c r="O28" s="1">
        <v>460</v>
      </c>
      <c r="P28" s="1">
        <v>506</v>
      </c>
      <c r="Q28" s="1">
        <v>455</v>
      </c>
      <c r="R28" s="1">
        <v>510</v>
      </c>
      <c r="S28" s="1">
        <v>845</v>
      </c>
      <c r="T28" s="1">
        <v>497</v>
      </c>
    </row>
    <row r="29" spans="2:30">
      <c r="B29" s="1" t="s">
        <v>12</v>
      </c>
      <c r="C29" s="1">
        <v>151</v>
      </c>
      <c r="D29" s="1">
        <v>138</v>
      </c>
      <c r="E29" s="1">
        <v>129</v>
      </c>
      <c r="F29" s="1">
        <f>+T29-SUM(C29:E29)</f>
        <v>146</v>
      </c>
      <c r="G29" s="1">
        <v>122</v>
      </c>
      <c r="H29" s="1">
        <v>133</v>
      </c>
      <c r="I29" s="1">
        <v>117</v>
      </c>
      <c r="O29" s="1">
        <v>385</v>
      </c>
      <c r="P29" s="1">
        <v>359</v>
      </c>
      <c r="Q29" s="1">
        <v>338</v>
      </c>
      <c r="R29" s="1">
        <v>573</v>
      </c>
      <c r="S29" s="1">
        <v>787</v>
      </c>
      <c r="T29" s="1">
        <v>564</v>
      </c>
    </row>
    <row r="30" spans="2:30" s="9" customFormat="1">
      <c r="B30" s="9" t="s">
        <v>1</v>
      </c>
      <c r="C30" s="9">
        <f t="shared" ref="C30:I30" si="11">SUM(C25:C29)</f>
        <v>2012</v>
      </c>
      <c r="D30" s="9">
        <f t="shared" si="11"/>
        <v>1775</v>
      </c>
      <c r="E30" s="9">
        <f t="shared" si="11"/>
        <v>1273</v>
      </c>
      <c r="F30" s="9">
        <f t="shared" si="11"/>
        <v>1571</v>
      </c>
      <c r="G30" s="9">
        <f t="shared" si="11"/>
        <v>1470</v>
      </c>
      <c r="H30" s="9">
        <f t="shared" si="11"/>
        <v>1572</v>
      </c>
      <c r="I30" s="9">
        <f t="shared" si="11"/>
        <v>1370</v>
      </c>
      <c r="J30" s="9">
        <f>+I30</f>
        <v>1370</v>
      </c>
      <c r="O30" s="9">
        <f t="shared" ref="O30:T30" si="12">+SUM(O25:O29)</f>
        <v>4429</v>
      </c>
      <c r="P30" s="9">
        <f t="shared" si="12"/>
        <v>4590</v>
      </c>
      <c r="Q30" s="9">
        <f t="shared" si="12"/>
        <v>4124</v>
      </c>
      <c r="R30" s="9">
        <f t="shared" si="12"/>
        <v>6538</v>
      </c>
      <c r="S30" s="9">
        <f t="shared" si="12"/>
        <v>11186</v>
      </c>
      <c r="T30" s="9">
        <f t="shared" si="12"/>
        <v>6631</v>
      </c>
      <c r="U30" s="9">
        <f>SUM(G30:J30)</f>
        <v>5782</v>
      </c>
      <c r="V30" s="9">
        <f>+U30*0.98</f>
        <v>5666.36</v>
      </c>
      <c r="W30" s="9">
        <f t="shared" ref="W30:AD30" si="13">+V30*0.98</f>
        <v>5553.0328</v>
      </c>
      <c r="X30" s="9">
        <f t="shared" si="13"/>
        <v>5441.9721440000003</v>
      </c>
      <c r="Y30" s="9">
        <f t="shared" si="13"/>
        <v>5333.1327011200001</v>
      </c>
      <c r="Z30" s="9">
        <f t="shared" si="13"/>
        <v>5226.4700470976004</v>
      </c>
      <c r="AA30" s="9">
        <f t="shared" si="13"/>
        <v>5121.9406461556482</v>
      </c>
      <c r="AB30" s="9">
        <f t="shared" si="13"/>
        <v>5019.5018332325353</v>
      </c>
      <c r="AC30" s="9">
        <f t="shared" si="13"/>
        <v>4919.1117965678841</v>
      </c>
      <c r="AD30" s="9">
        <f t="shared" si="13"/>
        <v>4820.729560636526</v>
      </c>
    </row>
    <row r="31" spans="2:30">
      <c r="B31" s="1" t="s">
        <v>3</v>
      </c>
      <c r="C31" s="1">
        <v>1149</v>
      </c>
      <c r="D31" s="1">
        <v>971</v>
      </c>
      <c r="E31" s="1">
        <v>896</v>
      </c>
      <c r="F31" s="1">
        <f t="shared" ref="F31:F42" si="14">+T31-SUM(C31:E31)</f>
        <v>1070</v>
      </c>
      <c r="G31" s="1">
        <v>1061</v>
      </c>
      <c r="H31" s="1">
        <v>893</v>
      </c>
      <c r="I31" s="1">
        <v>926</v>
      </c>
      <c r="R31" s="1">
        <v>4151</v>
      </c>
      <c r="S31" s="1">
        <v>5325</v>
      </c>
      <c r="T31" s="1">
        <v>4086</v>
      </c>
      <c r="U31" s="1">
        <f>+U$30*(T31/T$30)</f>
        <v>3562.8490423767153</v>
      </c>
      <c r="V31" s="1">
        <f t="shared" ref="V31:AD31" si="15">+V$30*(U31/U$30)</f>
        <v>3491.5920615291807</v>
      </c>
      <c r="W31" s="1">
        <f t="shared" si="15"/>
        <v>3421.7602202985972</v>
      </c>
      <c r="X31" s="1">
        <f t="shared" si="15"/>
        <v>3353.3250158926253</v>
      </c>
      <c r="Y31" s="1">
        <f t="shared" si="15"/>
        <v>3286.2585155747729</v>
      </c>
      <c r="Z31" s="1">
        <f t="shared" si="15"/>
        <v>3220.5333452632776</v>
      </c>
      <c r="AA31" s="1">
        <f t="shared" si="15"/>
        <v>3156.1226783580119</v>
      </c>
      <c r="AB31" s="1">
        <f t="shared" si="15"/>
        <v>3093.0002247908519</v>
      </c>
      <c r="AC31" s="1">
        <f t="shared" si="15"/>
        <v>3031.1402202950344</v>
      </c>
      <c r="AD31" s="1">
        <f t="shared" si="15"/>
        <v>2970.5174158891332</v>
      </c>
    </row>
    <row r="32" spans="2:30">
      <c r="B32" s="1" t="s">
        <v>11</v>
      </c>
      <c r="C32" s="1">
        <v>74</v>
      </c>
      <c r="D32" s="1">
        <v>71</v>
      </c>
      <c r="E32" s="1">
        <v>68</v>
      </c>
      <c r="F32" s="1">
        <f t="shared" si="14"/>
        <v>76</v>
      </c>
      <c r="G32" s="1">
        <v>88</v>
      </c>
      <c r="H32" s="1">
        <v>76</v>
      </c>
      <c r="I32" s="1">
        <v>78</v>
      </c>
      <c r="R32" s="1">
        <v>223</v>
      </c>
      <c r="S32" s="1">
        <v>290</v>
      </c>
      <c r="T32" s="1">
        <v>289</v>
      </c>
      <c r="U32" s="1">
        <f>+U$30*(T32/T$30)</f>
        <v>251.99788870456945</v>
      </c>
      <c r="V32" s="1">
        <f t="shared" ref="V32:AD32" si="16">+V$30*(U32/U$30)</f>
        <v>246.95793093047803</v>
      </c>
      <c r="W32" s="1">
        <f t="shared" si="16"/>
        <v>242.0187723118685</v>
      </c>
      <c r="X32" s="1">
        <f t="shared" si="16"/>
        <v>237.17839686563113</v>
      </c>
      <c r="Y32" s="1">
        <f t="shared" si="16"/>
        <v>232.4348289283185</v>
      </c>
      <c r="Z32" s="1">
        <f t="shared" si="16"/>
        <v>227.78613234975214</v>
      </c>
      <c r="AA32" s="1">
        <f t="shared" si="16"/>
        <v>223.2304097027571</v>
      </c>
      <c r="AB32" s="1">
        <f t="shared" si="16"/>
        <v>218.76580150870197</v>
      </c>
      <c r="AC32" s="1">
        <f t="shared" si="16"/>
        <v>214.39048547852789</v>
      </c>
      <c r="AD32" s="1">
        <f t="shared" si="16"/>
        <v>210.10267576895731</v>
      </c>
    </row>
    <row r="33" spans="2:230">
      <c r="B33" s="1" t="s">
        <v>12</v>
      </c>
      <c r="C33" s="1">
        <v>-0.35</v>
      </c>
      <c r="D33" s="1">
        <v>3</v>
      </c>
      <c r="E33" s="1">
        <v>13</v>
      </c>
      <c r="F33" s="1">
        <f t="shared" si="14"/>
        <v>-46.65</v>
      </c>
      <c r="G33" s="1">
        <v>17</v>
      </c>
      <c r="H33" s="1">
        <v>-39</v>
      </c>
      <c r="I33" s="1">
        <v>4</v>
      </c>
      <c r="R33" s="1">
        <v>-39</v>
      </c>
      <c r="S33" s="1">
        <v>10</v>
      </c>
      <c r="T33" s="1">
        <v>-31</v>
      </c>
      <c r="U33" s="1">
        <f>+U$30*(T33/T$30)</f>
        <v>-27.030915397375963</v>
      </c>
      <c r="V33" s="1">
        <f t="shared" ref="V33:AD33" si="17">+V$30*(U33/U$30)</f>
        <v>-26.490297089428442</v>
      </c>
      <c r="W33" s="1">
        <f t="shared" si="17"/>
        <v>-25.960491147639875</v>
      </c>
      <c r="X33" s="1">
        <f t="shared" si="17"/>
        <v>-25.441281324687079</v>
      </c>
      <c r="Y33" s="1">
        <f t="shared" si="17"/>
        <v>-24.932455698193337</v>
      </c>
      <c r="Z33" s="1">
        <f t="shared" si="17"/>
        <v>-24.433806584229472</v>
      </c>
      <c r="AA33" s="1">
        <f t="shared" si="17"/>
        <v>-23.94513045254488</v>
      </c>
      <c r="AB33" s="1">
        <f t="shared" si="17"/>
        <v>-23.466227843493982</v>
      </c>
      <c r="AC33" s="1">
        <f t="shared" si="17"/>
        <v>-22.9969032866241</v>
      </c>
      <c r="AD33" s="1">
        <f t="shared" si="17"/>
        <v>-22.536965220891616</v>
      </c>
    </row>
    <row r="34" spans="2:230">
      <c r="B34" s="1" t="s">
        <v>14</v>
      </c>
      <c r="C34" s="1">
        <v>17</v>
      </c>
      <c r="D34" s="1">
        <v>7</v>
      </c>
      <c r="E34" s="1">
        <v>-36</v>
      </c>
      <c r="F34" s="1">
        <f t="shared" si="14"/>
        <v>4</v>
      </c>
      <c r="G34" s="1">
        <v>0</v>
      </c>
      <c r="H34" s="1">
        <v>-3</v>
      </c>
      <c r="I34" s="1">
        <v>2</v>
      </c>
      <c r="R34" s="1">
        <v>47</v>
      </c>
      <c r="S34" s="1">
        <v>94</v>
      </c>
      <c r="T34" s="1">
        <v>-8</v>
      </c>
      <c r="U34" s="1">
        <f>+U$30*(T34/T$30)</f>
        <v>-6.9757201025486353</v>
      </c>
      <c r="V34" s="1">
        <f t="shared" ref="V34:AD34" si="18">+V$30*(U34/U$30)</f>
        <v>-6.8362057004976622</v>
      </c>
      <c r="W34" s="1">
        <f t="shared" si="18"/>
        <v>-6.6994815864877086</v>
      </c>
      <c r="X34" s="1">
        <f t="shared" si="18"/>
        <v>-6.5654919547579551</v>
      </c>
      <c r="Y34" s="1">
        <f t="shared" si="18"/>
        <v>-6.4341821156627956</v>
      </c>
      <c r="Z34" s="1">
        <f t="shared" si="18"/>
        <v>-6.3054984733495401</v>
      </c>
      <c r="AA34" s="1">
        <f t="shared" si="18"/>
        <v>-6.1793885038825493</v>
      </c>
      <c r="AB34" s="1">
        <f t="shared" si="18"/>
        <v>-6.0558007338048983</v>
      </c>
      <c r="AC34" s="1">
        <f t="shared" si="18"/>
        <v>-5.9346847191287999</v>
      </c>
      <c r="AD34" s="1">
        <f t="shared" si="18"/>
        <v>-5.8159910247462232</v>
      </c>
    </row>
    <row r="35" spans="2:230">
      <c r="B35" s="1" t="s">
        <v>13</v>
      </c>
      <c r="C35" s="1">
        <f>+C30-SUM(C31:C33)+C34</f>
        <v>806.34999999999991</v>
      </c>
      <c r="D35" s="1">
        <f>+D30-SUM(D31:D33)+D34</f>
        <v>737</v>
      </c>
      <c r="E35" s="1">
        <f>+E30-SUM(E31:E33)+E34</f>
        <v>260</v>
      </c>
      <c r="F35" s="1">
        <f t="shared" si="14"/>
        <v>475.65000000000009</v>
      </c>
      <c r="G35" s="1">
        <f>+G30-SUM(G31:G33)+G34</f>
        <v>304</v>
      </c>
      <c r="H35" s="1">
        <f>+H30-SUM(H31:H33)+H34</f>
        <v>639</v>
      </c>
      <c r="I35" s="1">
        <f>+I30-SUM(I31:I33)+I34</f>
        <v>364</v>
      </c>
      <c r="R35" s="1">
        <f>+R30-SUM(R31:R33)+R34</f>
        <v>2250</v>
      </c>
      <c r="S35" s="1">
        <f>+S30-SUM(S31:S33)+S34</f>
        <v>5655</v>
      </c>
      <c r="T35" s="1">
        <f>+T30-SUM(T31:T33)+T34</f>
        <v>2279</v>
      </c>
      <c r="U35" s="1">
        <f>+U30-SUM(U31:U33)+U34</f>
        <v>1987.2082642135424</v>
      </c>
      <c r="V35" s="1">
        <f t="shared" ref="V35:AD35" si="19">+V30-SUM(V31:V33)+V34</f>
        <v>1947.4640989292718</v>
      </c>
      <c r="W35" s="1">
        <f t="shared" si="19"/>
        <v>1908.5148169506865</v>
      </c>
      <c r="X35" s="1">
        <f t="shared" si="19"/>
        <v>1870.3445206116733</v>
      </c>
      <c r="Y35" s="1">
        <f t="shared" si="19"/>
        <v>1832.9376301994391</v>
      </c>
      <c r="Z35" s="1">
        <f t="shared" si="19"/>
        <v>1796.2788775954502</v>
      </c>
      <c r="AA35" s="1">
        <f t="shared" si="19"/>
        <v>1760.3533000435416</v>
      </c>
      <c r="AB35" s="1">
        <f t="shared" si="19"/>
        <v>1725.1462340426706</v>
      </c>
      <c r="AC35" s="1">
        <f t="shared" si="19"/>
        <v>1690.6433093618173</v>
      </c>
      <c r="AD35" s="1">
        <f t="shared" si="19"/>
        <v>1656.8304431745808</v>
      </c>
    </row>
    <row r="36" spans="2:230">
      <c r="B36" s="1" t="s">
        <v>18</v>
      </c>
      <c r="C36" s="1">
        <f>40-30</f>
        <v>10</v>
      </c>
      <c r="D36" s="1">
        <f>36-40</f>
        <v>-4</v>
      </c>
      <c r="E36" s="1">
        <f>39-45</f>
        <v>-6</v>
      </c>
      <c r="F36" s="1">
        <f t="shared" si="14"/>
        <v>150</v>
      </c>
      <c r="G36" s="1">
        <f>37-30</f>
        <v>7</v>
      </c>
      <c r="H36" s="1">
        <f>37-28</f>
        <v>9</v>
      </c>
      <c r="I36" s="1">
        <v>-32</v>
      </c>
      <c r="R36" s="1">
        <f>184-1</f>
        <v>183</v>
      </c>
      <c r="S36" s="1">
        <f>344-65</f>
        <v>279</v>
      </c>
      <c r="T36" s="1">
        <v>150</v>
      </c>
      <c r="U36" s="1">
        <f>+U$35*(T36/T$35)</f>
        <v>130.7947519227869</v>
      </c>
      <c r="V36" s="1">
        <f t="shared" ref="V36:AD36" si="20">+V$35*(U36/U$35)</f>
        <v>128.1788568843312</v>
      </c>
      <c r="W36" s="1">
        <f t="shared" si="20"/>
        <v>125.61527974664457</v>
      </c>
      <c r="X36" s="1">
        <f t="shared" si="20"/>
        <v>123.10297415171172</v>
      </c>
      <c r="Y36" s="1">
        <f t="shared" si="20"/>
        <v>120.64091466867744</v>
      </c>
      <c r="Z36" s="1">
        <f t="shared" si="20"/>
        <v>118.22809637530388</v>
      </c>
      <c r="AA36" s="1">
        <f t="shared" si="20"/>
        <v>115.86353444779783</v>
      </c>
      <c r="AB36" s="1">
        <f t="shared" si="20"/>
        <v>113.54626375884186</v>
      </c>
      <c r="AC36" s="1">
        <f t="shared" si="20"/>
        <v>111.27533848366502</v>
      </c>
      <c r="AD36" s="1">
        <f t="shared" si="20"/>
        <v>109.04983171399172</v>
      </c>
    </row>
    <row r="37" spans="2:230">
      <c r="B37" s="1" t="s">
        <v>12</v>
      </c>
      <c r="C37" s="1">
        <v>-3</v>
      </c>
      <c r="D37" s="1">
        <v>-2</v>
      </c>
      <c r="E37" s="1">
        <v>-3</v>
      </c>
      <c r="F37" s="1">
        <f t="shared" si="14"/>
        <v>-150</v>
      </c>
      <c r="G37" s="1">
        <v>-4</v>
      </c>
      <c r="H37" s="1">
        <v>0</v>
      </c>
      <c r="I37" s="1">
        <v>-4</v>
      </c>
      <c r="R37" s="1">
        <v>-16</v>
      </c>
      <c r="S37" s="1">
        <v>15</v>
      </c>
      <c r="T37" s="1">
        <v>-158</v>
      </c>
      <c r="U37" s="1">
        <f>+U$35*(T37/T$35)</f>
        <v>-137.77047202533555</v>
      </c>
      <c r="V37" s="1">
        <f t="shared" ref="V37:AD37" si="21">+V$35*(U37/U$35)</f>
        <v>-135.01506258482885</v>
      </c>
      <c r="W37" s="1">
        <f t="shared" si="21"/>
        <v>-132.31476133313228</v>
      </c>
      <c r="X37" s="1">
        <f t="shared" si="21"/>
        <v>-129.66846610646968</v>
      </c>
      <c r="Y37" s="1">
        <f t="shared" si="21"/>
        <v>-127.07509678434025</v>
      </c>
      <c r="Z37" s="1">
        <f t="shared" si="21"/>
        <v>-124.53359484865342</v>
      </c>
      <c r="AA37" s="1">
        <f t="shared" si="21"/>
        <v>-122.04292295168038</v>
      </c>
      <c r="AB37" s="1">
        <f t="shared" si="21"/>
        <v>-119.60206449264676</v>
      </c>
      <c r="AC37" s="1">
        <f t="shared" si="21"/>
        <v>-117.21002320279383</v>
      </c>
      <c r="AD37" s="1">
        <f t="shared" si="21"/>
        <v>-114.86582273873795</v>
      </c>
    </row>
    <row r="38" spans="2:230">
      <c r="B38" s="1" t="s">
        <v>19</v>
      </c>
      <c r="C38" s="1">
        <f>+C35-SUM(C36:C37)</f>
        <v>799.34999999999991</v>
      </c>
      <c r="D38" s="1">
        <f>+D35-SUM(D36:D37)</f>
        <v>743</v>
      </c>
      <c r="E38" s="1">
        <f>+E35-SUM(E36:E37)</f>
        <v>269</v>
      </c>
      <c r="F38" s="1">
        <f t="shared" si="14"/>
        <v>475.65000000000009</v>
      </c>
      <c r="G38" s="1">
        <f>+G35-SUM(G36:G37)</f>
        <v>301</v>
      </c>
      <c r="H38" s="1">
        <f>+H35-SUM(H36:H37)</f>
        <v>630</v>
      </c>
      <c r="I38" s="1">
        <f>+I35-SUM(I36:I37)</f>
        <v>400</v>
      </c>
      <c r="R38" s="1">
        <f>+R35-SUM(R36:R37)</f>
        <v>2083</v>
      </c>
      <c r="S38" s="1">
        <f>+S35-SUM(S36:S37)</f>
        <v>5361</v>
      </c>
      <c r="T38" s="1">
        <f>+T35-SUM(T36:T37)</f>
        <v>2287</v>
      </c>
      <c r="U38" s="1">
        <f>+U35-SUM(U36:U37)</f>
        <v>1994.183984316091</v>
      </c>
      <c r="V38" s="1">
        <f t="shared" ref="V38:AD38" si="22">+V35-SUM(V36:V37)</f>
        <v>1954.3003046297695</v>
      </c>
      <c r="W38" s="1">
        <f t="shared" si="22"/>
        <v>1915.2142985371743</v>
      </c>
      <c r="X38" s="1">
        <f t="shared" si="22"/>
        <v>1876.9100125664313</v>
      </c>
      <c r="Y38" s="1">
        <f t="shared" si="22"/>
        <v>1839.371812315102</v>
      </c>
      <c r="Z38" s="1">
        <f t="shared" si="22"/>
        <v>1802.5843760687999</v>
      </c>
      <c r="AA38" s="1">
        <f t="shared" si="22"/>
        <v>1766.5326885474242</v>
      </c>
      <c r="AB38" s="1">
        <f t="shared" si="22"/>
        <v>1731.2020347764756</v>
      </c>
      <c r="AC38" s="1">
        <f t="shared" si="22"/>
        <v>1696.5779940809462</v>
      </c>
      <c r="AD38" s="1">
        <f t="shared" si="22"/>
        <v>1662.6464341993269</v>
      </c>
    </row>
    <row r="39" spans="2:230">
      <c r="B39" s="1" t="s">
        <v>20</v>
      </c>
      <c r="C39" s="1">
        <v>169</v>
      </c>
      <c r="D39" s="1">
        <v>134</v>
      </c>
      <c r="E39" s="1">
        <v>66</v>
      </c>
      <c r="F39" s="1">
        <f t="shared" si="14"/>
        <v>41</v>
      </c>
      <c r="G39" s="1">
        <v>62</v>
      </c>
      <c r="H39" s="1">
        <v>123</v>
      </c>
      <c r="I39" s="1">
        <v>59</v>
      </c>
      <c r="R39" s="1">
        <v>283</v>
      </c>
      <c r="S39" s="1">
        <v>1158</v>
      </c>
      <c r="T39" s="1">
        <v>410</v>
      </c>
      <c r="U39" s="1">
        <f>+U38*(T39/T38)</f>
        <v>357.50565525561757</v>
      </c>
      <c r="V39" s="1">
        <f t="shared" ref="V39:AD39" si="23">+V38*(U39/U38)</f>
        <v>350.35554215050524</v>
      </c>
      <c r="W39" s="1">
        <f t="shared" si="23"/>
        <v>343.34843130749522</v>
      </c>
      <c r="X39" s="1">
        <f t="shared" si="23"/>
        <v>336.48146268134536</v>
      </c>
      <c r="Y39" s="1">
        <f t="shared" si="23"/>
        <v>329.75183342771834</v>
      </c>
      <c r="Z39" s="1">
        <f t="shared" si="23"/>
        <v>323.15679675916397</v>
      </c>
      <c r="AA39" s="1">
        <f t="shared" si="23"/>
        <v>316.69366082398074</v>
      </c>
      <c r="AB39" s="1">
        <f t="shared" si="23"/>
        <v>310.35978760750112</v>
      </c>
      <c r="AC39" s="1">
        <f t="shared" si="23"/>
        <v>304.15259185535109</v>
      </c>
      <c r="AD39" s="1">
        <f t="shared" si="23"/>
        <v>298.06954001824403</v>
      </c>
    </row>
    <row r="40" spans="2:230">
      <c r="B40" s="1" t="s">
        <v>21</v>
      </c>
      <c r="C40" s="1">
        <f>+C38-C39</f>
        <v>630.34999999999991</v>
      </c>
      <c r="D40" s="1">
        <f>+D38-D39</f>
        <v>609</v>
      </c>
      <c r="E40" s="1">
        <f>+E38-E39</f>
        <v>203</v>
      </c>
      <c r="F40" s="1">
        <f t="shared" si="14"/>
        <v>434.65000000000009</v>
      </c>
      <c r="G40" s="1">
        <f>+G38-G39</f>
        <v>239</v>
      </c>
      <c r="H40" s="1">
        <f>+H38-H39</f>
        <v>507</v>
      </c>
      <c r="I40" s="1">
        <f>+I38-I39</f>
        <v>341</v>
      </c>
      <c r="R40" s="1">
        <f>+R38-R39</f>
        <v>1800</v>
      </c>
      <c r="S40" s="1">
        <f>+S38-S39</f>
        <v>4203</v>
      </c>
      <c r="T40" s="1">
        <f>+T38-T39</f>
        <v>1877</v>
      </c>
      <c r="U40" s="1">
        <f>+U38-U39</f>
        <v>1636.6783290604735</v>
      </c>
      <c r="V40" s="1">
        <f t="shared" ref="V40:AD40" si="24">+V38-V39</f>
        <v>1603.9447624792642</v>
      </c>
      <c r="W40" s="1">
        <f t="shared" si="24"/>
        <v>1571.865867229679</v>
      </c>
      <c r="X40" s="1">
        <f t="shared" si="24"/>
        <v>1540.4285498850859</v>
      </c>
      <c r="Y40" s="1">
        <f t="shared" si="24"/>
        <v>1509.6199788873837</v>
      </c>
      <c r="Z40" s="1">
        <f t="shared" si="24"/>
        <v>1479.4275793096358</v>
      </c>
      <c r="AA40" s="1">
        <f t="shared" si="24"/>
        <v>1449.8390277234435</v>
      </c>
      <c r="AB40" s="1">
        <f t="shared" si="24"/>
        <v>1420.8422471689744</v>
      </c>
      <c r="AC40" s="1">
        <f t="shared" si="24"/>
        <v>1392.425402225595</v>
      </c>
      <c r="AD40" s="1">
        <f t="shared" si="24"/>
        <v>1364.5768941810829</v>
      </c>
      <c r="AE40" s="1">
        <f>+AD40*(1+$AI$53)</f>
        <v>1350.9311252392722</v>
      </c>
      <c r="AF40" s="1">
        <f t="shared" ref="AF40:CQ40" si="25">+AE40*(1+$AI$53)</f>
        <v>1337.4218139868794</v>
      </c>
      <c r="AG40" s="1">
        <f t="shared" si="25"/>
        <v>1324.0475958470106</v>
      </c>
      <c r="AH40" s="1">
        <f t="shared" si="25"/>
        <v>1310.8071198885405</v>
      </c>
      <c r="AI40" s="1">
        <f t="shared" si="25"/>
        <v>1297.699048689655</v>
      </c>
      <c r="AJ40" s="1">
        <f t="shared" si="25"/>
        <v>1284.7220582027585</v>
      </c>
      <c r="AK40" s="1">
        <f t="shared" si="25"/>
        <v>1271.8748376207309</v>
      </c>
      <c r="AL40" s="1">
        <f t="shared" si="25"/>
        <v>1259.1560892445236</v>
      </c>
      <c r="AM40" s="1">
        <f t="shared" si="25"/>
        <v>1246.5645283520785</v>
      </c>
      <c r="AN40" s="1">
        <f t="shared" si="25"/>
        <v>1234.0988830685576</v>
      </c>
      <c r="AO40" s="1">
        <f t="shared" si="25"/>
        <v>1221.7578942378721</v>
      </c>
      <c r="AP40" s="1">
        <f t="shared" si="25"/>
        <v>1209.5403152954934</v>
      </c>
      <c r="AQ40" s="1">
        <f t="shared" si="25"/>
        <v>1197.4449121425384</v>
      </c>
      <c r="AR40" s="1">
        <f t="shared" si="25"/>
        <v>1185.4704630211131</v>
      </c>
      <c r="AS40" s="1">
        <f t="shared" si="25"/>
        <v>1173.6157583909019</v>
      </c>
      <c r="AT40" s="1">
        <f t="shared" si="25"/>
        <v>1161.8796008069928</v>
      </c>
      <c r="AU40" s="1">
        <f t="shared" si="25"/>
        <v>1150.2608047989229</v>
      </c>
      <c r="AV40" s="1">
        <f t="shared" si="25"/>
        <v>1138.7581967509336</v>
      </c>
      <c r="AW40" s="1">
        <f t="shared" si="25"/>
        <v>1127.3706147834243</v>
      </c>
      <c r="AX40" s="1">
        <f t="shared" si="25"/>
        <v>1116.0969086355901</v>
      </c>
      <c r="AY40" s="1">
        <f t="shared" si="25"/>
        <v>1104.9359395492343</v>
      </c>
      <c r="AZ40" s="1">
        <f t="shared" si="25"/>
        <v>1093.886580153742</v>
      </c>
      <c r="BA40" s="1">
        <f t="shared" si="25"/>
        <v>1082.9477143522045</v>
      </c>
      <c r="BB40" s="1">
        <f t="shared" si="25"/>
        <v>1072.1182372086823</v>
      </c>
      <c r="BC40" s="1">
        <f t="shared" si="25"/>
        <v>1061.3970548365955</v>
      </c>
      <c r="BD40" s="1">
        <f t="shared" si="25"/>
        <v>1050.7830842882295</v>
      </c>
      <c r="BE40" s="1">
        <f t="shared" si="25"/>
        <v>1040.2752534453471</v>
      </c>
      <c r="BF40" s="1">
        <f t="shared" si="25"/>
        <v>1029.8725009108937</v>
      </c>
      <c r="BG40" s="1">
        <f t="shared" si="25"/>
        <v>1019.5737759017848</v>
      </c>
      <c r="BH40" s="1">
        <f t="shared" si="25"/>
        <v>1009.3780381427669</v>
      </c>
      <c r="BI40" s="1">
        <f t="shared" si="25"/>
        <v>999.28425776133918</v>
      </c>
      <c r="BJ40" s="1">
        <f t="shared" si="25"/>
        <v>989.2914151837258</v>
      </c>
      <c r="BK40" s="1">
        <f t="shared" si="25"/>
        <v>979.39850103188849</v>
      </c>
      <c r="BL40" s="1">
        <f t="shared" si="25"/>
        <v>969.60451602156957</v>
      </c>
      <c r="BM40" s="1">
        <f t="shared" si="25"/>
        <v>959.90847086135386</v>
      </c>
      <c r="BN40" s="1">
        <f t="shared" si="25"/>
        <v>950.30938615274033</v>
      </c>
      <c r="BO40" s="1">
        <f t="shared" si="25"/>
        <v>940.80629229121291</v>
      </c>
      <c r="BP40" s="1">
        <f t="shared" si="25"/>
        <v>931.3982293683008</v>
      </c>
      <c r="BQ40" s="1">
        <f t="shared" si="25"/>
        <v>922.08424707461779</v>
      </c>
      <c r="BR40" s="1">
        <f t="shared" si="25"/>
        <v>912.86340460387157</v>
      </c>
      <c r="BS40" s="1">
        <f t="shared" si="25"/>
        <v>903.7347705578328</v>
      </c>
      <c r="BT40" s="1">
        <f t="shared" si="25"/>
        <v>894.69742285225448</v>
      </c>
      <c r="BU40" s="1">
        <f t="shared" si="25"/>
        <v>885.75044862373193</v>
      </c>
      <c r="BV40" s="1">
        <f t="shared" si="25"/>
        <v>876.89294413749462</v>
      </c>
      <c r="BW40" s="1">
        <f t="shared" si="25"/>
        <v>868.12401469611962</v>
      </c>
      <c r="BX40" s="1">
        <f t="shared" si="25"/>
        <v>859.44277454915846</v>
      </c>
      <c r="BY40" s="1">
        <f t="shared" si="25"/>
        <v>850.84834680366691</v>
      </c>
      <c r="BZ40" s="1">
        <f t="shared" si="25"/>
        <v>842.33986333563018</v>
      </c>
      <c r="CA40" s="1">
        <f t="shared" si="25"/>
        <v>833.91646470227386</v>
      </c>
      <c r="CB40" s="1">
        <f t="shared" si="25"/>
        <v>825.57730005525116</v>
      </c>
      <c r="CC40" s="1">
        <f t="shared" si="25"/>
        <v>817.32152705469866</v>
      </c>
      <c r="CD40" s="1">
        <f t="shared" si="25"/>
        <v>809.1483117841517</v>
      </c>
      <c r="CE40" s="1">
        <f t="shared" si="25"/>
        <v>801.05682866631014</v>
      </c>
      <c r="CF40" s="1">
        <f t="shared" si="25"/>
        <v>793.04626037964704</v>
      </c>
      <c r="CG40" s="1">
        <f t="shared" si="25"/>
        <v>785.11579777585052</v>
      </c>
      <c r="CH40" s="1">
        <f t="shared" si="25"/>
        <v>777.26463979809205</v>
      </c>
      <c r="CI40" s="1">
        <f t="shared" si="25"/>
        <v>769.49199340011114</v>
      </c>
      <c r="CJ40" s="1">
        <f t="shared" si="25"/>
        <v>761.79707346611008</v>
      </c>
      <c r="CK40" s="1">
        <f t="shared" si="25"/>
        <v>754.17910273144901</v>
      </c>
      <c r="CL40" s="1">
        <f t="shared" si="25"/>
        <v>746.6373117041345</v>
      </c>
      <c r="CM40" s="1">
        <f t="shared" si="25"/>
        <v>739.17093858709313</v>
      </c>
      <c r="CN40" s="1">
        <f t="shared" si="25"/>
        <v>731.77922920122217</v>
      </c>
      <c r="CO40" s="1">
        <f t="shared" si="25"/>
        <v>724.46143690920997</v>
      </c>
      <c r="CP40" s="1">
        <f t="shared" si="25"/>
        <v>717.21682254011785</v>
      </c>
      <c r="CQ40" s="1">
        <f t="shared" si="25"/>
        <v>710.04465431471669</v>
      </c>
      <c r="CR40" s="1">
        <f t="shared" ref="CR40:FC40" si="26">+CQ40*(1+$AI$53)</f>
        <v>702.94420777156949</v>
      </c>
      <c r="CS40" s="1">
        <f t="shared" si="26"/>
        <v>695.91476569385384</v>
      </c>
      <c r="CT40" s="1">
        <f t="shared" si="26"/>
        <v>688.95561803691533</v>
      </c>
      <c r="CU40" s="1">
        <f t="shared" si="26"/>
        <v>682.06606185654618</v>
      </c>
      <c r="CV40" s="1">
        <f t="shared" si="26"/>
        <v>675.24540123798067</v>
      </c>
      <c r="CW40" s="1">
        <f t="shared" si="26"/>
        <v>668.49294722560091</v>
      </c>
      <c r="CX40" s="1">
        <f t="shared" si="26"/>
        <v>661.80801775334487</v>
      </c>
      <c r="CY40" s="1">
        <f t="shared" si="26"/>
        <v>655.18993757581143</v>
      </c>
      <c r="CZ40" s="1">
        <f t="shared" si="26"/>
        <v>648.6380382000533</v>
      </c>
      <c r="DA40" s="1">
        <f t="shared" si="26"/>
        <v>642.15165781805274</v>
      </c>
      <c r="DB40" s="1">
        <f t="shared" si="26"/>
        <v>635.73014123987218</v>
      </c>
      <c r="DC40" s="1">
        <f t="shared" si="26"/>
        <v>629.3728398274734</v>
      </c>
      <c r="DD40" s="1">
        <f t="shared" si="26"/>
        <v>623.07911142919863</v>
      </c>
      <c r="DE40" s="1">
        <f t="shared" si="26"/>
        <v>616.84832031490669</v>
      </c>
      <c r="DF40" s="1">
        <f t="shared" si="26"/>
        <v>610.67983711175759</v>
      </c>
      <c r="DG40" s="1">
        <f t="shared" si="26"/>
        <v>604.57303874063996</v>
      </c>
      <c r="DH40" s="1">
        <f t="shared" si="26"/>
        <v>598.52730835323359</v>
      </c>
      <c r="DI40" s="1">
        <f t="shared" si="26"/>
        <v>592.54203526970127</v>
      </c>
      <c r="DJ40" s="1">
        <f t="shared" si="26"/>
        <v>586.6166149170042</v>
      </c>
      <c r="DK40" s="1">
        <f t="shared" si="26"/>
        <v>580.7504487678342</v>
      </c>
      <c r="DL40" s="1">
        <f t="shared" si="26"/>
        <v>574.94294428015587</v>
      </c>
      <c r="DM40" s="1">
        <f t="shared" si="26"/>
        <v>569.19351483735431</v>
      </c>
      <c r="DN40" s="1">
        <f t="shared" si="26"/>
        <v>563.50157968898077</v>
      </c>
      <c r="DO40" s="1">
        <f t="shared" si="26"/>
        <v>557.86656389209099</v>
      </c>
      <c r="DP40" s="1">
        <f t="shared" si="26"/>
        <v>552.28789825317006</v>
      </c>
      <c r="DQ40" s="1">
        <f t="shared" si="26"/>
        <v>546.76501927063839</v>
      </c>
      <c r="DR40" s="1">
        <f t="shared" si="26"/>
        <v>541.29736907793199</v>
      </c>
      <c r="DS40" s="1">
        <f t="shared" si="26"/>
        <v>535.88439538715261</v>
      </c>
      <c r="DT40" s="1">
        <f t="shared" si="26"/>
        <v>530.52555143328107</v>
      </c>
      <c r="DU40" s="1">
        <f t="shared" si="26"/>
        <v>525.2202959189483</v>
      </c>
      <c r="DV40" s="1">
        <f t="shared" si="26"/>
        <v>519.96809295975879</v>
      </c>
      <c r="DW40" s="1">
        <f t="shared" si="26"/>
        <v>514.76841203016124</v>
      </c>
      <c r="DX40" s="1">
        <f t="shared" si="26"/>
        <v>509.62072790985962</v>
      </c>
      <c r="DY40" s="1">
        <f t="shared" si="26"/>
        <v>504.524520630761</v>
      </c>
      <c r="DZ40" s="1">
        <f t="shared" si="26"/>
        <v>499.47927542445336</v>
      </c>
      <c r="EA40" s="1">
        <f t="shared" si="26"/>
        <v>494.48448267020882</v>
      </c>
      <c r="EB40" s="1">
        <f t="shared" si="26"/>
        <v>489.53963784350674</v>
      </c>
      <c r="EC40" s="1">
        <f t="shared" si="26"/>
        <v>484.64424146507167</v>
      </c>
      <c r="ED40" s="1">
        <f t="shared" si="26"/>
        <v>479.79779905042096</v>
      </c>
      <c r="EE40" s="1">
        <f t="shared" si="26"/>
        <v>474.99982105991677</v>
      </c>
      <c r="EF40" s="1">
        <f t="shared" si="26"/>
        <v>470.24982284931758</v>
      </c>
      <c r="EG40" s="1">
        <f t="shared" si="26"/>
        <v>465.54732462082438</v>
      </c>
      <c r="EH40" s="1">
        <f t="shared" si="26"/>
        <v>460.89185137461612</v>
      </c>
      <c r="EI40" s="1">
        <f t="shared" si="26"/>
        <v>456.28293286086995</v>
      </c>
      <c r="EJ40" s="1">
        <f t="shared" si="26"/>
        <v>451.72010353226125</v>
      </c>
      <c r="EK40" s="1">
        <f t="shared" si="26"/>
        <v>447.20290249693863</v>
      </c>
      <c r="EL40" s="1">
        <f t="shared" si="26"/>
        <v>442.73087347196923</v>
      </c>
      <c r="EM40" s="1">
        <f t="shared" si="26"/>
        <v>438.30356473724953</v>
      </c>
      <c r="EN40" s="1">
        <f t="shared" si="26"/>
        <v>433.92052908987705</v>
      </c>
      <c r="EO40" s="1">
        <f t="shared" si="26"/>
        <v>429.5813237989783</v>
      </c>
      <c r="EP40" s="1">
        <f t="shared" si="26"/>
        <v>425.28551056098854</v>
      </c>
      <c r="EQ40" s="1">
        <f t="shared" si="26"/>
        <v>421.03265545537863</v>
      </c>
      <c r="ER40" s="1">
        <f t="shared" si="26"/>
        <v>416.82232890082486</v>
      </c>
      <c r="ES40" s="1">
        <f t="shared" si="26"/>
        <v>412.65410561181659</v>
      </c>
      <c r="ET40" s="1">
        <f t="shared" si="26"/>
        <v>408.5275645556984</v>
      </c>
      <c r="EU40" s="1">
        <f t="shared" si="26"/>
        <v>404.44228891014143</v>
      </c>
      <c r="EV40" s="1">
        <f t="shared" si="26"/>
        <v>400.39786602103999</v>
      </c>
      <c r="EW40" s="1">
        <f t="shared" si="26"/>
        <v>396.39388736082958</v>
      </c>
      <c r="EX40" s="1">
        <f t="shared" si="26"/>
        <v>392.42994848722128</v>
      </c>
      <c r="EY40" s="1">
        <f t="shared" si="26"/>
        <v>388.50564900234906</v>
      </c>
      <c r="EZ40" s="1">
        <f t="shared" si="26"/>
        <v>384.62059251232557</v>
      </c>
      <c r="FA40" s="1">
        <f t="shared" si="26"/>
        <v>380.77438658720229</v>
      </c>
      <c r="FB40" s="1">
        <f t="shared" si="26"/>
        <v>376.96664272133029</v>
      </c>
      <c r="FC40" s="1">
        <f t="shared" si="26"/>
        <v>373.19697629411701</v>
      </c>
      <c r="FD40" s="1">
        <f t="shared" ref="FD40:HO40" si="27">+FC40*(1+$AI$53)</f>
        <v>369.46500653117585</v>
      </c>
      <c r="FE40" s="1">
        <f t="shared" si="27"/>
        <v>365.7703564658641</v>
      </c>
      <c r="FF40" s="1">
        <f t="shared" si="27"/>
        <v>362.11265290120548</v>
      </c>
      <c r="FG40" s="1">
        <f t="shared" si="27"/>
        <v>358.49152637219345</v>
      </c>
      <c r="FH40" s="1">
        <f t="shared" si="27"/>
        <v>354.90661110847151</v>
      </c>
      <c r="FI40" s="1">
        <f t="shared" si="27"/>
        <v>351.35754499738681</v>
      </c>
      <c r="FJ40" s="1">
        <f t="shared" si="27"/>
        <v>347.84396954741294</v>
      </c>
      <c r="FK40" s="1">
        <f t="shared" si="27"/>
        <v>344.36552985193879</v>
      </c>
      <c r="FL40" s="1">
        <f t="shared" si="27"/>
        <v>340.9218745534194</v>
      </c>
      <c r="FM40" s="1">
        <f t="shared" si="27"/>
        <v>337.51265580788521</v>
      </c>
      <c r="FN40" s="1">
        <f t="shared" si="27"/>
        <v>334.13752924980633</v>
      </c>
      <c r="FO40" s="1">
        <f t="shared" si="27"/>
        <v>330.79615395730826</v>
      </c>
      <c r="FP40" s="1">
        <f t="shared" si="27"/>
        <v>327.48819241773515</v>
      </c>
      <c r="FQ40" s="1">
        <f t="shared" si="27"/>
        <v>324.2133104935578</v>
      </c>
      <c r="FR40" s="1">
        <f t="shared" si="27"/>
        <v>320.97117738862221</v>
      </c>
      <c r="FS40" s="1">
        <f t="shared" si="27"/>
        <v>317.76146561473598</v>
      </c>
      <c r="FT40" s="1">
        <f t="shared" si="27"/>
        <v>314.58385095858864</v>
      </c>
      <c r="FU40" s="1">
        <f t="shared" si="27"/>
        <v>311.43801244900277</v>
      </c>
      <c r="FV40" s="1">
        <f t="shared" si="27"/>
        <v>308.32363232451274</v>
      </c>
      <c r="FW40" s="1">
        <f t="shared" si="27"/>
        <v>305.24039600126764</v>
      </c>
      <c r="FX40" s="1">
        <f t="shared" si="27"/>
        <v>302.18799204125497</v>
      </c>
      <c r="FY40" s="1">
        <f t="shared" si="27"/>
        <v>299.1661121208424</v>
      </c>
      <c r="FZ40" s="1">
        <f t="shared" si="27"/>
        <v>296.17445099963396</v>
      </c>
      <c r="GA40" s="1">
        <f t="shared" si="27"/>
        <v>293.21270648963764</v>
      </c>
      <c r="GB40" s="1">
        <f t="shared" si="27"/>
        <v>290.28057942474123</v>
      </c>
      <c r="GC40" s="1">
        <f t="shared" si="27"/>
        <v>287.37777363049383</v>
      </c>
      <c r="GD40" s="1">
        <f t="shared" si="27"/>
        <v>284.5039958941889</v>
      </c>
      <c r="GE40" s="1">
        <f t="shared" si="27"/>
        <v>281.65895593524704</v>
      </c>
      <c r="GF40" s="1">
        <f t="shared" si="27"/>
        <v>278.84236637589458</v>
      </c>
      <c r="GG40" s="1">
        <f t="shared" si="27"/>
        <v>276.05394271213561</v>
      </c>
      <c r="GH40" s="1">
        <f t="shared" si="27"/>
        <v>273.29340328501422</v>
      </c>
      <c r="GI40" s="1">
        <f t="shared" si="27"/>
        <v>270.56046925216407</v>
      </c>
      <c r="GJ40" s="1">
        <f t="shared" si="27"/>
        <v>267.85486455964241</v>
      </c>
      <c r="GK40" s="1">
        <f t="shared" si="27"/>
        <v>265.17631591404597</v>
      </c>
      <c r="GL40" s="1">
        <f t="shared" si="27"/>
        <v>262.52455275490553</v>
      </c>
      <c r="GM40" s="1">
        <f t="shared" si="27"/>
        <v>259.89930722735647</v>
      </c>
      <c r="GN40" s="1">
        <f t="shared" si="27"/>
        <v>257.3003141550829</v>
      </c>
      <c r="GO40" s="1">
        <f t="shared" si="27"/>
        <v>254.72731101353207</v>
      </c>
      <c r="GP40" s="1">
        <f t="shared" si="27"/>
        <v>252.18003790339674</v>
      </c>
      <c r="GQ40" s="1">
        <f t="shared" si="27"/>
        <v>249.65823752436276</v>
      </c>
      <c r="GR40" s="1">
        <f t="shared" si="27"/>
        <v>247.16165514911913</v>
      </c>
      <c r="GS40" s="1">
        <f t="shared" si="27"/>
        <v>244.69003859762793</v>
      </c>
      <c r="GT40" s="1">
        <f t="shared" si="27"/>
        <v>242.24313821165165</v>
      </c>
      <c r="GU40" s="1">
        <f t="shared" si="27"/>
        <v>239.82070682953514</v>
      </c>
      <c r="GV40" s="1">
        <f t="shared" si="27"/>
        <v>237.42249976123978</v>
      </c>
      <c r="GW40" s="1">
        <f t="shared" si="27"/>
        <v>235.04827476362738</v>
      </c>
      <c r="GX40" s="1">
        <f t="shared" si="27"/>
        <v>232.6977920159911</v>
      </c>
      <c r="GY40" s="1">
        <f t="shared" si="27"/>
        <v>230.37081409583118</v>
      </c>
      <c r="GZ40" s="1">
        <f t="shared" si="27"/>
        <v>228.06710595487286</v>
      </c>
      <c r="HA40" s="1">
        <f t="shared" si="27"/>
        <v>225.78643489532413</v>
      </c>
      <c r="HB40" s="1">
        <f t="shared" si="27"/>
        <v>223.5285705463709</v>
      </c>
      <c r="HC40" s="1">
        <f t="shared" si="27"/>
        <v>221.29328484090718</v>
      </c>
      <c r="HD40" s="1">
        <f t="shared" si="27"/>
        <v>219.08035199249809</v>
      </c>
      <c r="HE40" s="1">
        <f t="shared" si="27"/>
        <v>216.88954847257313</v>
      </c>
      <c r="HF40" s="1">
        <f t="shared" si="27"/>
        <v>214.72065298784739</v>
      </c>
      <c r="HG40" s="1">
        <f t="shared" si="27"/>
        <v>212.57344645796891</v>
      </c>
      <c r="HH40" s="1">
        <f t="shared" si="27"/>
        <v>210.44771199338922</v>
      </c>
      <c r="HI40" s="1">
        <f t="shared" si="27"/>
        <v>208.34323487345532</v>
      </c>
      <c r="HJ40" s="1">
        <f t="shared" si="27"/>
        <v>206.25980252472075</v>
      </c>
      <c r="HK40" s="1">
        <f t="shared" si="27"/>
        <v>204.19720449947354</v>
      </c>
      <c r="HL40" s="1">
        <f t="shared" si="27"/>
        <v>202.15523245447881</v>
      </c>
      <c r="HM40" s="1">
        <f t="shared" si="27"/>
        <v>200.13368012993402</v>
      </c>
      <c r="HN40" s="1">
        <f t="shared" si="27"/>
        <v>198.13234332863468</v>
      </c>
      <c r="HO40" s="1">
        <f t="shared" si="27"/>
        <v>196.15101989534833</v>
      </c>
      <c r="HP40" s="1">
        <f t="shared" ref="HP40:HV40" si="28">+HO40*(1+$AI$53)</f>
        <v>194.18950969639485</v>
      </c>
      <c r="HQ40" s="1">
        <f t="shared" si="28"/>
        <v>192.2476145994309</v>
      </c>
      <c r="HR40" s="1">
        <f t="shared" si="28"/>
        <v>190.32513845343658</v>
      </c>
      <c r="HS40" s="1">
        <f t="shared" si="28"/>
        <v>188.42188706890221</v>
      </c>
      <c r="HT40" s="1">
        <f t="shared" si="28"/>
        <v>186.5376681982132</v>
      </c>
      <c r="HU40" s="1">
        <f t="shared" si="28"/>
        <v>184.67229151623107</v>
      </c>
      <c r="HV40" s="1">
        <f t="shared" si="28"/>
        <v>182.82556860106877</v>
      </c>
    </row>
    <row r="41" spans="2:230">
      <c r="B41" s="1" t="s">
        <v>23</v>
      </c>
      <c r="C41" s="1">
        <v>2.85</v>
      </c>
      <c r="D41" s="1">
        <v>2.71</v>
      </c>
      <c r="E41" s="1">
        <v>0.85</v>
      </c>
      <c r="F41" s="1">
        <f t="shared" si="14"/>
        <v>1.46</v>
      </c>
      <c r="G41" s="1">
        <v>1.03</v>
      </c>
      <c r="H41" s="1">
        <v>2.2999999999999998</v>
      </c>
      <c r="I41" s="1">
        <v>1.55</v>
      </c>
      <c r="R41" s="1">
        <v>4.24</v>
      </c>
      <c r="S41" s="1">
        <v>16.38</v>
      </c>
      <c r="T41" s="1">
        <v>7.87</v>
      </c>
      <c r="U41" s="1">
        <f>+U40/U42</f>
        <v>6.8623646508822205</v>
      </c>
      <c r="V41" s="1">
        <f t="shared" ref="V41:AD41" si="29">+V40/V42</f>
        <v>6.7251173578645762</v>
      </c>
      <c r="W41" s="1">
        <f t="shared" si="29"/>
        <v>6.5906150107072854</v>
      </c>
      <c r="X41" s="1">
        <f t="shared" si="29"/>
        <v>6.4588027104931411</v>
      </c>
      <c r="Y41" s="1">
        <f t="shared" si="29"/>
        <v>6.3296266562832768</v>
      </c>
      <c r="Z41" s="1">
        <f t="shared" si="29"/>
        <v>6.20303412315761</v>
      </c>
      <c r="AA41" s="1">
        <f t="shared" si="29"/>
        <v>6.0789734406944591</v>
      </c>
      <c r="AB41" s="1">
        <f t="shared" si="29"/>
        <v>5.9573939718805695</v>
      </c>
      <c r="AC41" s="1">
        <f t="shared" si="29"/>
        <v>5.8382460924429589</v>
      </c>
      <c r="AD41" s="1">
        <f t="shared" si="29"/>
        <v>5.7214811705940987</v>
      </c>
    </row>
    <row r="42" spans="2:230">
      <c r="B42" s="1" t="s">
        <v>22</v>
      </c>
      <c r="C42" s="1">
        <f>+C40/C41</f>
        <v>221.17543859649118</v>
      </c>
      <c r="D42" s="1">
        <f>+D40/D41</f>
        <v>224.72324723247232</v>
      </c>
      <c r="E42" s="1">
        <f>+E40/E41</f>
        <v>238.82352941176472</v>
      </c>
      <c r="F42" s="1">
        <f t="shared" si="14"/>
        <v>-446.22157991671304</v>
      </c>
      <c r="G42" s="1">
        <f>+G40/G41</f>
        <v>232.03883495145629</v>
      </c>
      <c r="H42" s="1">
        <f>+H40/H41</f>
        <v>220.43478260869566</v>
      </c>
      <c r="I42" s="1">
        <f>+I40/I41</f>
        <v>220</v>
      </c>
      <c r="R42" s="1">
        <f>+R40/R41</f>
        <v>424.52830188679241</v>
      </c>
      <c r="S42" s="1">
        <f>+S40/S41</f>
        <v>256.5934065934066</v>
      </c>
      <c r="T42" s="1">
        <f>+T40/T41</f>
        <v>238.50063532401524</v>
      </c>
      <c r="U42" s="1">
        <f>+T42</f>
        <v>238.50063532401524</v>
      </c>
      <c r="V42" s="1">
        <f t="shared" ref="V42:AD42" si="30">+U42</f>
        <v>238.50063532401524</v>
      </c>
      <c r="W42" s="1">
        <f t="shared" si="30"/>
        <v>238.50063532401524</v>
      </c>
      <c r="X42" s="1">
        <f t="shared" si="30"/>
        <v>238.50063532401524</v>
      </c>
      <c r="Y42" s="1">
        <f t="shared" si="30"/>
        <v>238.50063532401524</v>
      </c>
      <c r="Z42" s="1">
        <f t="shared" si="30"/>
        <v>238.50063532401524</v>
      </c>
      <c r="AA42" s="1">
        <f t="shared" si="30"/>
        <v>238.50063532401524</v>
      </c>
      <c r="AB42" s="1">
        <f t="shared" si="30"/>
        <v>238.50063532401524</v>
      </c>
      <c r="AC42" s="1">
        <f t="shared" si="30"/>
        <v>238.50063532401524</v>
      </c>
      <c r="AD42" s="1">
        <f t="shared" si="30"/>
        <v>238.50063532401524</v>
      </c>
    </row>
    <row r="45" spans="2:230" s="4" customFormat="1">
      <c r="B45" s="4" t="s">
        <v>25</v>
      </c>
      <c r="G45" s="4">
        <f>+G25/C25-1</f>
        <v>-5.1886792452830233E-2</v>
      </c>
      <c r="H45" s="4">
        <f>+H25/D25-1</f>
        <v>-0.2209523809523809</v>
      </c>
      <c r="I45" s="4">
        <f>+I25/E25-1</f>
        <v>0.50212765957446814</v>
      </c>
      <c r="Q45" s="4">
        <f>+Q25/P25-1</f>
        <v>-8.3557951482479798E-2</v>
      </c>
      <c r="R45" s="4">
        <f>+R25/Q25-1</f>
        <v>0.75196078431372548</v>
      </c>
      <c r="S45" s="4">
        <f>+S25/R25-1</f>
        <v>0.72915500839395642</v>
      </c>
      <c r="T45" s="4">
        <f>+T25/S25-1</f>
        <v>-0.4566343042071197</v>
      </c>
    </row>
    <row r="46" spans="2:230" s="4" customFormat="1">
      <c r="B46" s="4" t="s">
        <v>27</v>
      </c>
      <c r="G46" s="4">
        <f t="shared" ref="G46:I49" si="31">+G26/C26-1</f>
        <v>-0.33387888707037638</v>
      </c>
      <c r="H46" s="4">
        <f t="shared" si="31"/>
        <v>-6.521739130434745E-3</v>
      </c>
      <c r="I46" s="4">
        <f t="shared" si="31"/>
        <v>7.7777777777777724E-2</v>
      </c>
      <c r="Q46" s="4">
        <f t="shared" ref="Q46:R46" si="32">+Q26/P26-1</f>
        <v>-7.0044709388971671E-2</v>
      </c>
      <c r="R46" s="4">
        <f t="shared" si="32"/>
        <v>0.50641025641025639</v>
      </c>
      <c r="S46" s="4">
        <f t="shared" ref="S46:T46" si="33">+S26/R26-1</f>
        <v>0.53829787234042548</v>
      </c>
      <c r="T46" s="4">
        <f t="shared" si="33"/>
        <v>-0.36964038727524207</v>
      </c>
    </row>
    <row r="47" spans="2:230" s="4" customFormat="1">
      <c r="B47" s="4" t="s">
        <v>28</v>
      </c>
      <c r="G47" s="4">
        <f t="shared" si="31"/>
        <v>-0.36281859070464773</v>
      </c>
      <c r="H47" s="4">
        <f t="shared" si="31"/>
        <v>-0.13321167883211682</v>
      </c>
      <c r="I47" s="4">
        <f t="shared" si="31"/>
        <v>-6.6666666666666652E-2</v>
      </c>
      <c r="Q47" s="4">
        <f t="shared" ref="Q47:R47" si="34">+Q27/P27-1</f>
        <v>-0.16299212598425195</v>
      </c>
      <c r="R47" s="4">
        <f t="shared" si="34"/>
        <v>0.68203198494825967</v>
      </c>
      <c r="S47" s="4">
        <f t="shared" ref="S47:T47" si="35">+S27/R27-1</f>
        <v>0.99776286353467558</v>
      </c>
      <c r="T47" s="4">
        <f t="shared" si="35"/>
        <v>-0.42105263157894735</v>
      </c>
    </row>
    <row r="48" spans="2:230" s="4" customFormat="1">
      <c r="B48" s="4" t="s">
        <v>29</v>
      </c>
      <c r="G48" s="4">
        <f t="shared" si="31"/>
        <v>-0.28301886792452835</v>
      </c>
      <c r="H48" s="4">
        <f t="shared" si="31"/>
        <v>-5.7692307692307709E-2</v>
      </c>
      <c r="I48" s="4">
        <f t="shared" si="31"/>
        <v>-7.0175438596491224E-2</v>
      </c>
      <c r="Q48" s="4">
        <f t="shared" ref="Q48:R48" si="36">+Q28/P28-1</f>
        <v>-0.10079051383399207</v>
      </c>
      <c r="R48" s="4">
        <f t="shared" si="36"/>
        <v>0.12087912087912089</v>
      </c>
      <c r="S48" s="4">
        <f t="shared" ref="S48:T48" si="37">+S28/R28-1</f>
        <v>0.65686274509803932</v>
      </c>
      <c r="T48" s="4">
        <f t="shared" si="37"/>
        <v>-0.41183431952662719</v>
      </c>
    </row>
    <row r="49" spans="2:35" s="4" customFormat="1">
      <c r="B49" s="4" t="s">
        <v>12</v>
      </c>
      <c r="G49" s="4">
        <f t="shared" si="31"/>
        <v>-0.19205298013245031</v>
      </c>
      <c r="H49" s="4">
        <f t="shared" si="31"/>
        <v>-3.6231884057971064E-2</v>
      </c>
      <c r="I49" s="4">
        <f t="shared" si="31"/>
        <v>-9.3023255813953543E-2</v>
      </c>
      <c r="Q49" s="4">
        <f t="shared" ref="Q49:R49" si="38">+Q29/P29-1</f>
        <v>-5.8495821727019504E-2</v>
      </c>
      <c r="R49" s="4">
        <f t="shared" si="38"/>
        <v>0.69526627218934922</v>
      </c>
      <c r="S49" s="4">
        <f t="shared" ref="S49:T49" si="39">+S29/R29-1</f>
        <v>0.37347294938917974</v>
      </c>
      <c r="T49" s="4">
        <f t="shared" si="39"/>
        <v>-0.28335451080050822</v>
      </c>
    </row>
    <row r="50" spans="2:35" s="3" customFormat="1">
      <c r="B50" s="3" t="s">
        <v>24</v>
      </c>
      <c r="G50" s="3">
        <f>+G30/C30-1</f>
        <v>-0.26938369781312133</v>
      </c>
      <c r="H50" s="3">
        <f>+H30/D30-1</f>
        <v>-0.11436619718309859</v>
      </c>
      <c r="I50" s="3">
        <f>+I30/E30-1</f>
        <v>7.6197957580518505E-2</v>
      </c>
      <c r="Q50" s="4">
        <f t="shared" ref="Q50:R50" si="40">+Q30/P30-1</f>
        <v>-0.10152505446623095</v>
      </c>
      <c r="R50" s="4">
        <f t="shared" si="40"/>
        <v>0.58535402521823476</v>
      </c>
      <c r="S50" s="4">
        <f t="shared" ref="S50:AD50" si="41">+S30/R30-1</f>
        <v>0.71092077087794436</v>
      </c>
      <c r="T50" s="4">
        <f t="shared" si="41"/>
        <v>-0.40720543536563558</v>
      </c>
      <c r="U50" s="4">
        <f t="shared" si="41"/>
        <v>-0.12803498718142059</v>
      </c>
      <c r="V50" s="4">
        <f t="shared" si="41"/>
        <v>-2.0000000000000018E-2</v>
      </c>
      <c r="W50" s="4">
        <f t="shared" si="41"/>
        <v>-1.9999999999999907E-2</v>
      </c>
      <c r="X50" s="4">
        <f t="shared" si="41"/>
        <v>-1.9999999999999907E-2</v>
      </c>
      <c r="Y50" s="4">
        <f t="shared" si="41"/>
        <v>-2.0000000000000018E-2</v>
      </c>
      <c r="Z50" s="4">
        <f t="shared" si="41"/>
        <v>-1.9999999999999907E-2</v>
      </c>
      <c r="AA50" s="4">
        <f t="shared" si="41"/>
        <v>-2.0000000000000018E-2</v>
      </c>
      <c r="AB50" s="4">
        <f t="shared" si="41"/>
        <v>-2.0000000000000018E-2</v>
      </c>
      <c r="AC50" s="4">
        <f t="shared" si="41"/>
        <v>-2.0000000000000129E-2</v>
      </c>
      <c r="AD50" s="4">
        <f t="shared" si="41"/>
        <v>-2.0000000000000129E-2</v>
      </c>
    </row>
    <row r="53" spans="2:35">
      <c r="AH53" s="1" t="s">
        <v>66</v>
      </c>
      <c r="AI53" s="13">
        <v>-0.01</v>
      </c>
    </row>
    <row r="54" spans="2:35">
      <c r="AH54" s="1" t="s">
        <v>67</v>
      </c>
      <c r="AI54" s="13">
        <v>0.08</v>
      </c>
    </row>
    <row r="55" spans="2:35">
      <c r="AH55" s="1" t="s">
        <v>68</v>
      </c>
      <c r="AI55" s="1">
        <f xml:space="preserve"> NPV(AI54,U40:HV40)</f>
        <v>17125.258855750795</v>
      </c>
    </row>
    <row r="56" spans="2:35">
      <c r="AH56" s="1" t="s">
        <v>69</v>
      </c>
      <c r="AI56" s="1">
        <f>+Main!G7-Main!G8</f>
        <v>-1093</v>
      </c>
    </row>
    <row r="57" spans="2:35">
      <c r="AH57" s="1" t="s">
        <v>70</v>
      </c>
      <c r="AI57" s="1">
        <f>+SUM(AI55:AI56)</f>
        <v>16032.258855750795</v>
      </c>
    </row>
    <row r="58" spans="2:35">
      <c r="AH58" s="1" t="s">
        <v>71</v>
      </c>
      <c r="AI58" s="1">
        <f>++Main!G5</f>
        <v>174.01992899999999</v>
      </c>
    </row>
    <row r="59" spans="2:35">
      <c r="AH59" s="1" t="s">
        <v>72</v>
      </c>
      <c r="AI59" s="1">
        <f>+AI57/AI58</f>
        <v>92.128866779107796</v>
      </c>
    </row>
    <row r="60" spans="2:35">
      <c r="AH60" s="1" t="s">
        <v>73</v>
      </c>
      <c r="AI60" s="1">
        <f>+Main!G4</f>
        <v>84.85</v>
      </c>
    </row>
    <row r="61" spans="2:35">
      <c r="AH61" s="1" t="s">
        <v>74</v>
      </c>
      <c r="AI61" s="4">
        <f>+AI59/AI60-1</f>
        <v>8.5785112305336586E-2</v>
      </c>
    </row>
    <row r="63" spans="2:35">
      <c r="AH63" s="1" t="s">
        <v>5</v>
      </c>
      <c r="AI63" s="1">
        <f>+Main!G9</f>
        <v>15858.590975649999</v>
      </c>
    </row>
    <row r="64" spans="2:35">
      <c r="AH64" s="1" t="s">
        <v>78</v>
      </c>
      <c r="AI64" s="1">
        <f>+AI63/U40</f>
        <v>9.6894977431231339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2024-12-12T03:37:15Z</dcterms:created>
  <dcterms:modified xsi:type="dcterms:W3CDTF">2025-01-19T04:18:05Z</dcterms:modified>
</cp:coreProperties>
</file>