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meelbrannon/Library/CloudStorage/Dropbox/Models/agricultural inputs/"/>
    </mc:Choice>
  </mc:AlternateContent>
  <xr:revisionPtr revIDLastSave="0" documentId="13_ncr:1_{52532CDD-232D-C246-AA4F-773D8FAA63CD}" xr6:coauthVersionLast="47" xr6:coauthVersionMax="47" xr10:uidLastSave="{00000000-0000-0000-0000-000000000000}"/>
  <bookViews>
    <workbookView xWindow="26620" yWindow="2120" windowWidth="29200" windowHeight="21880" activeTab="1" xr2:uid="{F509E0CF-2959-224B-8C22-30F868E5ACC8}"/>
  </bookViews>
  <sheets>
    <sheet name="Model" sheetId="1" r:id="rId1"/>
    <sheet name="Mai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2" i="1" l="1"/>
  <c r="S22" i="1"/>
  <c r="S20" i="1"/>
  <c r="T20" i="1"/>
  <c r="F8" i="2"/>
  <c r="F7" i="2"/>
  <c r="T32" i="1"/>
  <c r="T31" i="1"/>
  <c r="T30" i="1"/>
  <c r="T29" i="1"/>
  <c r="T27" i="1"/>
  <c r="T26" i="1"/>
  <c r="T25" i="1"/>
  <c r="T13" i="1"/>
  <c r="T35" i="1" s="1"/>
  <c r="T12" i="1"/>
  <c r="T33" i="1" s="1"/>
  <c r="S12" i="1"/>
  <c r="I12" i="1"/>
  <c r="H12" i="1"/>
  <c r="H13" i="1" s="1"/>
  <c r="H35" i="1" s="1"/>
  <c r="G12" i="1"/>
  <c r="F12" i="1"/>
  <c r="F13" i="1" s="1"/>
  <c r="E12" i="1"/>
  <c r="D12" i="1"/>
  <c r="C12" i="1"/>
  <c r="I32" i="1"/>
  <c r="H32" i="1"/>
  <c r="G32" i="1"/>
  <c r="I31" i="1"/>
  <c r="H31" i="1"/>
  <c r="G31" i="1"/>
  <c r="I30" i="1"/>
  <c r="H30" i="1"/>
  <c r="G30" i="1"/>
  <c r="I29" i="1"/>
  <c r="H29" i="1"/>
  <c r="G29" i="1"/>
  <c r="I27" i="1"/>
  <c r="H27" i="1"/>
  <c r="G27" i="1"/>
  <c r="I26" i="1"/>
  <c r="H26" i="1"/>
  <c r="G26" i="1"/>
  <c r="I25" i="1"/>
  <c r="H25" i="1"/>
  <c r="G25" i="1"/>
  <c r="T24" i="1"/>
  <c r="R13" i="1"/>
  <c r="Q13" i="1"/>
  <c r="P13" i="1"/>
  <c r="O13" i="1"/>
  <c r="N13" i="1"/>
  <c r="M13" i="1"/>
  <c r="T7" i="1"/>
  <c r="T37" i="1" s="1"/>
  <c r="S7" i="1"/>
  <c r="U21" i="1"/>
  <c r="U19" i="1"/>
  <c r="U18" i="1"/>
  <c r="U17" i="1"/>
  <c r="U16" i="1"/>
  <c r="U15" i="1"/>
  <c r="U14" i="1"/>
  <c r="U11" i="1"/>
  <c r="U32" i="1" s="1"/>
  <c r="U10" i="1"/>
  <c r="U31" i="1" s="1"/>
  <c r="U9" i="1"/>
  <c r="U30" i="1" s="1"/>
  <c r="U8" i="1"/>
  <c r="U12" i="1" s="1"/>
  <c r="U33" i="1" s="1"/>
  <c r="U6" i="1"/>
  <c r="U27" i="1" s="1"/>
  <c r="U5" i="1"/>
  <c r="U26" i="1" s="1"/>
  <c r="U4" i="1"/>
  <c r="U25" i="1" s="1"/>
  <c r="U3" i="1"/>
  <c r="U24" i="1" s="1"/>
  <c r="I7" i="1"/>
  <c r="I13" i="1" s="1"/>
  <c r="I35" i="1" s="1"/>
  <c r="H7" i="1"/>
  <c r="H37" i="1" s="1"/>
  <c r="G7" i="1"/>
  <c r="F7" i="1"/>
  <c r="E7" i="1"/>
  <c r="E13" i="1" s="1"/>
  <c r="D7" i="1"/>
  <c r="D13" i="1" s="1"/>
  <c r="D35" i="1" s="1"/>
  <c r="C7" i="1"/>
  <c r="U7" i="1" s="1"/>
  <c r="N2" i="1"/>
  <c r="O2" i="1" s="1"/>
  <c r="P2" i="1" s="1"/>
  <c r="Q2" i="1" s="1"/>
  <c r="R2" i="1" s="1"/>
  <c r="S2" i="1" s="1"/>
  <c r="T2" i="1" s="1"/>
  <c r="U2" i="1" s="1"/>
  <c r="V2" i="1" s="1"/>
  <c r="W2" i="1" s="1"/>
  <c r="X2" i="1" s="1"/>
  <c r="Y2" i="1" s="1"/>
  <c r="Z2" i="1" s="1"/>
  <c r="AA2" i="1" s="1"/>
  <c r="AB2" i="1" s="1"/>
  <c r="AC2" i="1" s="1"/>
  <c r="AD2" i="1" s="1"/>
  <c r="AE2" i="1" s="1"/>
  <c r="G24" i="1"/>
  <c r="H24" i="1"/>
  <c r="I24" i="1"/>
  <c r="G7" i="2"/>
  <c r="G8" i="2" s="1"/>
  <c r="F6" i="2"/>
  <c r="F9" i="2" l="1"/>
  <c r="E20" i="1"/>
  <c r="E22" i="1" s="1"/>
  <c r="E35" i="1"/>
  <c r="F37" i="1"/>
  <c r="S37" i="1"/>
  <c r="F20" i="1"/>
  <c r="F22" i="1" s="1"/>
  <c r="F35" i="1"/>
  <c r="G37" i="1"/>
  <c r="D37" i="1"/>
  <c r="G13" i="1"/>
  <c r="G35" i="1" s="1"/>
  <c r="U13" i="1"/>
  <c r="U35" i="1" s="1"/>
  <c r="U28" i="1"/>
  <c r="E37" i="1"/>
  <c r="U29" i="1"/>
  <c r="I33" i="1"/>
  <c r="T28" i="1"/>
  <c r="S13" i="1"/>
  <c r="S35" i="1" s="1"/>
  <c r="C13" i="1"/>
  <c r="I37" i="1"/>
  <c r="G28" i="1"/>
  <c r="H33" i="1"/>
  <c r="C37" i="1"/>
  <c r="I28" i="1"/>
  <c r="G33" i="1"/>
  <c r="H28" i="1"/>
  <c r="D20" i="1"/>
  <c r="D22" i="1" s="1"/>
  <c r="H20" i="1"/>
  <c r="H22" i="1" s="1"/>
  <c r="G20" i="1"/>
  <c r="G22" i="1" s="1"/>
  <c r="I20" i="1"/>
  <c r="I22" i="1" s="1"/>
  <c r="C20" i="1" l="1"/>
  <c r="C22" i="1" s="1"/>
  <c r="U22" i="1" s="1"/>
  <c r="C35" i="1"/>
  <c r="U37" i="1"/>
  <c r="U20" i="1"/>
</calcChain>
</file>

<file path=xl/sharedStrings.xml><?xml version="1.0" encoding="utf-8"?>
<sst xmlns="http://schemas.openxmlformats.org/spreadsheetml/2006/main" count="77" uniqueCount="64">
  <si>
    <t>Q123</t>
  </si>
  <si>
    <t>Q223</t>
  </si>
  <si>
    <t>Q323</t>
  </si>
  <si>
    <t>Q423</t>
  </si>
  <si>
    <t>Q124</t>
  </si>
  <si>
    <t>Q224</t>
  </si>
  <si>
    <t>Q324</t>
  </si>
  <si>
    <t>Q424</t>
  </si>
  <si>
    <t>P</t>
  </si>
  <si>
    <t>S</t>
  </si>
  <si>
    <t>MC</t>
  </si>
  <si>
    <t>C</t>
  </si>
  <si>
    <t>D</t>
  </si>
  <si>
    <t>EV</t>
  </si>
  <si>
    <t xml:space="preserve">CEO </t>
  </si>
  <si>
    <t xml:space="preserve">CFO </t>
  </si>
  <si>
    <t>Chuck Magro</t>
  </si>
  <si>
    <t xml:space="preserve">Total Revenue </t>
  </si>
  <si>
    <t>Corn</t>
  </si>
  <si>
    <t>Soybean</t>
  </si>
  <si>
    <t>Other oilseeds</t>
  </si>
  <si>
    <t>Other seeds</t>
  </si>
  <si>
    <t>Herbacides</t>
  </si>
  <si>
    <t>Fungicides</t>
  </si>
  <si>
    <t xml:space="preserve">Net Income </t>
  </si>
  <si>
    <t>Taxes</t>
  </si>
  <si>
    <t>EBT</t>
  </si>
  <si>
    <t>Interest Expense</t>
  </si>
  <si>
    <t>Other income</t>
  </si>
  <si>
    <t>Amortization</t>
  </si>
  <si>
    <t>SG&amp;A</t>
  </si>
  <si>
    <t>R&amp;D</t>
  </si>
  <si>
    <t>Cogs</t>
  </si>
  <si>
    <t>Other Crops</t>
  </si>
  <si>
    <t>Insecticides</t>
  </si>
  <si>
    <t>Seed</t>
  </si>
  <si>
    <t>Seed Segment</t>
  </si>
  <si>
    <t xml:space="preserve">Herbacides Segment </t>
  </si>
  <si>
    <t xml:space="preserve">GM % </t>
  </si>
  <si>
    <t>Seeds % Rev</t>
  </si>
  <si>
    <t>seed</t>
  </si>
  <si>
    <t>corn</t>
  </si>
  <si>
    <t>soybeans</t>
  </si>
  <si>
    <t>other oilseeds</t>
  </si>
  <si>
    <t>other</t>
  </si>
  <si>
    <t>herbacides</t>
  </si>
  <si>
    <t>insecticides</t>
  </si>
  <si>
    <t>fungicides</t>
  </si>
  <si>
    <t>to control weeds: designed to kill or stop growth of unwanted plants by targeting biological processes in plants</t>
  </si>
  <si>
    <t>to control insects: designed to kill, repel, or manage populations of insects by interfering with insect nervous systems, growth processes, or reproductive systems</t>
  </si>
  <si>
    <t xml:space="preserve">to control fungi: designed to kill or prevent the growth of fungi and their spores which can cause diseases in plants, animals, and humans by disrupting cellular processes like cell wall formation, energy prod, enzyme activity </t>
  </si>
  <si>
    <t>type</t>
  </si>
  <si>
    <t>targets</t>
  </si>
  <si>
    <t>use cases</t>
  </si>
  <si>
    <t>unwanted plants/weeds</t>
  </si>
  <si>
    <t>insects</t>
  </si>
  <si>
    <t>fungi</t>
  </si>
  <si>
    <t>crabgrass, dandelions</t>
  </si>
  <si>
    <t>aphids, mosquitoes, termites</t>
  </si>
  <si>
    <t>powdery, mildewm rusts, athlete's foot</t>
  </si>
  <si>
    <t>segments</t>
  </si>
  <si>
    <t>crop protection</t>
  </si>
  <si>
    <t>develops and sells advanced germplasm and traits to enhance crop yield and resistance</t>
  </si>
  <si>
    <t xml:space="preserve">products to protect crops and improve their health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</si>
</sst>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color theme="1"/>
      <name val="ArialMT"/>
      <family val="2"/>
    </font>
    <font>
      <b/>
      <sz val="10"/>
      <color theme="1"/>
      <name val="ArialMT"/>
    </font>
    <font>
      <sz val="10"/>
      <color theme="1"/>
      <name val="ArialMT"/>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3" fontId="0" fillId="0" borderId="0" xfId="0" applyNumberFormat="1"/>
    <xf numFmtId="4" fontId="0" fillId="0" borderId="0" xfId="0" applyNumberFormat="1"/>
    <xf numFmtId="3" fontId="1" fillId="0" borderId="0" xfId="0" applyNumberFormat="1" applyFont="1"/>
    <xf numFmtId="9" fontId="1" fillId="0" borderId="0" xfId="0" applyNumberFormat="1" applyFont="1"/>
    <xf numFmtId="9" fontId="0" fillId="0" borderId="0" xfId="0" applyNumberFormat="1"/>
    <xf numFmtId="1" fontId="0" fillId="0" borderId="0" xfId="0" applyNumberFormat="1"/>
    <xf numFmtId="3"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45357</xdr:rowOff>
    </xdr:from>
    <xdr:to>
      <xdr:col>9</xdr:col>
      <xdr:colOff>27214</xdr:colOff>
      <xdr:row>64</xdr:row>
      <xdr:rowOff>0</xdr:rowOff>
    </xdr:to>
    <xdr:cxnSp macro="">
      <xdr:nvCxnSpPr>
        <xdr:cNvPr id="3" name="Straight Connector 2">
          <a:extLst>
            <a:ext uri="{FF2B5EF4-FFF2-40B4-BE49-F238E27FC236}">
              <a16:creationId xmlns:a16="http://schemas.microsoft.com/office/drawing/2014/main" id="{12E6DE2E-4F81-703D-DC9D-1ABDB5150390}"/>
            </a:ext>
          </a:extLst>
        </xdr:cNvPr>
        <xdr:cNvCxnSpPr/>
      </xdr:nvCxnSpPr>
      <xdr:spPr>
        <a:xfrm>
          <a:off x="4254500" y="45357"/>
          <a:ext cx="27214" cy="1040492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9071</xdr:colOff>
      <xdr:row>0</xdr:row>
      <xdr:rowOff>9071</xdr:rowOff>
    </xdr:from>
    <xdr:to>
      <xdr:col>21</xdr:col>
      <xdr:colOff>36285</xdr:colOff>
      <xdr:row>63</xdr:row>
      <xdr:rowOff>127000</xdr:rowOff>
    </xdr:to>
    <xdr:cxnSp macro="">
      <xdr:nvCxnSpPr>
        <xdr:cNvPr id="4" name="Straight Connector 3">
          <a:extLst>
            <a:ext uri="{FF2B5EF4-FFF2-40B4-BE49-F238E27FC236}">
              <a16:creationId xmlns:a16="http://schemas.microsoft.com/office/drawing/2014/main" id="{A11F7B0F-CDF0-A646-909D-A01BA44E8537}"/>
            </a:ext>
          </a:extLst>
        </xdr:cNvPr>
        <xdr:cNvCxnSpPr/>
      </xdr:nvCxnSpPr>
      <xdr:spPr>
        <a:xfrm>
          <a:off x="10196285" y="9071"/>
          <a:ext cx="27214" cy="1040492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DF838-00A9-5F4B-96C9-E14EE18ECF2F}">
  <dimension ref="B2:AE37"/>
  <sheetViews>
    <sheetView zoomScale="140" workbookViewId="0">
      <pane xSplit="2" ySplit="2" topLeftCell="E3" activePane="bottomRight" state="frozen"/>
      <selection pane="topRight" activeCell="C1" sqref="C1"/>
      <selection pane="bottomLeft" activeCell="A3" sqref="A3"/>
      <selection pane="bottomRight" activeCell="U7" sqref="A7:XFD7"/>
    </sheetView>
  </sheetViews>
  <sheetFormatPr baseColWidth="10" defaultRowHeight="13"/>
  <cols>
    <col min="1" max="1" width="1.83203125" style="1" customWidth="1"/>
    <col min="2" max="2" width="14.33203125" style="1" bestFit="1" customWidth="1"/>
    <col min="3" max="5" width="5.6640625" style="1" bestFit="1" customWidth="1"/>
    <col min="6" max="6" width="5.5" style="1" bestFit="1" customWidth="1"/>
    <col min="7" max="9" width="5.6640625" style="1" bestFit="1" customWidth="1"/>
    <col min="10" max="10" width="5.5" style="1" bestFit="1" customWidth="1"/>
    <col min="11" max="12" width="10.83203125" style="1"/>
    <col min="13" max="18" width="5.1640625" style="1" bestFit="1" customWidth="1"/>
    <col min="19" max="21" width="6.6640625" style="1" bestFit="1" customWidth="1"/>
    <col min="22" max="31" width="5.1640625" style="1" bestFit="1" customWidth="1"/>
    <col min="32" max="16384" width="10.83203125" style="1"/>
  </cols>
  <sheetData>
    <row r="2" spans="2:31" s="6" customFormat="1">
      <c r="C2" s="6" t="s">
        <v>0</v>
      </c>
      <c r="D2" s="6" t="s">
        <v>1</v>
      </c>
      <c r="E2" s="6" t="s">
        <v>2</v>
      </c>
      <c r="F2" s="6" t="s">
        <v>3</v>
      </c>
      <c r="G2" s="6" t="s">
        <v>4</v>
      </c>
      <c r="H2" s="6" t="s">
        <v>5</v>
      </c>
      <c r="I2" s="6" t="s">
        <v>6</v>
      </c>
      <c r="J2" s="6" t="s">
        <v>7</v>
      </c>
      <c r="M2" s="6">
        <v>2015</v>
      </c>
      <c r="N2" s="6">
        <f>+M2+1</f>
        <v>2016</v>
      </c>
      <c r="O2" s="6">
        <f t="shared" ref="O2:AE2" si="0">+N2+1</f>
        <v>2017</v>
      </c>
      <c r="P2" s="6">
        <f t="shared" si="0"/>
        <v>2018</v>
      </c>
      <c r="Q2" s="6">
        <f t="shared" si="0"/>
        <v>2019</v>
      </c>
      <c r="R2" s="6">
        <f t="shared" si="0"/>
        <v>2020</v>
      </c>
      <c r="S2" s="6">
        <f t="shared" si="0"/>
        <v>2021</v>
      </c>
      <c r="T2" s="6">
        <f t="shared" si="0"/>
        <v>2022</v>
      </c>
      <c r="U2" s="6">
        <f t="shared" si="0"/>
        <v>2023</v>
      </c>
      <c r="V2" s="6">
        <f t="shared" si="0"/>
        <v>2024</v>
      </c>
      <c r="W2" s="6">
        <f t="shared" si="0"/>
        <v>2025</v>
      </c>
      <c r="X2" s="6">
        <f t="shared" si="0"/>
        <v>2026</v>
      </c>
      <c r="Y2" s="6">
        <f t="shared" si="0"/>
        <v>2027</v>
      </c>
      <c r="Z2" s="6">
        <f t="shared" si="0"/>
        <v>2028</v>
      </c>
      <c r="AA2" s="6">
        <f t="shared" si="0"/>
        <v>2029</v>
      </c>
      <c r="AB2" s="6">
        <f t="shared" si="0"/>
        <v>2030</v>
      </c>
      <c r="AC2" s="6">
        <f t="shared" si="0"/>
        <v>2031</v>
      </c>
      <c r="AD2" s="6">
        <f t="shared" si="0"/>
        <v>2032</v>
      </c>
      <c r="AE2" s="6">
        <f t="shared" si="0"/>
        <v>2033</v>
      </c>
    </row>
    <row r="3" spans="2:31" s="7" customFormat="1">
      <c r="B3" s="7" t="s">
        <v>18</v>
      </c>
      <c r="C3" s="7">
        <v>1979</v>
      </c>
      <c r="D3" s="7">
        <v>2673</v>
      </c>
      <c r="E3" s="7">
        <v>487</v>
      </c>
      <c r="F3" s="7">
        <v>1308</v>
      </c>
      <c r="G3" s="7">
        <v>2087</v>
      </c>
      <c r="H3" s="7">
        <v>2683</v>
      </c>
      <c r="I3" s="7">
        <v>315</v>
      </c>
      <c r="S3" s="7">
        <v>5618</v>
      </c>
      <c r="T3" s="7">
        <v>5955</v>
      </c>
      <c r="U3" s="7">
        <f>SUM(C3:F3)</f>
        <v>6447</v>
      </c>
    </row>
    <row r="4" spans="2:31" s="7" customFormat="1">
      <c r="B4" s="7" t="s">
        <v>19</v>
      </c>
      <c r="C4" s="7">
        <v>269</v>
      </c>
      <c r="D4" s="7">
        <v>1255</v>
      </c>
      <c r="E4" s="7">
        <v>189</v>
      </c>
      <c r="F4" s="7">
        <v>145</v>
      </c>
      <c r="G4" s="7">
        <v>292</v>
      </c>
      <c r="H4" s="7">
        <v>1317</v>
      </c>
      <c r="I4" s="7">
        <v>164</v>
      </c>
      <c r="S4" s="7">
        <v>1568</v>
      </c>
      <c r="T4" s="7">
        <v>1810</v>
      </c>
      <c r="U4" s="7">
        <f t="shared" ref="S4:U22" si="1">SUM(C4:F4)</f>
        <v>1858</v>
      </c>
    </row>
    <row r="5" spans="2:31" s="7" customFormat="1">
      <c r="B5" s="7" t="s">
        <v>20</v>
      </c>
      <c r="C5" s="7">
        <v>301</v>
      </c>
      <c r="D5" s="7">
        <v>194</v>
      </c>
      <c r="E5" s="7">
        <v>142</v>
      </c>
      <c r="F5" s="7">
        <v>71</v>
      </c>
      <c r="G5" s="7">
        <v>245</v>
      </c>
      <c r="H5" s="7">
        <v>186</v>
      </c>
      <c r="I5" s="7">
        <v>135</v>
      </c>
      <c r="S5" s="7">
        <v>752</v>
      </c>
      <c r="T5" s="7">
        <v>714</v>
      </c>
      <c r="U5" s="7">
        <f t="shared" si="1"/>
        <v>708</v>
      </c>
    </row>
    <row r="6" spans="2:31" s="7" customFormat="1">
      <c r="B6" s="7" t="s">
        <v>21</v>
      </c>
      <c r="C6" s="7">
        <v>146</v>
      </c>
      <c r="D6" s="7">
        <v>142</v>
      </c>
      <c r="E6" s="7">
        <v>60</v>
      </c>
      <c r="F6" s="7">
        <v>111</v>
      </c>
      <c r="G6" s="7">
        <v>127</v>
      </c>
      <c r="H6" s="7">
        <v>145</v>
      </c>
      <c r="I6" s="7">
        <v>77</v>
      </c>
      <c r="S6" s="7">
        <v>464</v>
      </c>
      <c r="T6" s="7">
        <v>500</v>
      </c>
      <c r="U6" s="7">
        <f t="shared" si="1"/>
        <v>459</v>
      </c>
    </row>
    <row r="7" spans="2:31" s="7" customFormat="1">
      <c r="B7" s="7" t="s">
        <v>36</v>
      </c>
      <c r="C7" s="7">
        <f>SUM(C3:C6)</f>
        <v>2695</v>
      </c>
      <c r="D7" s="7">
        <f t="shared" ref="D7:I7" si="2">SUM(D3:D6)</f>
        <v>4264</v>
      </c>
      <c r="E7" s="7">
        <f t="shared" si="2"/>
        <v>878</v>
      </c>
      <c r="F7" s="7">
        <f t="shared" si="2"/>
        <v>1635</v>
      </c>
      <c r="G7" s="7">
        <f t="shared" si="2"/>
        <v>2751</v>
      </c>
      <c r="H7" s="7">
        <f t="shared" si="2"/>
        <v>4331</v>
      </c>
      <c r="I7" s="7">
        <f t="shared" si="2"/>
        <v>691</v>
      </c>
      <c r="S7" s="7">
        <f>+SUM(S3:S6)</f>
        <v>8402</v>
      </c>
      <c r="T7" s="7">
        <f>+SUM(T3:T6)</f>
        <v>8979</v>
      </c>
      <c r="U7" s="7">
        <f t="shared" si="1"/>
        <v>9472</v>
      </c>
    </row>
    <row r="8" spans="2:31" s="7" customFormat="1">
      <c r="B8" s="7" t="s">
        <v>22</v>
      </c>
      <c r="C8" s="7">
        <v>1242</v>
      </c>
      <c r="D8" s="7">
        <v>986</v>
      </c>
      <c r="E8" s="7">
        <v>815</v>
      </c>
      <c r="F8" s="7">
        <v>991</v>
      </c>
      <c r="G8" s="7">
        <v>886</v>
      </c>
      <c r="H8" s="7">
        <v>946</v>
      </c>
      <c r="I8" s="7">
        <v>736</v>
      </c>
      <c r="S8" s="7">
        <v>3815</v>
      </c>
      <c r="T8" s="7">
        <v>4591</v>
      </c>
      <c r="U8" s="7">
        <f t="shared" si="1"/>
        <v>4034</v>
      </c>
    </row>
    <row r="9" spans="2:31" s="7" customFormat="1">
      <c r="B9" s="7" t="s">
        <v>34</v>
      </c>
      <c r="C9" s="7">
        <v>409</v>
      </c>
      <c r="D9" s="7">
        <v>331</v>
      </c>
      <c r="E9" s="7">
        <v>416</v>
      </c>
      <c r="F9" s="7">
        <v>442</v>
      </c>
      <c r="G9" s="7">
        <v>373</v>
      </c>
      <c r="H9" s="7">
        <v>415</v>
      </c>
      <c r="I9" s="7">
        <v>437</v>
      </c>
      <c r="S9" s="7">
        <v>1730</v>
      </c>
      <c r="T9" s="7">
        <v>1831</v>
      </c>
      <c r="U9" s="7">
        <f t="shared" si="1"/>
        <v>1598</v>
      </c>
    </row>
    <row r="10" spans="2:31" s="7" customFormat="1">
      <c r="B10" s="7" t="s">
        <v>23</v>
      </c>
      <c r="C10" s="7">
        <v>359</v>
      </c>
      <c r="D10" s="7">
        <v>252</v>
      </c>
      <c r="E10" s="7">
        <v>226</v>
      </c>
      <c r="F10" s="7">
        <v>275</v>
      </c>
      <c r="G10" s="7">
        <v>295</v>
      </c>
      <c r="H10" s="7">
        <v>250</v>
      </c>
      <c r="I10" s="7">
        <v>216</v>
      </c>
      <c r="S10" s="7">
        <v>1310</v>
      </c>
      <c r="T10" s="7">
        <v>1450</v>
      </c>
      <c r="U10" s="7">
        <f t="shared" si="1"/>
        <v>1112</v>
      </c>
    </row>
    <row r="11" spans="2:31" s="7" customFormat="1">
      <c r="B11" s="7" t="s">
        <v>33</v>
      </c>
      <c r="C11" s="7">
        <v>179</v>
      </c>
      <c r="D11" s="7">
        <v>212</v>
      </c>
      <c r="E11" s="7">
        <v>255</v>
      </c>
      <c r="F11" s="7">
        <v>364</v>
      </c>
      <c r="G11" s="7">
        <v>187</v>
      </c>
      <c r="H11" s="7">
        <v>170</v>
      </c>
      <c r="I11" s="7">
        <v>246</v>
      </c>
      <c r="S11" s="7">
        <v>398</v>
      </c>
      <c r="T11" s="7">
        <v>604</v>
      </c>
      <c r="U11" s="7">
        <f t="shared" si="1"/>
        <v>1010</v>
      </c>
    </row>
    <row r="12" spans="2:31" s="7" customFormat="1">
      <c r="B12" s="7" t="s">
        <v>37</v>
      </c>
      <c r="C12" s="7">
        <f>SUM(C8:C11)</f>
        <v>2189</v>
      </c>
      <c r="D12" s="7">
        <f t="shared" ref="D12:I12" si="3">SUM(D8:D11)</f>
        <v>1781</v>
      </c>
      <c r="E12" s="7">
        <f t="shared" si="3"/>
        <v>1712</v>
      </c>
      <c r="F12" s="7">
        <f t="shared" si="3"/>
        <v>2072</v>
      </c>
      <c r="G12" s="7">
        <f t="shared" si="3"/>
        <v>1741</v>
      </c>
      <c r="H12" s="7">
        <f t="shared" si="3"/>
        <v>1781</v>
      </c>
      <c r="I12" s="7">
        <f t="shared" si="3"/>
        <v>1635</v>
      </c>
      <c r="S12" s="7">
        <f t="shared" ref="S12:U12" si="4">SUM(S8:S11)</f>
        <v>7253</v>
      </c>
      <c r="T12" s="7">
        <f t="shared" si="4"/>
        <v>8476</v>
      </c>
      <c r="U12" s="7">
        <f t="shared" si="4"/>
        <v>7754</v>
      </c>
    </row>
    <row r="13" spans="2:31" s="3" customFormat="1">
      <c r="B13" s="3" t="s">
        <v>17</v>
      </c>
      <c r="C13" s="3">
        <f>+SUM(C7,C12)</f>
        <v>4884</v>
      </c>
      <c r="D13" s="3">
        <f t="shared" ref="D13:I13" si="5">+SUM(D7,D12)</f>
        <v>6045</v>
      </c>
      <c r="E13" s="3">
        <f t="shared" si="5"/>
        <v>2590</v>
      </c>
      <c r="F13" s="3">
        <f t="shared" si="5"/>
        <v>3707</v>
      </c>
      <c r="G13" s="3">
        <f t="shared" si="5"/>
        <v>4492</v>
      </c>
      <c r="H13" s="3">
        <f t="shared" si="5"/>
        <v>6112</v>
      </c>
      <c r="I13" s="3">
        <f t="shared" si="5"/>
        <v>2326</v>
      </c>
      <c r="M13" s="3">
        <f t="shared" ref="M13:R13" si="6">SUM(M7:M11)</f>
        <v>0</v>
      </c>
      <c r="N13" s="3">
        <f t="shared" si="6"/>
        <v>0</v>
      </c>
      <c r="O13" s="3">
        <f t="shared" si="6"/>
        <v>0</v>
      </c>
      <c r="P13" s="3">
        <f t="shared" si="6"/>
        <v>0</v>
      </c>
      <c r="Q13" s="3">
        <f t="shared" si="6"/>
        <v>0</v>
      </c>
      <c r="R13" s="3">
        <f t="shared" si="6"/>
        <v>0</v>
      </c>
      <c r="S13" s="3">
        <f t="shared" ref="S13:U13" si="7">+SUM(S7,S12)</f>
        <v>15655</v>
      </c>
      <c r="T13" s="3">
        <f t="shared" si="7"/>
        <v>17455</v>
      </c>
      <c r="U13" s="3">
        <f t="shared" si="7"/>
        <v>17226</v>
      </c>
    </row>
    <row r="14" spans="2:31">
      <c r="B14" s="1" t="s">
        <v>32</v>
      </c>
      <c r="C14" s="1">
        <v>2771</v>
      </c>
      <c r="D14" s="1">
        <v>3137</v>
      </c>
      <c r="E14" s="1">
        <v>1646</v>
      </c>
      <c r="F14" s="1">
        <v>2366</v>
      </c>
      <c r="G14" s="1">
        <v>2550</v>
      </c>
      <c r="H14" s="1">
        <v>2918</v>
      </c>
      <c r="I14" s="1">
        <v>1565</v>
      </c>
      <c r="S14" s="1">
        <v>9220</v>
      </c>
      <c r="T14" s="1">
        <v>10436</v>
      </c>
      <c r="U14" s="1">
        <f t="shared" si="1"/>
        <v>9920</v>
      </c>
    </row>
    <row r="15" spans="2:31">
      <c r="B15" s="1" t="s">
        <v>31</v>
      </c>
      <c r="C15" s="1">
        <v>316</v>
      </c>
      <c r="D15" s="1">
        <v>329</v>
      </c>
      <c r="E15" s="1">
        <v>335</v>
      </c>
      <c r="F15" s="1">
        <v>357</v>
      </c>
      <c r="G15" s="1">
        <v>332</v>
      </c>
      <c r="H15" s="1">
        <v>357</v>
      </c>
      <c r="I15" s="1">
        <v>348</v>
      </c>
      <c r="S15" s="1">
        <v>1187</v>
      </c>
      <c r="T15" s="1">
        <v>1216</v>
      </c>
      <c r="U15" s="1">
        <f t="shared" si="1"/>
        <v>1337</v>
      </c>
    </row>
    <row r="16" spans="2:31">
      <c r="B16" s="1" t="s">
        <v>30</v>
      </c>
      <c r="C16" s="1">
        <v>726</v>
      </c>
      <c r="D16" s="1">
        <v>1045</v>
      </c>
      <c r="E16" s="1">
        <v>670</v>
      </c>
      <c r="F16" s="1">
        <v>735</v>
      </c>
      <c r="G16" s="1">
        <v>736</v>
      </c>
      <c r="H16" s="1">
        <v>1054</v>
      </c>
      <c r="I16" s="1">
        <v>671</v>
      </c>
      <c r="S16" s="1">
        <v>3209</v>
      </c>
      <c r="T16" s="1">
        <v>3173</v>
      </c>
      <c r="U16" s="1">
        <f t="shared" si="1"/>
        <v>3176</v>
      </c>
    </row>
    <row r="17" spans="2:21">
      <c r="B17" s="1" t="s">
        <v>29</v>
      </c>
      <c r="C17" s="1">
        <v>160</v>
      </c>
      <c r="D17" s="1">
        <v>174</v>
      </c>
      <c r="E17" s="1">
        <v>174</v>
      </c>
      <c r="F17" s="1">
        <v>175</v>
      </c>
      <c r="G17" s="1">
        <v>177</v>
      </c>
      <c r="H17" s="1">
        <v>174</v>
      </c>
      <c r="I17" s="1">
        <v>170</v>
      </c>
      <c r="S17" s="1">
        <v>722</v>
      </c>
      <c r="T17" s="1">
        <v>702</v>
      </c>
      <c r="U17" s="1">
        <f t="shared" si="1"/>
        <v>683</v>
      </c>
    </row>
    <row r="18" spans="2:21">
      <c r="B18" s="1" t="s">
        <v>28</v>
      </c>
      <c r="C18" s="1">
        <v>-71</v>
      </c>
      <c r="D18" s="1">
        <v>-134</v>
      </c>
      <c r="E18" s="1">
        <v>-149</v>
      </c>
      <c r="F18" s="1">
        <v>-94</v>
      </c>
      <c r="G18" s="1">
        <v>-99</v>
      </c>
      <c r="H18" s="1">
        <v>-113</v>
      </c>
      <c r="I18" s="1">
        <v>-107</v>
      </c>
      <c r="S18" s="1">
        <v>1348</v>
      </c>
      <c r="T18" s="1">
        <v>-448</v>
      </c>
      <c r="U18" s="1">
        <f t="shared" si="1"/>
        <v>-448</v>
      </c>
    </row>
    <row r="19" spans="2:21">
      <c r="B19" s="1" t="s">
        <v>27</v>
      </c>
      <c r="C19" s="1">
        <v>31</v>
      </c>
      <c r="D19" s="1">
        <v>66</v>
      </c>
      <c r="E19" s="1">
        <v>58</v>
      </c>
      <c r="F19" s="1">
        <v>62</v>
      </c>
      <c r="G19" s="1">
        <v>41</v>
      </c>
      <c r="H19" s="1">
        <v>66</v>
      </c>
      <c r="I19" s="1">
        <v>66</v>
      </c>
      <c r="S19" s="1">
        <v>30</v>
      </c>
      <c r="T19" s="1">
        <v>233</v>
      </c>
      <c r="U19" s="1">
        <f t="shared" si="1"/>
        <v>217</v>
      </c>
    </row>
    <row r="20" spans="2:21">
      <c r="B20" s="1" t="s">
        <v>26</v>
      </c>
      <c r="C20" s="1">
        <f t="shared" ref="C20:I20" si="8">+C13-SUM(C14:C19)</f>
        <v>951</v>
      </c>
      <c r="D20" s="1">
        <f t="shared" si="8"/>
        <v>1428</v>
      </c>
      <c r="E20" s="1">
        <f t="shared" si="8"/>
        <v>-144</v>
      </c>
      <c r="F20" s="1">
        <f t="shared" si="8"/>
        <v>106</v>
      </c>
      <c r="G20" s="1">
        <f t="shared" si="8"/>
        <v>755</v>
      </c>
      <c r="H20" s="1">
        <f t="shared" si="8"/>
        <v>1656</v>
      </c>
      <c r="I20" s="1">
        <f t="shared" si="8"/>
        <v>-387</v>
      </c>
      <c r="S20" s="1">
        <f t="shared" si="1"/>
        <v>2379</v>
      </c>
      <c r="T20" s="1">
        <f t="shared" si="1"/>
        <v>2235</v>
      </c>
      <c r="U20" s="1">
        <f t="shared" si="1"/>
        <v>2341</v>
      </c>
    </row>
    <row r="21" spans="2:21">
      <c r="B21" s="1" t="s">
        <v>25</v>
      </c>
      <c r="C21" s="1">
        <v>169</v>
      </c>
      <c r="D21" s="1">
        <v>204</v>
      </c>
      <c r="E21" s="1">
        <v>-129</v>
      </c>
      <c r="F21" s="1">
        <v>-92</v>
      </c>
      <c r="G21" s="1">
        <v>106</v>
      </c>
      <c r="H21" s="1">
        <v>282</v>
      </c>
      <c r="I21" s="1">
        <v>-114</v>
      </c>
      <c r="S21" s="1">
        <v>524</v>
      </c>
      <c r="T21" s="1">
        <v>210</v>
      </c>
      <c r="U21" s="1">
        <f t="shared" si="1"/>
        <v>152</v>
      </c>
    </row>
    <row r="22" spans="2:21" s="3" customFormat="1">
      <c r="B22" s="3" t="s">
        <v>24</v>
      </c>
      <c r="C22" s="3">
        <f t="shared" ref="C22:I22" si="9">+C20-C21</f>
        <v>782</v>
      </c>
      <c r="D22" s="3">
        <f t="shared" si="9"/>
        <v>1224</v>
      </c>
      <c r="E22" s="3">
        <f t="shared" si="9"/>
        <v>-15</v>
      </c>
      <c r="F22" s="3">
        <f t="shared" si="9"/>
        <v>198</v>
      </c>
      <c r="G22" s="3">
        <f t="shared" si="9"/>
        <v>649</v>
      </c>
      <c r="H22" s="3">
        <f t="shared" si="9"/>
        <v>1374</v>
      </c>
      <c r="I22" s="3">
        <f t="shared" si="9"/>
        <v>-273</v>
      </c>
      <c r="S22" s="3">
        <f>+S20-S21</f>
        <v>1855</v>
      </c>
      <c r="T22" s="3">
        <f>+T20-T21</f>
        <v>2025</v>
      </c>
      <c r="U22" s="3">
        <f t="shared" si="1"/>
        <v>2189</v>
      </c>
    </row>
    <row r="24" spans="2:21" s="5" customFormat="1">
      <c r="B24" s="1" t="s">
        <v>18</v>
      </c>
      <c r="G24" s="5">
        <f>+G3/C3-1</f>
        <v>5.4573016675088404E-2</v>
      </c>
      <c r="H24" s="5">
        <f>+H3/D3-1</f>
        <v>3.7411148522259463E-3</v>
      </c>
      <c r="I24" s="5">
        <f>+I3/E3-1</f>
        <v>-0.35318275154004108</v>
      </c>
      <c r="T24" s="5">
        <f>+T3/S3-1</f>
        <v>5.9985760056959769E-2</v>
      </c>
      <c r="U24" s="5">
        <f>+U3/T3-1</f>
        <v>8.2619647355163695E-2</v>
      </c>
    </row>
    <row r="25" spans="2:21" s="5" customFormat="1">
      <c r="B25" s="1" t="s">
        <v>19</v>
      </c>
      <c r="G25" s="5">
        <f t="shared" ref="G25:I25" si="10">+G4/C4-1</f>
        <v>8.5501858736059422E-2</v>
      </c>
      <c r="H25" s="5">
        <f t="shared" si="10"/>
        <v>4.9402390438247012E-2</v>
      </c>
      <c r="I25" s="5">
        <f t="shared" si="10"/>
        <v>-0.13227513227513232</v>
      </c>
      <c r="T25" s="5">
        <f t="shared" ref="T25:U25" si="11">+T4/S4-1</f>
        <v>0.15433673469387754</v>
      </c>
      <c r="U25" s="5">
        <f t="shared" si="11"/>
        <v>2.6519337016574607E-2</v>
      </c>
    </row>
    <row r="26" spans="2:21" s="5" customFormat="1">
      <c r="B26" s="1" t="s">
        <v>20</v>
      </c>
      <c r="G26" s="5">
        <f t="shared" ref="G26:I26" si="12">+G5/C5-1</f>
        <v>-0.18604651162790697</v>
      </c>
      <c r="H26" s="5">
        <f t="shared" si="12"/>
        <v>-4.123711340206182E-2</v>
      </c>
      <c r="I26" s="5">
        <f t="shared" si="12"/>
        <v>-4.9295774647887369E-2</v>
      </c>
      <c r="T26" s="5">
        <f t="shared" ref="T26:U26" si="13">+T5/S5-1</f>
        <v>-5.0531914893616969E-2</v>
      </c>
      <c r="U26" s="5">
        <f t="shared" si="13"/>
        <v>-8.4033613445377853E-3</v>
      </c>
    </row>
    <row r="27" spans="2:21" s="5" customFormat="1">
      <c r="B27" s="1" t="s">
        <v>21</v>
      </c>
      <c r="G27" s="5">
        <f t="shared" ref="G27:I27" si="14">+G6/C6-1</f>
        <v>-0.13013698630136983</v>
      </c>
      <c r="H27" s="5">
        <f t="shared" si="14"/>
        <v>2.1126760563380254E-2</v>
      </c>
      <c r="I27" s="5">
        <f t="shared" si="14"/>
        <v>0.28333333333333344</v>
      </c>
      <c r="T27" s="5">
        <f t="shared" ref="T27:U27" si="15">+T6/S6-1</f>
        <v>7.7586206896551824E-2</v>
      </c>
      <c r="U27" s="5">
        <f t="shared" si="15"/>
        <v>-8.1999999999999962E-2</v>
      </c>
    </row>
    <row r="28" spans="2:21" s="5" customFormat="1">
      <c r="B28" s="3" t="s">
        <v>35</v>
      </c>
      <c r="G28" s="5">
        <f t="shared" ref="G28:I28" si="16">+G7/C7-1</f>
        <v>2.0779220779220786E-2</v>
      </c>
      <c r="H28" s="5">
        <f t="shared" si="16"/>
        <v>1.5712945590994343E-2</v>
      </c>
      <c r="I28" s="5">
        <f t="shared" si="16"/>
        <v>-0.21298405466970383</v>
      </c>
      <c r="T28" s="5">
        <f t="shared" ref="T28:U28" si="17">+T7/S7-1</f>
        <v>6.8674125208283643E-2</v>
      </c>
      <c r="U28" s="5">
        <f t="shared" si="17"/>
        <v>5.4905891524668737E-2</v>
      </c>
    </row>
    <row r="29" spans="2:21" s="5" customFormat="1">
      <c r="B29" s="1" t="s">
        <v>22</v>
      </c>
      <c r="G29" s="5">
        <f t="shared" ref="G29:I29" si="18">+G8/C8-1</f>
        <v>-0.28663446054750408</v>
      </c>
      <c r="H29" s="5">
        <f t="shared" si="18"/>
        <v>-4.0567951318458473E-2</v>
      </c>
      <c r="I29" s="5">
        <f t="shared" si="18"/>
        <v>-9.6932515337423308E-2</v>
      </c>
      <c r="T29" s="5">
        <f t="shared" ref="T29:U29" si="19">+T8/S8-1</f>
        <v>0.20340760157273929</v>
      </c>
      <c r="U29" s="5">
        <f t="shared" si="19"/>
        <v>-0.12132433021128297</v>
      </c>
    </row>
    <row r="30" spans="2:21" s="5" customFormat="1">
      <c r="B30" s="1" t="s">
        <v>34</v>
      </c>
      <c r="G30" s="5">
        <f t="shared" ref="G30:I30" si="20">+G9/C9-1</f>
        <v>-8.801955990220045E-2</v>
      </c>
      <c r="H30" s="5">
        <f t="shared" si="20"/>
        <v>0.25377643504531733</v>
      </c>
      <c r="I30" s="5">
        <f t="shared" si="20"/>
        <v>5.0480769230769162E-2</v>
      </c>
      <c r="T30" s="5">
        <f t="shared" ref="T30:U30" si="21">+T9/S9-1</f>
        <v>5.838150289017352E-2</v>
      </c>
      <c r="U30" s="5">
        <f t="shared" si="21"/>
        <v>-0.12725286728563623</v>
      </c>
    </row>
    <row r="31" spans="2:21" s="5" customFormat="1">
      <c r="B31" s="1" t="s">
        <v>23</v>
      </c>
      <c r="G31" s="5">
        <f t="shared" ref="G31:I31" si="22">+G10/C10-1</f>
        <v>-0.17827298050139273</v>
      </c>
      <c r="H31" s="5">
        <f t="shared" si="22"/>
        <v>-7.9365079365079083E-3</v>
      </c>
      <c r="I31" s="5">
        <f t="shared" si="22"/>
        <v>-4.4247787610619427E-2</v>
      </c>
      <c r="T31" s="5">
        <f t="shared" ref="T31:U31" si="23">+T10/S10-1</f>
        <v>0.10687022900763354</v>
      </c>
      <c r="U31" s="5">
        <f t="shared" si="23"/>
        <v>-0.23310344827586205</v>
      </c>
    </row>
    <row r="32" spans="2:21" s="4" customFormat="1">
      <c r="B32" s="1" t="s">
        <v>33</v>
      </c>
      <c r="G32" s="5">
        <f t="shared" ref="G32:I32" si="24">+G11/C11-1</f>
        <v>4.4692737430167551E-2</v>
      </c>
      <c r="H32" s="5">
        <f t="shared" si="24"/>
        <v>-0.19811320754716977</v>
      </c>
      <c r="I32" s="5">
        <f t="shared" si="24"/>
        <v>-3.5294117647058809E-2</v>
      </c>
      <c r="T32" s="5">
        <f t="shared" ref="T32:U32" si="25">+T11/S11-1</f>
        <v>0.51758793969849237</v>
      </c>
      <c r="U32" s="5">
        <f t="shared" si="25"/>
        <v>0.67218543046357615</v>
      </c>
    </row>
    <row r="33" spans="2:21">
      <c r="B33" s="3" t="s">
        <v>17</v>
      </c>
      <c r="G33" s="5">
        <f t="shared" ref="G33:I33" si="26">+G13/C13-1</f>
        <v>-8.026208026208026E-2</v>
      </c>
      <c r="H33" s="5">
        <f t="shared" si="26"/>
        <v>1.1083540115798263E-2</v>
      </c>
      <c r="I33" s="5">
        <f t="shared" si="26"/>
        <v>-0.1019305019305019</v>
      </c>
      <c r="T33" s="5">
        <f t="shared" ref="T33:U33" si="27">+T12/S12-1</f>
        <v>0.16861988142837436</v>
      </c>
      <c r="U33" s="5">
        <f t="shared" si="27"/>
        <v>-8.5181689476167999E-2</v>
      </c>
    </row>
    <row r="35" spans="2:21" s="5" customFormat="1">
      <c r="B35" s="5" t="s">
        <v>38</v>
      </c>
      <c r="C35" s="5">
        <f>+(C13-C14)/C13</f>
        <v>0.43263718263718265</v>
      </c>
      <c r="D35" s="5">
        <f t="shared" ref="D35:I35" si="28">+(D13-D14)/D13</f>
        <v>0.48105872622001655</v>
      </c>
      <c r="E35" s="5">
        <f t="shared" si="28"/>
        <v>0.36447876447876448</v>
      </c>
      <c r="F35" s="5">
        <f t="shared" si="28"/>
        <v>0.36174804424062584</v>
      </c>
      <c r="G35" s="5">
        <f t="shared" si="28"/>
        <v>0.43232413178984863</v>
      </c>
      <c r="H35" s="5">
        <f t="shared" si="28"/>
        <v>0.52257853403141363</v>
      </c>
      <c r="I35" s="5">
        <f t="shared" si="28"/>
        <v>0.32717110920034392</v>
      </c>
      <c r="S35" s="5">
        <f t="shared" ref="S35" si="29">+(S13-S14)/S13</f>
        <v>0.41105078249760457</v>
      </c>
      <c r="T35" s="5">
        <f t="shared" ref="T35:U35" si="30">+(T13-T14)/T13</f>
        <v>0.40211973646519622</v>
      </c>
      <c r="U35" s="5">
        <f t="shared" si="30"/>
        <v>0.42412632067804484</v>
      </c>
    </row>
    <row r="37" spans="2:21" s="5" customFormat="1">
      <c r="B37" s="5" t="s">
        <v>39</v>
      </c>
      <c r="C37" s="5">
        <f t="shared" ref="C37:H37" si="31">+C7/C13</f>
        <v>0.55180180180180183</v>
      </c>
      <c r="D37" s="5">
        <f t="shared" si="31"/>
        <v>0.70537634408602146</v>
      </c>
      <c r="E37" s="5">
        <f t="shared" si="31"/>
        <v>0.33899613899613901</v>
      </c>
      <c r="F37" s="5">
        <f t="shared" si="31"/>
        <v>0.44105745886161318</v>
      </c>
      <c r="G37" s="5">
        <f t="shared" si="31"/>
        <v>0.61242208370436335</v>
      </c>
      <c r="H37" s="5">
        <f t="shared" si="31"/>
        <v>0.70860602094240843</v>
      </c>
      <c r="I37" s="5">
        <f>+I7/I13</f>
        <v>0.29707652622527947</v>
      </c>
      <c r="S37" s="5">
        <f>+S7/S13</f>
        <v>0.53669754072181408</v>
      </c>
      <c r="T37" s="5">
        <f t="shared" ref="T37:U37" si="32">+T7/T13</f>
        <v>0.51440847894586084</v>
      </c>
      <c r="U37" s="5">
        <f t="shared" si="32"/>
        <v>0.54986648090096368</v>
      </c>
    </row>
  </sheetData>
  <pageMargins left="0.7" right="0.7" top="0.75" bottom="0.75" header="0.3" footer="0.3"/>
  <ignoredErrors>
    <ignoredError sqref="U14:U21 U3:U11"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B1FF7-3FEF-354F-968B-8697BCE60DF5}">
  <dimension ref="B3:G28"/>
  <sheetViews>
    <sheetView tabSelected="1" zoomScale="176" zoomScaleNormal="220" workbookViewId="0">
      <selection activeCell="D14" sqref="D14"/>
    </sheetView>
  </sheetViews>
  <sheetFormatPr baseColWidth="10" defaultRowHeight="13"/>
  <cols>
    <col min="1" max="1" width="3.1640625" style="1" customWidth="1"/>
    <col min="2" max="2" width="5.33203125" style="1" bestFit="1" customWidth="1"/>
    <col min="3" max="3" width="11.33203125" style="1" bestFit="1" customWidth="1"/>
    <col min="4" max="4" width="10.83203125" style="1"/>
    <col min="5" max="5" width="3.6640625" style="1" bestFit="1" customWidth="1"/>
    <col min="6" max="6" width="6.6640625" style="1" bestFit="1" customWidth="1"/>
    <col min="7" max="7" width="5.5" style="1" bestFit="1" customWidth="1"/>
    <col min="8" max="16384" width="10.83203125" style="1"/>
  </cols>
  <sheetData>
    <row r="3" spans="2:7">
      <c r="B3" s="1" t="s">
        <v>14</v>
      </c>
      <c r="C3" s="1" t="s">
        <v>16</v>
      </c>
    </row>
    <row r="4" spans="2:7">
      <c r="B4" s="1" t="s">
        <v>15</v>
      </c>
      <c r="E4" s="1" t="s">
        <v>8</v>
      </c>
      <c r="F4" s="2">
        <v>62.32</v>
      </c>
    </row>
    <row r="5" spans="2:7">
      <c r="E5" s="1" t="s">
        <v>9</v>
      </c>
      <c r="F5" s="1">
        <v>687.29300000000001</v>
      </c>
      <c r="G5" s="1" t="s">
        <v>6</v>
      </c>
    </row>
    <row r="6" spans="2:7">
      <c r="E6" s="1" t="s">
        <v>10</v>
      </c>
      <c r="F6" s="1">
        <f>+F5*F4</f>
        <v>42832.099759999997</v>
      </c>
    </row>
    <row r="7" spans="2:7">
      <c r="E7" s="1" t="s">
        <v>11</v>
      </c>
      <c r="F7" s="1">
        <f>2421+72</f>
        <v>2493</v>
      </c>
      <c r="G7" s="1" t="str">
        <f>+G5</f>
        <v>Q324</v>
      </c>
    </row>
    <row r="8" spans="2:7">
      <c r="E8" s="1" t="s">
        <v>12</v>
      </c>
      <c r="F8" s="1">
        <f>3741+1975</f>
        <v>5716</v>
      </c>
      <c r="G8" s="1" t="str">
        <f>+G7</f>
        <v>Q324</v>
      </c>
    </row>
    <row r="9" spans="2:7">
      <c r="E9" s="1" t="s">
        <v>13</v>
      </c>
      <c r="F9" s="1">
        <f>+F6-F7+F8</f>
        <v>46055.099759999997</v>
      </c>
    </row>
    <row r="11" spans="2:7">
      <c r="C11" s="1" t="s">
        <v>60</v>
      </c>
    </row>
    <row r="12" spans="2:7">
      <c r="C12" s="1" t="s">
        <v>40</v>
      </c>
      <c r="D12" s="1" t="s">
        <v>62</v>
      </c>
    </row>
    <row r="13" spans="2:7">
      <c r="C13" s="1" t="s">
        <v>61</v>
      </c>
      <c r="D13" s="1" t="s">
        <v>63</v>
      </c>
    </row>
    <row r="15" spans="2:7">
      <c r="C15" s="1" t="s">
        <v>41</v>
      </c>
    </row>
    <row r="16" spans="2:7">
      <c r="C16" s="1" t="s">
        <v>42</v>
      </c>
    </row>
    <row r="17" spans="3:5">
      <c r="C17" s="1" t="s">
        <v>43</v>
      </c>
    </row>
    <row r="18" spans="3:5">
      <c r="C18" s="1" t="s">
        <v>44</v>
      </c>
    </row>
    <row r="21" spans="3:5">
      <c r="C21" s="1" t="s">
        <v>45</v>
      </c>
      <c r="D21" s="1" t="s">
        <v>48</v>
      </c>
    </row>
    <row r="22" spans="3:5">
      <c r="C22" s="1" t="s">
        <v>46</v>
      </c>
      <c r="D22" s="1" t="s">
        <v>49</v>
      </c>
    </row>
    <row r="23" spans="3:5">
      <c r="C23" s="1" t="s">
        <v>47</v>
      </c>
      <c r="D23" s="1" t="s">
        <v>50</v>
      </c>
    </row>
    <row r="25" spans="3:5">
      <c r="C25" s="1" t="s">
        <v>51</v>
      </c>
      <c r="D25" s="1" t="s">
        <v>52</v>
      </c>
      <c r="E25" s="1" t="s">
        <v>53</v>
      </c>
    </row>
    <row r="26" spans="3:5">
      <c r="C26" s="1" t="s">
        <v>45</v>
      </c>
      <c r="D26" s="1" t="s">
        <v>54</v>
      </c>
      <c r="E26" s="1" t="s">
        <v>57</v>
      </c>
    </row>
    <row r="27" spans="3:5">
      <c r="C27" s="1" t="s">
        <v>46</v>
      </c>
      <c r="D27" s="1" t="s">
        <v>55</v>
      </c>
      <c r="E27" s="1" t="s">
        <v>58</v>
      </c>
    </row>
    <row r="28" spans="3:5">
      <c r="C28" s="1" t="s">
        <v>47</v>
      </c>
      <c r="D28" s="1" t="s">
        <v>56</v>
      </c>
      <c r="E28" s="1"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Model</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2024-12-11T06:10:27Z</dcterms:created>
  <dcterms:modified xsi:type="dcterms:W3CDTF">2025-01-19T05:09:50Z</dcterms:modified>
</cp:coreProperties>
</file>