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Basic Materials/Building Materials/"/>
    </mc:Choice>
  </mc:AlternateContent>
  <xr:revisionPtr revIDLastSave="0" documentId="13_ncr:1_{57208A9C-1BF5-ED4E-8B45-41092DC4895E}" xr6:coauthVersionLast="47" xr6:coauthVersionMax="47" xr10:uidLastSave="{00000000-0000-0000-0000-000000000000}"/>
  <bookViews>
    <workbookView xWindow="23560" yWindow="500" windowWidth="27640" windowHeight="25080" activeTab="1" xr2:uid="{CFB386E9-1165-2449-917C-7678909D0EB5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2" i="2" l="1"/>
  <c r="AG30" i="2"/>
  <c r="AG28" i="2"/>
  <c r="AG27" i="2"/>
  <c r="AG29" i="2" s="1"/>
  <c r="AG31" i="2" s="1"/>
  <c r="AG33" i="2" s="1"/>
  <c r="GR20" i="2"/>
  <c r="GS20" i="2" s="1"/>
  <c r="GT20" i="2" s="1"/>
  <c r="GU20" i="2" s="1"/>
  <c r="GV20" i="2" s="1"/>
  <c r="GW20" i="2" s="1"/>
  <c r="GX20" i="2" s="1"/>
  <c r="GY20" i="2" s="1"/>
  <c r="GZ20" i="2" s="1"/>
  <c r="HA20" i="2" s="1"/>
  <c r="HB20" i="2" s="1"/>
  <c r="HC20" i="2" s="1"/>
  <c r="HD20" i="2" s="1"/>
  <c r="HE20" i="2" s="1"/>
  <c r="HF20" i="2" s="1"/>
  <c r="HG20" i="2" s="1"/>
  <c r="HH20" i="2" s="1"/>
  <c r="HI20" i="2" s="1"/>
  <c r="HJ20" i="2" s="1"/>
  <c r="HK20" i="2" s="1"/>
  <c r="HL20" i="2" s="1"/>
  <c r="HM20" i="2" s="1"/>
  <c r="HN20" i="2" s="1"/>
  <c r="HO20" i="2" s="1"/>
  <c r="HP20" i="2" s="1"/>
  <c r="HQ20" i="2" s="1"/>
  <c r="HR20" i="2" s="1"/>
  <c r="HS20" i="2" s="1"/>
  <c r="HT20" i="2" s="1"/>
  <c r="HU20" i="2" s="1"/>
  <c r="HV20" i="2" s="1"/>
  <c r="HW20" i="2" s="1"/>
  <c r="GR2" i="2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DV20" i="2"/>
  <c r="DW20" i="2" s="1"/>
  <c r="DX20" i="2" s="1"/>
  <c r="DY20" i="2" s="1"/>
  <c r="DZ20" i="2" s="1"/>
  <c r="EA20" i="2" s="1"/>
  <c r="EB20" i="2" s="1"/>
  <c r="EC20" i="2" s="1"/>
  <c r="ED20" i="2" s="1"/>
  <c r="EE20" i="2" s="1"/>
  <c r="EF20" i="2" s="1"/>
  <c r="EG20" i="2" s="1"/>
  <c r="EH20" i="2" s="1"/>
  <c r="EI20" i="2" s="1"/>
  <c r="EJ20" i="2" s="1"/>
  <c r="EK20" i="2" s="1"/>
  <c r="EL20" i="2" s="1"/>
  <c r="EM20" i="2" s="1"/>
  <c r="EN20" i="2" s="1"/>
  <c r="EO20" i="2" s="1"/>
  <c r="EP20" i="2" s="1"/>
  <c r="EQ20" i="2" s="1"/>
  <c r="ER20" i="2" s="1"/>
  <c r="ES20" i="2" s="1"/>
  <c r="ET20" i="2" s="1"/>
  <c r="EU20" i="2" s="1"/>
  <c r="EV20" i="2" s="1"/>
  <c r="EW20" i="2" s="1"/>
  <c r="EX20" i="2" s="1"/>
  <c r="EY20" i="2" s="1"/>
  <c r="EZ20" i="2" s="1"/>
  <c r="FA20" i="2" s="1"/>
  <c r="FB20" i="2" s="1"/>
  <c r="FC20" i="2" s="1"/>
  <c r="FD20" i="2" s="1"/>
  <c r="FE20" i="2" s="1"/>
  <c r="FF20" i="2" s="1"/>
  <c r="FG20" i="2" s="1"/>
  <c r="FH20" i="2" s="1"/>
  <c r="FI20" i="2" s="1"/>
  <c r="FJ20" i="2" s="1"/>
  <c r="FK20" i="2" s="1"/>
  <c r="FL20" i="2" s="1"/>
  <c r="FM20" i="2" s="1"/>
  <c r="FN20" i="2" s="1"/>
  <c r="FO20" i="2" s="1"/>
  <c r="FP20" i="2" s="1"/>
  <c r="FQ20" i="2" s="1"/>
  <c r="FR20" i="2" s="1"/>
  <c r="FS20" i="2" s="1"/>
  <c r="FT20" i="2" s="1"/>
  <c r="FU20" i="2" s="1"/>
  <c r="FV20" i="2" s="1"/>
  <c r="FW20" i="2" s="1"/>
  <c r="FX20" i="2" s="1"/>
  <c r="FY20" i="2" s="1"/>
  <c r="FZ20" i="2" s="1"/>
  <c r="GA20" i="2" s="1"/>
  <c r="GB20" i="2" s="1"/>
  <c r="GC20" i="2" s="1"/>
  <c r="GD20" i="2" s="1"/>
  <c r="GE20" i="2" s="1"/>
  <c r="GF20" i="2" s="1"/>
  <c r="GG20" i="2" s="1"/>
  <c r="GH20" i="2" s="1"/>
  <c r="GI20" i="2" s="1"/>
  <c r="GJ20" i="2" s="1"/>
  <c r="GK20" i="2" s="1"/>
  <c r="GL20" i="2" s="1"/>
  <c r="GM20" i="2" s="1"/>
  <c r="GN20" i="2" s="1"/>
  <c r="GO20" i="2" s="1"/>
  <c r="GP20" i="2" s="1"/>
  <c r="GQ20" i="2" s="1"/>
  <c r="DV2" i="2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AN2" i="2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AG20" i="2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BA20" i="2" s="1"/>
  <c r="BB20" i="2" s="1"/>
  <c r="BC20" i="2" s="1"/>
  <c r="BD20" i="2" s="1"/>
  <c r="BE20" i="2" s="1"/>
  <c r="BF20" i="2" s="1"/>
  <c r="BG20" i="2" s="1"/>
  <c r="BH20" i="2" s="1"/>
  <c r="BI20" i="2" s="1"/>
  <c r="BJ20" i="2" s="1"/>
  <c r="BK20" i="2" s="1"/>
  <c r="BL20" i="2" s="1"/>
  <c r="BM20" i="2" s="1"/>
  <c r="BN20" i="2" s="1"/>
  <c r="BO20" i="2" s="1"/>
  <c r="BP20" i="2" s="1"/>
  <c r="BQ20" i="2" s="1"/>
  <c r="BR20" i="2" s="1"/>
  <c r="BS20" i="2" s="1"/>
  <c r="BT20" i="2" s="1"/>
  <c r="BU20" i="2" s="1"/>
  <c r="BV20" i="2" s="1"/>
  <c r="BW20" i="2" s="1"/>
  <c r="BX20" i="2" s="1"/>
  <c r="BY20" i="2" s="1"/>
  <c r="BZ20" i="2" s="1"/>
  <c r="CA20" i="2" s="1"/>
  <c r="CB20" i="2" s="1"/>
  <c r="CC20" i="2" s="1"/>
  <c r="CD20" i="2" s="1"/>
  <c r="CE20" i="2" s="1"/>
  <c r="CF20" i="2" s="1"/>
  <c r="CG20" i="2" s="1"/>
  <c r="CH20" i="2" s="1"/>
  <c r="CI20" i="2" s="1"/>
  <c r="CJ20" i="2" s="1"/>
  <c r="CK20" i="2" s="1"/>
  <c r="CL20" i="2" s="1"/>
  <c r="CM20" i="2" s="1"/>
  <c r="CN20" i="2" s="1"/>
  <c r="CO20" i="2" s="1"/>
  <c r="CP20" i="2" s="1"/>
  <c r="CQ20" i="2" s="1"/>
  <c r="CR20" i="2" s="1"/>
  <c r="CS20" i="2" s="1"/>
  <c r="CT20" i="2" s="1"/>
  <c r="CU20" i="2" s="1"/>
  <c r="CV20" i="2" s="1"/>
  <c r="CW20" i="2" s="1"/>
  <c r="CX20" i="2" s="1"/>
  <c r="CY20" i="2" s="1"/>
  <c r="CZ20" i="2" s="1"/>
  <c r="DA20" i="2" s="1"/>
  <c r="DB20" i="2" s="1"/>
  <c r="DC20" i="2" s="1"/>
  <c r="DD20" i="2" s="1"/>
  <c r="DE20" i="2" s="1"/>
  <c r="DF20" i="2" s="1"/>
  <c r="DG20" i="2" s="1"/>
  <c r="DH20" i="2" s="1"/>
  <c r="DI20" i="2" s="1"/>
  <c r="DJ20" i="2" s="1"/>
  <c r="DK20" i="2" s="1"/>
  <c r="DL20" i="2" s="1"/>
  <c r="DM20" i="2" s="1"/>
  <c r="DN20" i="2" s="1"/>
  <c r="DO20" i="2" s="1"/>
  <c r="DP20" i="2" s="1"/>
  <c r="DQ20" i="2" s="1"/>
  <c r="DR20" i="2" s="1"/>
  <c r="DS20" i="2" s="1"/>
  <c r="DT20" i="2" s="1"/>
  <c r="DU20" i="2" s="1"/>
  <c r="AF20" i="2"/>
  <c r="AE22" i="2"/>
  <c r="AD22" i="2"/>
  <c r="AC22" i="2"/>
  <c r="AB22" i="2"/>
  <c r="AA22" i="2"/>
  <c r="Z22" i="2"/>
  <c r="Y22" i="2"/>
  <c r="X22" i="2"/>
  <c r="W22" i="2"/>
  <c r="V22" i="2"/>
  <c r="W17" i="2"/>
  <c r="X17" i="2" s="1"/>
  <c r="Y17" i="2" s="1"/>
  <c r="Z17" i="2" s="1"/>
  <c r="AA17" i="2" s="1"/>
  <c r="AB17" i="2" s="1"/>
  <c r="AC17" i="2" s="1"/>
  <c r="AD17" i="2" s="1"/>
  <c r="AE17" i="2" s="1"/>
  <c r="W16" i="2"/>
  <c r="X16" i="2" s="1"/>
  <c r="V18" i="2"/>
  <c r="V19" i="2" s="1"/>
  <c r="V20" i="2" s="1"/>
  <c r="V17" i="2"/>
  <c r="V16" i="2"/>
  <c r="W14" i="2"/>
  <c r="X14" i="2" s="1"/>
  <c r="Y14" i="2" s="1"/>
  <c r="Z14" i="2" s="1"/>
  <c r="AA14" i="2" s="1"/>
  <c r="AB14" i="2" s="1"/>
  <c r="AC14" i="2" s="1"/>
  <c r="AD14" i="2" s="1"/>
  <c r="AE14" i="2" s="1"/>
  <c r="W13" i="2"/>
  <c r="W15" i="2" s="1"/>
  <c r="V15" i="2"/>
  <c r="V14" i="2"/>
  <c r="V13" i="2"/>
  <c r="W11" i="2"/>
  <c r="W12" i="2" s="1"/>
  <c r="V12" i="2"/>
  <c r="V11" i="2"/>
  <c r="W10" i="2"/>
  <c r="X10" i="2" s="1"/>
  <c r="Y10" i="2" s="1"/>
  <c r="Z10" i="2" s="1"/>
  <c r="AA10" i="2" s="1"/>
  <c r="AB10" i="2" s="1"/>
  <c r="AC10" i="2" s="1"/>
  <c r="AD10" i="2" s="1"/>
  <c r="AE10" i="2" s="1"/>
  <c r="V10" i="2"/>
  <c r="T25" i="2"/>
  <c r="T24" i="2"/>
  <c r="T23" i="2"/>
  <c r="U25" i="2"/>
  <c r="U24" i="2"/>
  <c r="U23" i="2"/>
  <c r="F19" i="2"/>
  <c r="F16" i="2"/>
  <c r="F14" i="2"/>
  <c r="F13" i="2"/>
  <c r="F11" i="2"/>
  <c r="F10" i="2"/>
  <c r="T22" i="2"/>
  <c r="S17" i="2"/>
  <c r="S12" i="2"/>
  <c r="S15" i="2" s="1"/>
  <c r="U22" i="2"/>
  <c r="T17" i="2"/>
  <c r="T12" i="2"/>
  <c r="T15" i="2" s="1"/>
  <c r="U17" i="2"/>
  <c r="F17" i="2" s="1"/>
  <c r="U12" i="2"/>
  <c r="U15" i="2" s="1"/>
  <c r="G22" i="2"/>
  <c r="C12" i="2"/>
  <c r="C15" i="2" s="1"/>
  <c r="C18" i="2" s="1"/>
  <c r="C20" i="2" s="1"/>
  <c r="G12" i="2"/>
  <c r="G15" i="2" s="1"/>
  <c r="G18" i="2" s="1"/>
  <c r="G20" i="2" s="1"/>
  <c r="H22" i="2"/>
  <c r="D12" i="2"/>
  <c r="D15" i="2" s="1"/>
  <c r="D18" i="2" s="1"/>
  <c r="D20" i="2" s="1"/>
  <c r="H12" i="2"/>
  <c r="H15" i="2" s="1"/>
  <c r="H18" i="2" s="1"/>
  <c r="H20" i="2" s="1"/>
  <c r="I22" i="2"/>
  <c r="E12" i="2"/>
  <c r="E15" i="2" s="1"/>
  <c r="E18" i="2" s="1"/>
  <c r="E20" i="2" s="1"/>
  <c r="I12" i="2"/>
  <c r="I15" i="2" s="1"/>
  <c r="I18" i="2" s="1"/>
  <c r="I20" i="2" s="1"/>
  <c r="N2" i="2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K8" i="1"/>
  <c r="K7" i="1"/>
  <c r="K6" i="1"/>
  <c r="K5" i="1"/>
  <c r="L7" i="1"/>
  <c r="L6" i="1"/>
  <c r="X18" i="2" l="1"/>
  <c r="Y16" i="2"/>
  <c r="W18" i="2"/>
  <c r="X13" i="2"/>
  <c r="X11" i="2"/>
  <c r="F15" i="2"/>
  <c r="F12" i="2"/>
  <c r="S18" i="2"/>
  <c r="S20" i="2" s="1"/>
  <c r="T18" i="2"/>
  <c r="T20" i="2" s="1"/>
  <c r="U18" i="2"/>
  <c r="W19" i="2" l="1"/>
  <c r="W20" i="2" s="1"/>
  <c r="Y18" i="2"/>
  <c r="Z16" i="2"/>
  <c r="X19" i="2"/>
  <c r="X20" i="2"/>
  <c r="Y13" i="2"/>
  <c r="X15" i="2"/>
  <c r="X12" i="2"/>
  <c r="Y11" i="2"/>
  <c r="U20" i="2"/>
  <c r="F20" i="2" s="1"/>
  <c r="F18" i="2"/>
  <c r="AA16" i="2" l="1"/>
  <c r="Z18" i="2"/>
  <c r="Y19" i="2"/>
  <c r="Y20" i="2" s="1"/>
  <c r="Y15" i="2"/>
  <c r="Z13" i="2"/>
  <c r="Z11" i="2"/>
  <c r="Y12" i="2"/>
  <c r="Z19" i="2" l="1"/>
  <c r="Z20" i="2" s="1"/>
  <c r="AA18" i="2"/>
  <c r="AB16" i="2"/>
  <c r="Z15" i="2"/>
  <c r="AA13" i="2"/>
  <c r="Z12" i="2"/>
  <c r="AA11" i="2"/>
  <c r="AB18" i="2" l="1"/>
  <c r="AC16" i="2"/>
  <c r="AA19" i="2"/>
  <c r="AA20" i="2" s="1"/>
  <c r="AA15" i="2"/>
  <c r="AB13" i="2"/>
  <c r="AA12" i="2"/>
  <c r="AB11" i="2"/>
  <c r="AC18" i="2" l="1"/>
  <c r="AD16" i="2"/>
  <c r="AB19" i="2"/>
  <c r="AB20" i="2" s="1"/>
  <c r="AB15" i="2"/>
  <c r="AC13" i="2"/>
  <c r="AB12" i="2"/>
  <c r="AC11" i="2"/>
  <c r="AD18" i="2" l="1"/>
  <c r="AE16" i="2"/>
  <c r="AE18" i="2" s="1"/>
  <c r="AC19" i="2"/>
  <c r="AC20" i="2"/>
  <c r="AC15" i="2"/>
  <c r="AD13" i="2"/>
  <c r="AC12" i="2"/>
  <c r="AD11" i="2"/>
  <c r="AD19" i="2" l="1"/>
  <c r="AD20" i="2" s="1"/>
  <c r="AD15" i="2"/>
  <c r="AE13" i="2"/>
  <c r="AE15" i="2" s="1"/>
  <c r="AD12" i="2"/>
  <c r="AE11" i="2"/>
  <c r="AE12" i="2" s="1"/>
  <c r="AE19" i="2" l="1"/>
  <c r="AE2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jameel</author>
  </authors>
  <commentList>
    <comment ref="U23" authorId="0" shapeId="0" xr:uid="{2B4A90DC-611A-E048-9BCF-7D9196EBE732}">
      <text>
        <r>
          <rPr>
            <b/>
            <sz val="10"/>
            <color rgb="FF000000"/>
            <rFont val="Tahoma"/>
            <family val="2"/>
          </rPr>
          <t>jameel: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weakness in residential demand </t>
        </r>
      </text>
    </comment>
  </commentList>
</comments>
</file>

<file path=xl/sharedStrings.xml><?xml version="1.0" encoding="utf-8"?>
<sst xmlns="http://schemas.openxmlformats.org/spreadsheetml/2006/main" count="75" uniqueCount="69">
  <si>
    <t>P</t>
  </si>
  <si>
    <t>S</t>
  </si>
  <si>
    <t>MC</t>
  </si>
  <si>
    <t>C</t>
  </si>
  <si>
    <t>D</t>
  </si>
  <si>
    <t>EV</t>
  </si>
  <si>
    <t>Q324</t>
  </si>
  <si>
    <t xml:space="preserve">CEO </t>
  </si>
  <si>
    <t>CFO</t>
  </si>
  <si>
    <t>Q123</t>
  </si>
  <si>
    <t>Q223</t>
  </si>
  <si>
    <t>Q323</t>
  </si>
  <si>
    <t>Q423</t>
  </si>
  <si>
    <t>Q124</t>
  </si>
  <si>
    <t>Q224</t>
  </si>
  <si>
    <t>Q424</t>
  </si>
  <si>
    <t>TR</t>
  </si>
  <si>
    <t xml:space="preserve">Gross Profit </t>
  </si>
  <si>
    <t>SG&amp;A</t>
  </si>
  <si>
    <t>Other Opex</t>
  </si>
  <si>
    <t>Operating Earnings</t>
  </si>
  <si>
    <t>Other NonOp Expense</t>
  </si>
  <si>
    <t>Interest Expense</t>
  </si>
  <si>
    <t>EBT</t>
  </si>
  <si>
    <t>T</t>
  </si>
  <si>
    <t>Net Income</t>
  </si>
  <si>
    <t>TR Y/Y</t>
  </si>
  <si>
    <t>crushed stone</t>
  </si>
  <si>
    <t xml:space="preserve">sand and gravel </t>
  </si>
  <si>
    <t>Material</t>
  </si>
  <si>
    <t>Key Feature</t>
  </si>
  <si>
    <t>Typical Uses</t>
  </si>
  <si>
    <t>Rock</t>
  </si>
  <si>
    <t>Large, unprocessed natural material</t>
  </si>
  <si>
    <t>Landscaping, riprap, erosion control</t>
  </si>
  <si>
    <t>Gravel</t>
  </si>
  <si>
    <t>Rounded and smooth</t>
  </si>
  <si>
    <t>Driveways, drainage, pathways</t>
  </si>
  <si>
    <t>Asphalt</t>
  </si>
  <si>
    <t>Bitumen-bound, hardens after use</t>
  </si>
  <si>
    <t>Roads, parking lots, roofing</t>
  </si>
  <si>
    <t>Stone</t>
  </si>
  <si>
    <t>General term for solid natural material</t>
  </si>
  <si>
    <t>Building materials, decorative purposes</t>
  </si>
  <si>
    <t>Crushed Stone</t>
  </si>
  <si>
    <t>Angular, processed material</t>
  </si>
  <si>
    <t>Road bases, concrete, asphalt production</t>
  </si>
  <si>
    <t>Sand</t>
  </si>
  <si>
    <t>Fine granular particles</t>
  </si>
  <si>
    <t>Concrete, mortar, drainage, landscaping</t>
  </si>
  <si>
    <t xml:space="preserve">Aggregate Tons </t>
  </si>
  <si>
    <t>Freight Adj Price</t>
  </si>
  <si>
    <t>Avg Sales Price</t>
  </si>
  <si>
    <t>Asphalt Mix Tons</t>
  </si>
  <si>
    <t>Mixed Concrete (Cubic Yards)</t>
  </si>
  <si>
    <t>terminql</t>
  </si>
  <si>
    <t xml:space="preserve">discount </t>
  </si>
  <si>
    <t>npv</t>
  </si>
  <si>
    <t>net cash</t>
  </si>
  <si>
    <t xml:space="preserve">total value </t>
  </si>
  <si>
    <t>shares</t>
  </si>
  <si>
    <t>price</t>
  </si>
  <si>
    <t>current</t>
  </si>
  <si>
    <t>upside</t>
  </si>
  <si>
    <t xml:space="preserve">CFFO </t>
  </si>
  <si>
    <t>Capex</t>
  </si>
  <si>
    <t xml:space="preserve">FCF </t>
  </si>
  <si>
    <t>Q3 Presentation</t>
  </si>
  <si>
    <t xml:space="preserve">wake stone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</si>
</sst>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8">
    <font>
      <sz val="10"/>
      <color theme="1"/>
      <name val="ArialMT"/>
      <family val="2"/>
    </font>
    <font>
      <b/>
      <sz val="10"/>
      <color theme="1"/>
      <name val="ArialMT"/>
    </font>
    <font>
      <b/>
      <sz val="10"/>
      <color rgb="FF000000"/>
      <name val="ArialMT"/>
      <family val="2"/>
    </font>
    <font>
      <sz val="10"/>
      <color rgb="FF000000"/>
      <name val="ArialMT"/>
      <family val="2"/>
    </font>
    <font>
      <i/>
      <sz val="8"/>
      <color theme="1"/>
      <name val="ArialMT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theme="1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1" fontId="0" fillId="0" borderId="0" xfId="0" applyNumberFormat="1"/>
    <xf numFmtId="9" fontId="0" fillId="0" borderId="0" xfId="0" applyNumberFormat="1"/>
    <xf numFmtId="9" fontId="1" fillId="0" borderId="0" xfId="0" applyNumberFormat="1" applyFont="1"/>
    <xf numFmtId="0" fontId="2" fillId="0" borderId="0" xfId="0" applyFont="1"/>
    <xf numFmtId="0" fontId="3" fillId="0" borderId="0" xfId="0" applyFont="1"/>
    <xf numFmtId="169" fontId="4" fillId="0" borderId="0" xfId="0" applyNumberFormat="1" applyFont="1"/>
    <xf numFmtId="9" fontId="0" fillId="0" borderId="0" xfId="0" applyNumberFormat="1" applyFont="1"/>
    <xf numFmtId="3" fontId="7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8581</xdr:colOff>
      <xdr:row>0</xdr:row>
      <xdr:rowOff>0</xdr:rowOff>
    </xdr:from>
    <xdr:to>
      <xdr:col>21</xdr:col>
      <xdr:colOff>8581</xdr:colOff>
      <xdr:row>50</xdr:row>
      <xdr:rowOff>158750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2BA1185-BB81-84B9-E28E-F44ABFED9CCE}"/>
            </a:ext>
          </a:extLst>
        </xdr:cNvPr>
        <xdr:cNvCxnSpPr/>
      </xdr:nvCxnSpPr>
      <xdr:spPr>
        <a:xfrm>
          <a:off x="10413142" y="0"/>
          <a:ext cx="0" cy="845236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201.q4cdn.com/142563501/files/doc_financials/2024/q3/VMC-3Q-2024-Supplemental-Information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3C035-7E11-374C-A427-45BFF28BD8E7}">
  <dimension ref="B2:L30"/>
  <sheetViews>
    <sheetView workbookViewId="0">
      <selection activeCell="H34" sqref="H34"/>
    </sheetView>
  </sheetViews>
  <sheetFormatPr baseColWidth="10" defaultRowHeight="13"/>
  <cols>
    <col min="1" max="1" width="10.83203125" style="1"/>
    <col min="2" max="2" width="15" style="1" customWidth="1"/>
    <col min="3" max="9" width="10.83203125" style="1"/>
    <col min="10" max="10" width="3.6640625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2">
      <c r="B2" s="1" t="s">
        <v>7</v>
      </c>
    </row>
    <row r="3" spans="2:12">
      <c r="B3" s="1" t="s">
        <v>8</v>
      </c>
      <c r="J3" s="1" t="s">
        <v>0</v>
      </c>
      <c r="K3" s="1">
        <v>268.19</v>
      </c>
    </row>
    <row r="4" spans="2:12">
      <c r="J4" s="1" t="s">
        <v>1</v>
      </c>
      <c r="K4" s="1">
        <v>132.06125900000001</v>
      </c>
      <c r="L4" s="1" t="s">
        <v>6</v>
      </c>
    </row>
    <row r="5" spans="2:12">
      <c r="J5" s="1" t="s">
        <v>2</v>
      </c>
      <c r="K5" s="1">
        <f>+K4*K3</f>
        <v>35417.50905121</v>
      </c>
    </row>
    <row r="6" spans="2:12">
      <c r="B6" s="1" t="s">
        <v>27</v>
      </c>
      <c r="J6" s="1" t="s">
        <v>3</v>
      </c>
      <c r="K6" s="1">
        <f>433.2+1.1</f>
        <v>434.3</v>
      </c>
      <c r="L6" s="1" t="str">
        <f>+L4</f>
        <v>Q324</v>
      </c>
    </row>
    <row r="7" spans="2:12">
      <c r="B7" s="1" t="s">
        <v>28</v>
      </c>
      <c r="J7" s="1" t="s">
        <v>4</v>
      </c>
      <c r="K7" s="1">
        <f>0.5+3329.2</f>
        <v>3329.7</v>
      </c>
      <c r="L7" s="1" t="str">
        <f>+L6</f>
        <v>Q324</v>
      </c>
    </row>
    <row r="8" spans="2:12">
      <c r="J8" s="1" t="s">
        <v>5</v>
      </c>
      <c r="K8" s="1">
        <f>+K5-K6+K7</f>
        <v>38312.909051209994</v>
      </c>
    </row>
    <row r="12" spans="2:12">
      <c r="B12" s="5" t="s">
        <v>29</v>
      </c>
      <c r="C12" s="5" t="s">
        <v>30</v>
      </c>
      <c r="D12" s="5" t="s">
        <v>31</v>
      </c>
    </row>
    <row r="13" spans="2:12">
      <c r="B13" s="5" t="s">
        <v>32</v>
      </c>
      <c r="C13" s="6" t="s">
        <v>33</v>
      </c>
      <c r="D13" s="6" t="s">
        <v>34</v>
      </c>
    </row>
    <row r="14" spans="2:12">
      <c r="B14" s="5" t="s">
        <v>35</v>
      </c>
      <c r="C14" s="6" t="s">
        <v>36</v>
      </c>
      <c r="D14" s="6" t="s">
        <v>37</v>
      </c>
    </row>
    <row r="15" spans="2:12">
      <c r="B15" s="5" t="s">
        <v>38</v>
      </c>
      <c r="C15" s="6" t="s">
        <v>39</v>
      </c>
      <c r="D15" s="6" t="s">
        <v>40</v>
      </c>
    </row>
    <row r="16" spans="2:12">
      <c r="B16" s="5" t="s">
        <v>41</v>
      </c>
      <c r="C16" s="6" t="s">
        <v>42</v>
      </c>
      <c r="D16" s="6" t="s">
        <v>43</v>
      </c>
    </row>
    <row r="17" spans="2:4">
      <c r="B17" s="5" t="s">
        <v>44</v>
      </c>
      <c r="C17" s="6" t="s">
        <v>45</v>
      </c>
      <c r="D17" s="6" t="s">
        <v>46</v>
      </c>
    </row>
    <row r="18" spans="2:4">
      <c r="B18" s="5" t="s">
        <v>47</v>
      </c>
      <c r="C18" s="6" t="s">
        <v>48</v>
      </c>
      <c r="D18" s="6" t="s">
        <v>49</v>
      </c>
    </row>
    <row r="21" spans="2:4">
      <c r="B21" s="1" t="s">
        <v>68</v>
      </c>
    </row>
    <row r="30" spans="2:4">
      <c r="B30" s="9" t="s">
        <v>67</v>
      </c>
    </row>
  </sheetData>
  <hyperlinks>
    <hyperlink ref="B30" r:id="rId1" xr:uid="{33F556B5-2D11-494A-9E9D-7575D83BA8B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C498-7B39-AA45-B6A5-0401CD4098D4}">
  <dimension ref="B2:HW35"/>
  <sheetViews>
    <sheetView tabSelected="1" zoomScale="211" workbookViewId="0">
      <pane xSplit="2" ySplit="2" topLeftCell="L3" activePane="bottomRight" state="frozen"/>
      <selection pane="topRight" activeCell="C1" sqref="C1"/>
      <selection pane="bottomLeft" activeCell="A3" sqref="A3"/>
      <selection pane="bottomRight" activeCell="AC24" sqref="AC24"/>
    </sheetView>
  </sheetViews>
  <sheetFormatPr baseColWidth="10" defaultRowHeight="13"/>
  <cols>
    <col min="1" max="1" width="1.6640625" style="1" customWidth="1"/>
    <col min="2" max="2" width="24.33203125" style="1" bestFit="1" customWidth="1"/>
    <col min="3" max="10" width="5.5" style="1" bestFit="1" customWidth="1"/>
    <col min="11" max="12" width="10.83203125" style="1"/>
    <col min="13" max="18" width="5.1640625" style="1" bestFit="1" customWidth="1"/>
    <col min="19" max="21" width="6" style="1" bestFit="1" customWidth="1"/>
    <col min="22" max="22" width="5.6640625" style="1" bestFit="1" customWidth="1"/>
    <col min="23" max="25" width="5.1640625" style="1" bestFit="1" customWidth="1"/>
    <col min="26" max="31" width="6.6640625" style="1" bestFit="1" customWidth="1"/>
    <col min="32" max="32" width="5.6640625" style="1" bestFit="1" customWidth="1"/>
    <col min="33" max="33" width="7.1640625" style="1" bestFit="1" customWidth="1"/>
    <col min="34" max="39" width="5.1640625" style="1" bestFit="1" customWidth="1"/>
    <col min="40" max="16384" width="10.83203125" style="1"/>
  </cols>
  <sheetData>
    <row r="2" spans="2:231" s="2" customFormat="1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6</v>
      </c>
      <c r="J2" s="2" t="s">
        <v>15</v>
      </c>
      <c r="M2" s="2">
        <v>2015</v>
      </c>
      <c r="N2" s="2">
        <f>+M2+1</f>
        <v>2016</v>
      </c>
      <c r="O2" s="2">
        <f t="shared" ref="O2:BZ2" si="0">+N2+1</f>
        <v>2017</v>
      </c>
      <c r="P2" s="2">
        <f t="shared" si="0"/>
        <v>2018</v>
      </c>
      <c r="Q2" s="2">
        <f t="shared" si="0"/>
        <v>2019</v>
      </c>
      <c r="R2" s="2">
        <f t="shared" si="0"/>
        <v>2020</v>
      </c>
      <c r="S2" s="2">
        <f t="shared" si="0"/>
        <v>2021</v>
      </c>
      <c r="T2" s="2">
        <f t="shared" si="0"/>
        <v>2022</v>
      </c>
      <c r="U2" s="2">
        <f t="shared" si="0"/>
        <v>2023</v>
      </c>
      <c r="V2" s="2">
        <f t="shared" si="0"/>
        <v>2024</v>
      </c>
      <c r="W2" s="2">
        <f t="shared" si="0"/>
        <v>2025</v>
      </c>
      <c r="X2" s="2">
        <f t="shared" si="0"/>
        <v>2026</v>
      </c>
      <c r="Y2" s="2">
        <f t="shared" si="0"/>
        <v>2027</v>
      </c>
      <c r="Z2" s="2">
        <f t="shared" si="0"/>
        <v>2028</v>
      </c>
      <c r="AA2" s="2">
        <f t="shared" si="0"/>
        <v>2029</v>
      </c>
      <c r="AB2" s="2">
        <f t="shared" si="0"/>
        <v>2030</v>
      </c>
      <c r="AC2" s="2">
        <f t="shared" si="0"/>
        <v>2031</v>
      </c>
      <c r="AD2" s="2">
        <f t="shared" si="0"/>
        <v>2032</v>
      </c>
      <c r="AE2" s="2">
        <f t="shared" si="0"/>
        <v>2033</v>
      </c>
      <c r="AF2" s="2">
        <f t="shared" si="0"/>
        <v>2034</v>
      </c>
      <c r="AG2" s="2">
        <f t="shared" si="0"/>
        <v>2035</v>
      </c>
      <c r="AH2" s="2">
        <f t="shared" si="0"/>
        <v>2036</v>
      </c>
      <c r="AI2" s="2">
        <f t="shared" si="0"/>
        <v>2037</v>
      </c>
      <c r="AJ2" s="2">
        <f t="shared" si="0"/>
        <v>2038</v>
      </c>
      <c r="AK2" s="2">
        <f t="shared" si="0"/>
        <v>2039</v>
      </c>
      <c r="AL2" s="2">
        <f t="shared" si="0"/>
        <v>2040</v>
      </c>
      <c r="AM2" s="2">
        <f t="shared" si="0"/>
        <v>2041</v>
      </c>
      <c r="AN2" s="2">
        <f t="shared" si="0"/>
        <v>2042</v>
      </c>
      <c r="AO2" s="2">
        <f t="shared" si="0"/>
        <v>2043</v>
      </c>
      <c r="AP2" s="2">
        <f t="shared" si="0"/>
        <v>2044</v>
      </c>
      <c r="AQ2" s="2">
        <f t="shared" si="0"/>
        <v>2045</v>
      </c>
      <c r="AR2" s="2">
        <f t="shared" si="0"/>
        <v>2046</v>
      </c>
      <c r="AS2" s="2">
        <f t="shared" si="0"/>
        <v>2047</v>
      </c>
      <c r="AT2" s="2">
        <f t="shared" si="0"/>
        <v>2048</v>
      </c>
      <c r="AU2" s="2">
        <f t="shared" si="0"/>
        <v>2049</v>
      </c>
      <c r="AV2" s="2">
        <f t="shared" si="0"/>
        <v>2050</v>
      </c>
      <c r="AW2" s="2">
        <f t="shared" si="0"/>
        <v>2051</v>
      </c>
      <c r="AX2" s="2">
        <f t="shared" si="0"/>
        <v>2052</v>
      </c>
      <c r="AY2" s="2">
        <f t="shared" si="0"/>
        <v>2053</v>
      </c>
      <c r="AZ2" s="2">
        <f t="shared" si="0"/>
        <v>2054</v>
      </c>
      <c r="BA2" s="2">
        <f t="shared" si="0"/>
        <v>2055</v>
      </c>
      <c r="BB2" s="2">
        <f t="shared" si="0"/>
        <v>2056</v>
      </c>
      <c r="BC2" s="2">
        <f t="shared" si="0"/>
        <v>2057</v>
      </c>
      <c r="BD2" s="2">
        <f t="shared" si="0"/>
        <v>2058</v>
      </c>
      <c r="BE2" s="2">
        <f t="shared" si="0"/>
        <v>2059</v>
      </c>
      <c r="BF2" s="2">
        <f t="shared" si="0"/>
        <v>2060</v>
      </c>
      <c r="BG2" s="2">
        <f t="shared" si="0"/>
        <v>2061</v>
      </c>
      <c r="BH2" s="2">
        <f t="shared" si="0"/>
        <v>2062</v>
      </c>
      <c r="BI2" s="2">
        <f t="shared" si="0"/>
        <v>2063</v>
      </c>
      <c r="BJ2" s="2">
        <f t="shared" si="0"/>
        <v>2064</v>
      </c>
      <c r="BK2" s="2">
        <f t="shared" si="0"/>
        <v>2065</v>
      </c>
      <c r="BL2" s="2">
        <f t="shared" si="0"/>
        <v>2066</v>
      </c>
      <c r="BM2" s="2">
        <f t="shared" si="0"/>
        <v>2067</v>
      </c>
      <c r="BN2" s="2">
        <f t="shared" si="0"/>
        <v>2068</v>
      </c>
      <c r="BO2" s="2">
        <f t="shared" si="0"/>
        <v>2069</v>
      </c>
      <c r="BP2" s="2">
        <f t="shared" si="0"/>
        <v>2070</v>
      </c>
      <c r="BQ2" s="2">
        <f t="shared" si="0"/>
        <v>2071</v>
      </c>
      <c r="BR2" s="2">
        <f t="shared" si="0"/>
        <v>2072</v>
      </c>
      <c r="BS2" s="2">
        <f t="shared" si="0"/>
        <v>2073</v>
      </c>
      <c r="BT2" s="2">
        <f t="shared" si="0"/>
        <v>2074</v>
      </c>
      <c r="BU2" s="2">
        <f t="shared" si="0"/>
        <v>2075</v>
      </c>
      <c r="BV2" s="2">
        <f t="shared" si="0"/>
        <v>2076</v>
      </c>
      <c r="BW2" s="2">
        <f t="shared" si="0"/>
        <v>2077</v>
      </c>
      <c r="BX2" s="2">
        <f t="shared" si="0"/>
        <v>2078</v>
      </c>
      <c r="BY2" s="2">
        <f t="shared" si="0"/>
        <v>2079</v>
      </c>
      <c r="BZ2" s="2">
        <f t="shared" si="0"/>
        <v>2080</v>
      </c>
      <c r="CA2" s="2">
        <f t="shared" ref="CA2:DU2" si="1">+BZ2+1</f>
        <v>2081</v>
      </c>
      <c r="CB2" s="2">
        <f t="shared" si="1"/>
        <v>2082</v>
      </c>
      <c r="CC2" s="2">
        <f t="shared" si="1"/>
        <v>2083</v>
      </c>
      <c r="CD2" s="2">
        <f t="shared" si="1"/>
        <v>2084</v>
      </c>
      <c r="CE2" s="2">
        <f t="shared" si="1"/>
        <v>2085</v>
      </c>
      <c r="CF2" s="2">
        <f t="shared" si="1"/>
        <v>2086</v>
      </c>
      <c r="CG2" s="2">
        <f t="shared" si="1"/>
        <v>2087</v>
      </c>
      <c r="CH2" s="2">
        <f t="shared" si="1"/>
        <v>2088</v>
      </c>
      <c r="CI2" s="2">
        <f t="shared" si="1"/>
        <v>2089</v>
      </c>
      <c r="CJ2" s="2">
        <f t="shared" si="1"/>
        <v>2090</v>
      </c>
      <c r="CK2" s="2">
        <f t="shared" si="1"/>
        <v>2091</v>
      </c>
      <c r="CL2" s="2">
        <f t="shared" si="1"/>
        <v>2092</v>
      </c>
      <c r="CM2" s="2">
        <f t="shared" si="1"/>
        <v>2093</v>
      </c>
      <c r="CN2" s="2">
        <f t="shared" si="1"/>
        <v>2094</v>
      </c>
      <c r="CO2" s="2">
        <f t="shared" si="1"/>
        <v>2095</v>
      </c>
      <c r="CP2" s="2">
        <f t="shared" si="1"/>
        <v>2096</v>
      </c>
      <c r="CQ2" s="2">
        <f t="shared" si="1"/>
        <v>2097</v>
      </c>
      <c r="CR2" s="2">
        <f t="shared" si="1"/>
        <v>2098</v>
      </c>
      <c r="CS2" s="2">
        <f t="shared" si="1"/>
        <v>2099</v>
      </c>
      <c r="CT2" s="2">
        <f t="shared" si="1"/>
        <v>2100</v>
      </c>
      <c r="CU2" s="2">
        <f t="shared" si="1"/>
        <v>2101</v>
      </c>
      <c r="CV2" s="2">
        <f t="shared" si="1"/>
        <v>2102</v>
      </c>
      <c r="CW2" s="2">
        <f t="shared" si="1"/>
        <v>2103</v>
      </c>
      <c r="CX2" s="2">
        <f t="shared" si="1"/>
        <v>2104</v>
      </c>
      <c r="CY2" s="2">
        <f t="shared" si="1"/>
        <v>2105</v>
      </c>
      <c r="CZ2" s="2">
        <f t="shared" si="1"/>
        <v>2106</v>
      </c>
      <c r="DA2" s="2">
        <f t="shared" si="1"/>
        <v>2107</v>
      </c>
      <c r="DB2" s="2">
        <f t="shared" si="1"/>
        <v>2108</v>
      </c>
      <c r="DC2" s="2">
        <f t="shared" si="1"/>
        <v>2109</v>
      </c>
      <c r="DD2" s="2">
        <f t="shared" si="1"/>
        <v>2110</v>
      </c>
      <c r="DE2" s="2">
        <f t="shared" si="1"/>
        <v>2111</v>
      </c>
      <c r="DF2" s="2">
        <f t="shared" si="1"/>
        <v>2112</v>
      </c>
      <c r="DG2" s="2">
        <f t="shared" si="1"/>
        <v>2113</v>
      </c>
      <c r="DH2" s="2">
        <f t="shared" si="1"/>
        <v>2114</v>
      </c>
      <c r="DI2" s="2">
        <f t="shared" si="1"/>
        <v>2115</v>
      </c>
      <c r="DJ2" s="2">
        <f t="shared" si="1"/>
        <v>2116</v>
      </c>
      <c r="DK2" s="2">
        <f t="shared" si="1"/>
        <v>2117</v>
      </c>
      <c r="DL2" s="2">
        <f t="shared" si="1"/>
        <v>2118</v>
      </c>
      <c r="DM2" s="2">
        <f t="shared" si="1"/>
        <v>2119</v>
      </c>
      <c r="DN2" s="2">
        <f t="shared" si="1"/>
        <v>2120</v>
      </c>
      <c r="DO2" s="2">
        <f t="shared" si="1"/>
        <v>2121</v>
      </c>
      <c r="DP2" s="2">
        <f t="shared" si="1"/>
        <v>2122</v>
      </c>
      <c r="DQ2" s="2">
        <f t="shared" si="1"/>
        <v>2123</v>
      </c>
      <c r="DR2" s="2">
        <f t="shared" si="1"/>
        <v>2124</v>
      </c>
      <c r="DS2" s="2">
        <f t="shared" si="1"/>
        <v>2125</v>
      </c>
      <c r="DT2" s="2">
        <f t="shared" si="1"/>
        <v>2126</v>
      </c>
      <c r="DU2" s="2">
        <f t="shared" si="1"/>
        <v>2127</v>
      </c>
      <c r="DV2" s="2">
        <f t="shared" ref="DV2:GG2" si="2">+DU2+1</f>
        <v>2128</v>
      </c>
      <c r="DW2" s="2">
        <f t="shared" si="2"/>
        <v>2129</v>
      </c>
      <c r="DX2" s="2">
        <f t="shared" si="2"/>
        <v>2130</v>
      </c>
      <c r="DY2" s="2">
        <f t="shared" si="2"/>
        <v>2131</v>
      </c>
      <c r="DZ2" s="2">
        <f t="shared" si="2"/>
        <v>2132</v>
      </c>
      <c r="EA2" s="2">
        <f t="shared" si="2"/>
        <v>2133</v>
      </c>
      <c r="EB2" s="2">
        <f t="shared" si="2"/>
        <v>2134</v>
      </c>
      <c r="EC2" s="2">
        <f t="shared" si="2"/>
        <v>2135</v>
      </c>
      <c r="ED2" s="2">
        <f t="shared" si="2"/>
        <v>2136</v>
      </c>
      <c r="EE2" s="2">
        <f t="shared" si="2"/>
        <v>2137</v>
      </c>
      <c r="EF2" s="2">
        <f t="shared" si="2"/>
        <v>2138</v>
      </c>
      <c r="EG2" s="2">
        <f t="shared" si="2"/>
        <v>2139</v>
      </c>
      <c r="EH2" s="2">
        <f t="shared" si="2"/>
        <v>2140</v>
      </c>
      <c r="EI2" s="2">
        <f t="shared" si="2"/>
        <v>2141</v>
      </c>
      <c r="EJ2" s="2">
        <f t="shared" si="2"/>
        <v>2142</v>
      </c>
      <c r="EK2" s="2">
        <f t="shared" si="2"/>
        <v>2143</v>
      </c>
      <c r="EL2" s="2">
        <f t="shared" si="2"/>
        <v>2144</v>
      </c>
      <c r="EM2" s="2">
        <f t="shared" si="2"/>
        <v>2145</v>
      </c>
      <c r="EN2" s="2">
        <f t="shared" si="2"/>
        <v>2146</v>
      </c>
      <c r="EO2" s="2">
        <f t="shared" si="2"/>
        <v>2147</v>
      </c>
      <c r="EP2" s="2">
        <f t="shared" si="2"/>
        <v>2148</v>
      </c>
      <c r="EQ2" s="2">
        <f t="shared" si="2"/>
        <v>2149</v>
      </c>
      <c r="ER2" s="2">
        <f t="shared" si="2"/>
        <v>2150</v>
      </c>
      <c r="ES2" s="2">
        <f t="shared" si="2"/>
        <v>2151</v>
      </c>
      <c r="ET2" s="2">
        <f t="shared" si="2"/>
        <v>2152</v>
      </c>
      <c r="EU2" s="2">
        <f t="shared" si="2"/>
        <v>2153</v>
      </c>
      <c r="EV2" s="2">
        <f t="shared" si="2"/>
        <v>2154</v>
      </c>
      <c r="EW2" s="2">
        <f t="shared" si="2"/>
        <v>2155</v>
      </c>
      <c r="EX2" s="2">
        <f t="shared" si="2"/>
        <v>2156</v>
      </c>
      <c r="EY2" s="2">
        <f t="shared" si="2"/>
        <v>2157</v>
      </c>
      <c r="EZ2" s="2">
        <f t="shared" si="2"/>
        <v>2158</v>
      </c>
      <c r="FA2" s="2">
        <f t="shared" si="2"/>
        <v>2159</v>
      </c>
      <c r="FB2" s="2">
        <f t="shared" si="2"/>
        <v>2160</v>
      </c>
      <c r="FC2" s="2">
        <f t="shared" si="2"/>
        <v>2161</v>
      </c>
      <c r="FD2" s="2">
        <f t="shared" si="2"/>
        <v>2162</v>
      </c>
      <c r="FE2" s="2">
        <f t="shared" si="2"/>
        <v>2163</v>
      </c>
      <c r="FF2" s="2">
        <f t="shared" si="2"/>
        <v>2164</v>
      </c>
      <c r="FG2" s="2">
        <f t="shared" si="2"/>
        <v>2165</v>
      </c>
      <c r="FH2" s="2">
        <f t="shared" si="2"/>
        <v>2166</v>
      </c>
      <c r="FI2" s="2">
        <f t="shared" si="2"/>
        <v>2167</v>
      </c>
      <c r="FJ2" s="2">
        <f t="shared" si="2"/>
        <v>2168</v>
      </c>
      <c r="FK2" s="2">
        <f t="shared" si="2"/>
        <v>2169</v>
      </c>
      <c r="FL2" s="2">
        <f t="shared" si="2"/>
        <v>2170</v>
      </c>
      <c r="FM2" s="2">
        <f t="shared" si="2"/>
        <v>2171</v>
      </c>
      <c r="FN2" s="2">
        <f t="shared" si="2"/>
        <v>2172</v>
      </c>
      <c r="FO2" s="2">
        <f t="shared" si="2"/>
        <v>2173</v>
      </c>
      <c r="FP2" s="2">
        <f t="shared" si="2"/>
        <v>2174</v>
      </c>
      <c r="FQ2" s="2">
        <f t="shared" si="2"/>
        <v>2175</v>
      </c>
      <c r="FR2" s="2">
        <f t="shared" si="2"/>
        <v>2176</v>
      </c>
      <c r="FS2" s="2">
        <f t="shared" si="2"/>
        <v>2177</v>
      </c>
      <c r="FT2" s="2">
        <f t="shared" si="2"/>
        <v>2178</v>
      </c>
      <c r="FU2" s="2">
        <f t="shared" si="2"/>
        <v>2179</v>
      </c>
      <c r="FV2" s="2">
        <f t="shared" si="2"/>
        <v>2180</v>
      </c>
      <c r="FW2" s="2">
        <f t="shared" si="2"/>
        <v>2181</v>
      </c>
      <c r="FX2" s="2">
        <f t="shared" si="2"/>
        <v>2182</v>
      </c>
      <c r="FY2" s="2">
        <f t="shared" si="2"/>
        <v>2183</v>
      </c>
      <c r="FZ2" s="2">
        <f t="shared" si="2"/>
        <v>2184</v>
      </c>
      <c r="GA2" s="2">
        <f t="shared" si="2"/>
        <v>2185</v>
      </c>
      <c r="GB2" s="2">
        <f t="shared" si="2"/>
        <v>2186</v>
      </c>
      <c r="GC2" s="2">
        <f t="shared" si="2"/>
        <v>2187</v>
      </c>
      <c r="GD2" s="2">
        <f t="shared" si="2"/>
        <v>2188</v>
      </c>
      <c r="GE2" s="2">
        <f t="shared" si="2"/>
        <v>2189</v>
      </c>
      <c r="GF2" s="2">
        <f t="shared" si="2"/>
        <v>2190</v>
      </c>
      <c r="GG2" s="2">
        <f t="shared" si="2"/>
        <v>2191</v>
      </c>
      <c r="GH2" s="2">
        <f t="shared" ref="GH2:GQ2" si="3">+GG2+1</f>
        <v>2192</v>
      </c>
      <c r="GI2" s="2">
        <f t="shared" si="3"/>
        <v>2193</v>
      </c>
      <c r="GJ2" s="2">
        <f t="shared" si="3"/>
        <v>2194</v>
      </c>
      <c r="GK2" s="2">
        <f t="shared" si="3"/>
        <v>2195</v>
      </c>
      <c r="GL2" s="2">
        <f t="shared" si="3"/>
        <v>2196</v>
      </c>
      <c r="GM2" s="2">
        <f t="shared" si="3"/>
        <v>2197</v>
      </c>
      <c r="GN2" s="2">
        <f t="shared" si="3"/>
        <v>2198</v>
      </c>
      <c r="GO2" s="2">
        <f t="shared" si="3"/>
        <v>2199</v>
      </c>
      <c r="GP2" s="2">
        <f t="shared" si="3"/>
        <v>2200</v>
      </c>
      <c r="GQ2" s="2">
        <f t="shared" si="3"/>
        <v>2201</v>
      </c>
      <c r="GR2" s="2">
        <f t="shared" ref="GR2:HZ2" si="4">+GQ2+1</f>
        <v>2202</v>
      </c>
      <c r="GS2" s="2">
        <f t="shared" si="4"/>
        <v>2203</v>
      </c>
      <c r="GT2" s="2">
        <f t="shared" si="4"/>
        <v>2204</v>
      </c>
      <c r="GU2" s="2">
        <f t="shared" si="4"/>
        <v>2205</v>
      </c>
      <c r="GV2" s="2">
        <f t="shared" si="4"/>
        <v>2206</v>
      </c>
      <c r="GW2" s="2">
        <f t="shared" si="4"/>
        <v>2207</v>
      </c>
      <c r="GX2" s="2">
        <f t="shared" si="4"/>
        <v>2208</v>
      </c>
      <c r="GY2" s="2">
        <f t="shared" si="4"/>
        <v>2209</v>
      </c>
      <c r="GZ2" s="2">
        <f t="shared" si="4"/>
        <v>2210</v>
      </c>
      <c r="HA2" s="2">
        <f t="shared" si="4"/>
        <v>2211</v>
      </c>
      <c r="HB2" s="2">
        <f t="shared" si="4"/>
        <v>2212</v>
      </c>
      <c r="HC2" s="2">
        <f t="shared" si="4"/>
        <v>2213</v>
      </c>
      <c r="HD2" s="2">
        <f t="shared" si="4"/>
        <v>2214</v>
      </c>
      <c r="HE2" s="2">
        <f t="shared" si="4"/>
        <v>2215</v>
      </c>
      <c r="HF2" s="2">
        <f t="shared" si="4"/>
        <v>2216</v>
      </c>
      <c r="HG2" s="2">
        <f t="shared" si="4"/>
        <v>2217</v>
      </c>
      <c r="HH2" s="2">
        <f t="shared" si="4"/>
        <v>2218</v>
      </c>
      <c r="HI2" s="2">
        <f t="shared" si="4"/>
        <v>2219</v>
      </c>
      <c r="HJ2" s="2">
        <f t="shared" si="4"/>
        <v>2220</v>
      </c>
      <c r="HK2" s="2">
        <f t="shared" si="4"/>
        <v>2221</v>
      </c>
      <c r="HL2" s="2">
        <f t="shared" si="4"/>
        <v>2222</v>
      </c>
      <c r="HM2" s="2">
        <f t="shared" si="4"/>
        <v>2223</v>
      </c>
      <c r="HN2" s="2">
        <f t="shared" si="4"/>
        <v>2224</v>
      </c>
      <c r="HO2" s="2">
        <f t="shared" si="4"/>
        <v>2225</v>
      </c>
      <c r="HP2" s="2">
        <f t="shared" si="4"/>
        <v>2226</v>
      </c>
      <c r="HQ2" s="2">
        <f t="shared" si="4"/>
        <v>2227</v>
      </c>
      <c r="HR2" s="2">
        <f t="shared" si="4"/>
        <v>2228</v>
      </c>
      <c r="HS2" s="2">
        <f t="shared" si="4"/>
        <v>2229</v>
      </c>
      <c r="HT2" s="2">
        <f t="shared" si="4"/>
        <v>2230</v>
      </c>
      <c r="HU2" s="2">
        <f t="shared" si="4"/>
        <v>2231</v>
      </c>
      <c r="HV2" s="2">
        <f t="shared" si="4"/>
        <v>2232</v>
      </c>
      <c r="HW2" s="2">
        <f t="shared" si="4"/>
        <v>2233</v>
      </c>
    </row>
    <row r="3" spans="2:231" s="2" customFormat="1">
      <c r="B3" s="2" t="s">
        <v>50</v>
      </c>
      <c r="S3" s="2">
        <v>222.9</v>
      </c>
      <c r="T3" s="2">
        <v>236.3</v>
      </c>
      <c r="U3" s="2">
        <v>234.3</v>
      </c>
    </row>
    <row r="4" spans="2:231" s="7" customFormat="1" ht="11">
      <c r="B4" s="7" t="s">
        <v>51</v>
      </c>
      <c r="S4" s="7">
        <v>14.87</v>
      </c>
      <c r="T4" s="7">
        <v>16.399999999999999</v>
      </c>
      <c r="U4" s="7">
        <v>19</v>
      </c>
    </row>
    <row r="5" spans="2:231" s="2" customFormat="1">
      <c r="B5" s="2" t="s">
        <v>53</v>
      </c>
      <c r="S5" s="2">
        <v>11.4</v>
      </c>
      <c r="T5" s="2">
        <v>12.2</v>
      </c>
      <c r="U5" s="2">
        <v>13.4</v>
      </c>
    </row>
    <row r="6" spans="2:231" s="7" customFormat="1" ht="11">
      <c r="B6" s="7" t="s">
        <v>52</v>
      </c>
      <c r="S6" s="7">
        <v>58.83</v>
      </c>
      <c r="T6" s="7">
        <v>71.290000000000006</v>
      </c>
      <c r="U6" s="7">
        <v>75.760000000000005</v>
      </c>
    </row>
    <row r="7" spans="2:231" s="2" customFormat="1">
      <c r="B7" s="2" t="s">
        <v>54</v>
      </c>
      <c r="S7" s="2">
        <v>5.6</v>
      </c>
      <c r="T7" s="2">
        <v>10.5</v>
      </c>
      <c r="U7" s="2">
        <v>7.5</v>
      </c>
    </row>
    <row r="8" spans="2:231" s="7" customFormat="1" ht="11">
      <c r="B8" s="7" t="s">
        <v>52</v>
      </c>
      <c r="S8" s="7">
        <v>135.79</v>
      </c>
      <c r="T8" s="7">
        <v>150.82</v>
      </c>
      <c r="U8" s="7">
        <v>166.95</v>
      </c>
    </row>
    <row r="9" spans="2:231" s="2" customFormat="1"/>
    <row r="10" spans="2:231">
      <c r="B10" s="1" t="s">
        <v>16</v>
      </c>
      <c r="C10" s="1">
        <v>1649</v>
      </c>
      <c r="D10" s="1">
        <v>2112.9</v>
      </c>
      <c r="E10" s="1">
        <v>2185.8000000000002</v>
      </c>
      <c r="F10" s="1">
        <f>+U10-SUM(C10:E10)</f>
        <v>1834.1999999999989</v>
      </c>
      <c r="G10" s="1">
        <v>1545.7</v>
      </c>
      <c r="H10" s="1">
        <v>2014.4</v>
      </c>
      <c r="I10" s="1">
        <v>2003.9</v>
      </c>
      <c r="S10" s="1">
        <v>5552.2</v>
      </c>
      <c r="T10" s="1">
        <v>7315.2</v>
      </c>
      <c r="U10" s="1">
        <v>7781.9</v>
      </c>
      <c r="V10" s="1">
        <f>+U10*1.06</f>
        <v>8248.8140000000003</v>
      </c>
      <c r="W10" s="1">
        <f t="shared" ref="W10:AE10" si="5">+V10*1.06</f>
        <v>8743.7428400000008</v>
      </c>
      <c r="X10" s="1">
        <f t="shared" si="5"/>
        <v>9268.367410400002</v>
      </c>
      <c r="Y10" s="1">
        <f t="shared" si="5"/>
        <v>9824.4694550240019</v>
      </c>
      <c r="Z10" s="1">
        <f t="shared" si="5"/>
        <v>10413.937622325442</v>
      </c>
      <c r="AA10" s="1">
        <f t="shared" si="5"/>
        <v>11038.77387966497</v>
      </c>
      <c r="AB10" s="1">
        <f t="shared" si="5"/>
        <v>11701.100312444869</v>
      </c>
      <c r="AC10" s="1">
        <f t="shared" si="5"/>
        <v>12403.166331191562</v>
      </c>
      <c r="AD10" s="1">
        <f t="shared" si="5"/>
        <v>13147.356311063057</v>
      </c>
      <c r="AE10" s="1">
        <f t="shared" si="5"/>
        <v>13936.197689726841</v>
      </c>
    </row>
    <row r="11" spans="2:231">
      <c r="B11" s="1" t="s">
        <v>3</v>
      </c>
      <c r="C11" s="1">
        <v>1347</v>
      </c>
      <c r="D11" s="1">
        <v>1529.6</v>
      </c>
      <c r="E11" s="1">
        <v>1594.8</v>
      </c>
      <c r="F11" s="1">
        <f t="shared" ref="F11:F20" si="6">+U11-SUM(C11:E11)</f>
        <v>1362</v>
      </c>
      <c r="G11" s="1">
        <v>1240.8</v>
      </c>
      <c r="H11" s="1">
        <v>1422.2</v>
      </c>
      <c r="I11" s="1">
        <v>1438.7</v>
      </c>
      <c r="S11" s="1">
        <v>4178.8</v>
      </c>
      <c r="T11" s="1">
        <v>5757.5</v>
      </c>
      <c r="U11" s="1">
        <v>5833.4</v>
      </c>
      <c r="V11" s="1">
        <f>+V10*(U11/U10)</f>
        <v>6183.4040000000005</v>
      </c>
      <c r="W11" s="1">
        <f t="shared" ref="W11:AE11" si="7">+W10*(V11/V10)</f>
        <v>6554.4082400000007</v>
      </c>
      <c r="X11" s="1">
        <f t="shared" si="7"/>
        <v>6947.672734400001</v>
      </c>
      <c r="Y11" s="1">
        <f t="shared" si="7"/>
        <v>7364.5330984640013</v>
      </c>
      <c r="Z11" s="1">
        <f t="shared" si="7"/>
        <v>7806.4050843718414</v>
      </c>
      <c r="AA11" s="1">
        <f t="shared" si="7"/>
        <v>8274.7893894341523</v>
      </c>
      <c r="AB11" s="1">
        <f t="shared" si="7"/>
        <v>8771.2767528002023</v>
      </c>
      <c r="AC11" s="1">
        <f t="shared" si="7"/>
        <v>9297.553357968216</v>
      </c>
      <c r="AD11" s="1">
        <f t="shared" si="7"/>
        <v>9855.40655944631</v>
      </c>
      <c r="AE11" s="1">
        <f t="shared" si="7"/>
        <v>10446.73095301309</v>
      </c>
    </row>
    <row r="12" spans="2:231">
      <c r="B12" s="1" t="s">
        <v>17</v>
      </c>
      <c r="C12" s="1">
        <f>+C10-C11</f>
        <v>302</v>
      </c>
      <c r="D12" s="1">
        <f>+D10-D11</f>
        <v>583.30000000000018</v>
      </c>
      <c r="E12" s="1">
        <f>+E10-E11</f>
        <v>591.00000000000023</v>
      </c>
      <c r="F12" s="1">
        <f t="shared" si="6"/>
        <v>472.19999999999959</v>
      </c>
      <c r="G12" s="1">
        <f>+G10-G11</f>
        <v>304.90000000000009</v>
      </c>
      <c r="H12" s="1">
        <f>+H10-H11</f>
        <v>592.20000000000005</v>
      </c>
      <c r="I12" s="1">
        <f>+I10-I11</f>
        <v>565.20000000000005</v>
      </c>
      <c r="S12" s="1">
        <f>+S10-S11</f>
        <v>1373.3999999999996</v>
      </c>
      <c r="T12" s="1">
        <f>+T10-T11</f>
        <v>1557.6999999999998</v>
      </c>
      <c r="U12" s="1">
        <f>+U10-U11</f>
        <v>1948.5</v>
      </c>
      <c r="V12" s="1">
        <f>+V10-V11</f>
        <v>2065.41</v>
      </c>
      <c r="W12" s="1">
        <f t="shared" ref="W12:AE12" si="8">+W10-W11</f>
        <v>2189.3346000000001</v>
      </c>
      <c r="X12" s="1">
        <f t="shared" si="8"/>
        <v>2320.694676000001</v>
      </c>
      <c r="Y12" s="1">
        <f t="shared" si="8"/>
        <v>2459.9363565600006</v>
      </c>
      <c r="Z12" s="1">
        <f t="shared" si="8"/>
        <v>2607.5325379536007</v>
      </c>
      <c r="AA12" s="1">
        <f t="shared" si="8"/>
        <v>2763.9844902308178</v>
      </c>
      <c r="AB12" s="1">
        <f t="shared" si="8"/>
        <v>2929.8235596446666</v>
      </c>
      <c r="AC12" s="1">
        <f t="shared" si="8"/>
        <v>3105.6129732233458</v>
      </c>
      <c r="AD12" s="1">
        <f t="shared" si="8"/>
        <v>3291.9497516167467</v>
      </c>
      <c r="AE12" s="1">
        <f t="shared" si="8"/>
        <v>3489.4667367137517</v>
      </c>
    </row>
    <row r="13" spans="2:231">
      <c r="B13" s="1" t="s">
        <v>18</v>
      </c>
      <c r="C13" s="1">
        <v>117.3</v>
      </c>
      <c r="D13" s="1">
        <v>139.1</v>
      </c>
      <c r="E13" s="1">
        <v>143.9</v>
      </c>
      <c r="F13" s="1">
        <f t="shared" si="6"/>
        <v>142.5</v>
      </c>
      <c r="G13" s="1">
        <v>129.69999999999999</v>
      </c>
      <c r="H13" s="1">
        <v>134.1</v>
      </c>
      <c r="I13" s="1">
        <v>129.1</v>
      </c>
      <c r="S13" s="1">
        <v>417.6</v>
      </c>
      <c r="T13" s="1">
        <v>515.1</v>
      </c>
      <c r="U13" s="1">
        <v>542.79999999999995</v>
      </c>
      <c r="V13" s="1">
        <f>+V$10*(U13/U$10)</f>
        <v>575.36799999999994</v>
      </c>
      <c r="W13" s="1">
        <f t="shared" ref="W13:AE13" si="9">+W$10*(V13/V$10)</f>
        <v>609.89008000000001</v>
      </c>
      <c r="X13" s="1">
        <f t="shared" si="9"/>
        <v>646.48348480000004</v>
      </c>
      <c r="Y13" s="1">
        <f t="shared" si="9"/>
        <v>685.2724938880001</v>
      </c>
      <c r="Z13" s="1">
        <f t="shared" si="9"/>
        <v>726.38884352128014</v>
      </c>
      <c r="AA13" s="1">
        <f t="shared" si="9"/>
        <v>769.97217413255703</v>
      </c>
      <c r="AB13" s="1">
        <f t="shared" si="9"/>
        <v>816.17050458051051</v>
      </c>
      <c r="AC13" s="1">
        <f t="shared" si="9"/>
        <v>865.14073485534118</v>
      </c>
      <c r="AD13" s="1">
        <f t="shared" si="9"/>
        <v>917.04917894666175</v>
      </c>
      <c r="AE13" s="1">
        <f t="shared" si="9"/>
        <v>972.07212968346153</v>
      </c>
    </row>
    <row r="14" spans="2:231">
      <c r="B14" s="1" t="s">
        <v>19</v>
      </c>
      <c r="C14" s="1">
        <v>0.8</v>
      </c>
      <c r="D14" s="1">
        <v>9.8000000000000007</v>
      </c>
      <c r="E14" s="1">
        <v>4.2</v>
      </c>
      <c r="F14" s="1">
        <f t="shared" si="6"/>
        <v>11.599999999999998</v>
      </c>
      <c r="G14" s="1">
        <v>2.9</v>
      </c>
      <c r="H14" s="1">
        <v>8.3000000000000007</v>
      </c>
      <c r="I14" s="1">
        <v>12.6</v>
      </c>
      <c r="S14" s="1">
        <v>60.5</v>
      </c>
      <c r="T14" s="1">
        <v>34</v>
      </c>
      <c r="U14" s="1">
        <v>26.4</v>
      </c>
      <c r="V14" s="1">
        <f>+V$10*(U14/U$10)</f>
        <v>27.983999999999998</v>
      </c>
      <c r="W14" s="1">
        <f t="shared" ref="W14:AE14" si="10">+W$10*(V14/V$10)</f>
        <v>29.663040000000002</v>
      </c>
      <c r="X14" s="1">
        <f t="shared" si="10"/>
        <v>31.442822400000004</v>
      </c>
      <c r="Y14" s="1">
        <f t="shared" si="10"/>
        <v>33.329391744000006</v>
      </c>
      <c r="Z14" s="1">
        <f t="shared" si="10"/>
        <v>35.329155248640006</v>
      </c>
      <c r="AA14" s="1">
        <f t="shared" si="10"/>
        <v>37.448904563558408</v>
      </c>
      <c r="AB14" s="1">
        <f t="shared" si="10"/>
        <v>39.695838837371909</v>
      </c>
      <c r="AC14" s="1">
        <f t="shared" si="10"/>
        <v>42.077589167614221</v>
      </c>
      <c r="AD14" s="1">
        <f t="shared" si="10"/>
        <v>44.602244517671082</v>
      </c>
      <c r="AE14" s="1">
        <f t="shared" si="10"/>
        <v>47.27837918873135</v>
      </c>
    </row>
    <row r="15" spans="2:231">
      <c r="B15" s="1" t="s">
        <v>20</v>
      </c>
      <c r="C15" s="1">
        <f>+C12-SUM(C13:C14)</f>
        <v>183.9</v>
      </c>
      <c r="D15" s="1">
        <f>+D12-SUM(D13:D14)</f>
        <v>434.4000000000002</v>
      </c>
      <c r="E15" s="1">
        <f>+E12-SUM(E13:E14)</f>
        <v>442.9000000000002</v>
      </c>
      <c r="F15" s="1">
        <f t="shared" si="6"/>
        <v>318.09999999999991</v>
      </c>
      <c r="G15" s="1">
        <f>+G12-SUM(G13:G14)</f>
        <v>172.3000000000001</v>
      </c>
      <c r="H15" s="1">
        <f>+H12-SUM(H13:H14)</f>
        <v>449.80000000000007</v>
      </c>
      <c r="I15" s="1">
        <f>+I12-SUM(I13:I14)</f>
        <v>423.50000000000006</v>
      </c>
      <c r="S15" s="1">
        <f>+S12-SUM(S13:S14)</f>
        <v>895.29999999999961</v>
      </c>
      <c r="T15" s="1">
        <f>+T12-SUM(T13:T14)</f>
        <v>1008.5999999999998</v>
      </c>
      <c r="U15" s="1">
        <f>+U12-SUM(U13:U14)</f>
        <v>1379.3000000000002</v>
      </c>
      <c r="V15" s="1">
        <f>+V12-SUM(V13:V14)</f>
        <v>1462.058</v>
      </c>
      <c r="W15" s="1">
        <f t="shared" ref="W15:AE15" si="11">+W12-SUM(W13:W14)</f>
        <v>1549.7814800000001</v>
      </c>
      <c r="X15" s="1">
        <f t="shared" si="11"/>
        <v>1642.7683688000011</v>
      </c>
      <c r="Y15" s="1">
        <f t="shared" si="11"/>
        <v>1741.3344709280004</v>
      </c>
      <c r="Z15" s="1">
        <f t="shared" si="11"/>
        <v>1845.8145391836806</v>
      </c>
      <c r="AA15" s="1">
        <f t="shared" si="11"/>
        <v>1956.5634115347025</v>
      </c>
      <c r="AB15" s="1">
        <f t="shared" si="11"/>
        <v>2073.9572162267841</v>
      </c>
      <c r="AC15" s="1">
        <f t="shared" si="11"/>
        <v>2198.3946492003906</v>
      </c>
      <c r="AD15" s="1">
        <f t="shared" si="11"/>
        <v>2330.2983281524139</v>
      </c>
      <c r="AE15" s="1">
        <f t="shared" si="11"/>
        <v>2470.1162278415586</v>
      </c>
    </row>
    <row r="16" spans="2:231">
      <c r="B16" s="1" t="s">
        <v>21</v>
      </c>
      <c r="C16" s="1">
        <v>1.4</v>
      </c>
      <c r="D16" s="1">
        <v>0.1</v>
      </c>
      <c r="E16" s="1">
        <v>6.4</v>
      </c>
      <c r="F16" s="1">
        <f t="shared" si="6"/>
        <v>-5.2</v>
      </c>
      <c r="G16" s="1">
        <v>0.3</v>
      </c>
      <c r="H16" s="1">
        <v>8.6999999999999993</v>
      </c>
      <c r="I16" s="1">
        <v>3.8</v>
      </c>
      <c r="S16" s="1">
        <v>10.7</v>
      </c>
      <c r="T16" s="1">
        <v>5.0999999999999996</v>
      </c>
      <c r="U16" s="1">
        <v>2.7</v>
      </c>
      <c r="V16" s="1">
        <f>+V15*(U16/U15)</f>
        <v>2.8619999999999997</v>
      </c>
      <c r="W16" s="1">
        <f t="shared" ref="W16:AE16" si="12">+W15*(V16/V15)</f>
        <v>3.0337199999999998</v>
      </c>
      <c r="X16" s="1">
        <f t="shared" si="12"/>
        <v>3.2157432000000017</v>
      </c>
      <c r="Y16" s="1">
        <f t="shared" si="12"/>
        <v>3.4086877920000003</v>
      </c>
      <c r="Z16" s="1">
        <f t="shared" si="12"/>
        <v>3.6132090595200004</v>
      </c>
      <c r="AA16" s="1">
        <f t="shared" si="12"/>
        <v>3.8300016030912025</v>
      </c>
      <c r="AB16" s="1">
        <f t="shared" si="12"/>
        <v>4.0598016992766741</v>
      </c>
      <c r="AC16" s="1">
        <f t="shared" si="12"/>
        <v>4.3033898012332727</v>
      </c>
      <c r="AD16" s="1">
        <f t="shared" si="12"/>
        <v>4.5615931893072696</v>
      </c>
      <c r="AE16" s="1">
        <f t="shared" si="12"/>
        <v>4.8352887806657048</v>
      </c>
    </row>
    <row r="17" spans="2:231">
      <c r="B17" s="1" t="s">
        <v>22</v>
      </c>
      <c r="C17" s="1">
        <v>49</v>
      </c>
      <c r="D17" s="1">
        <v>46.7</v>
      </c>
      <c r="E17" s="1">
        <v>46.6</v>
      </c>
      <c r="F17" s="1">
        <f t="shared" si="6"/>
        <v>37.299999999999983</v>
      </c>
      <c r="G17" s="1">
        <v>39.1</v>
      </c>
      <c r="H17" s="1">
        <v>40.200000000000003</v>
      </c>
      <c r="I17" s="1">
        <v>38.4</v>
      </c>
      <c r="S17" s="1">
        <f>ABS(1.6-149.3)</f>
        <v>147.70000000000002</v>
      </c>
      <c r="T17" s="1">
        <f>ABS(0.8-169.2)</f>
        <v>168.39999999999998</v>
      </c>
      <c r="U17" s="1">
        <f>ABS(16.5-196.1)</f>
        <v>179.6</v>
      </c>
      <c r="V17" s="1">
        <f>+V15*(U17/U15)</f>
        <v>190.37599999999995</v>
      </c>
      <c r="W17" s="1">
        <f t="shared" ref="W17:AE17" si="13">+W15*(V17/V15)</f>
        <v>201.79855999999995</v>
      </c>
      <c r="X17" s="1">
        <f t="shared" si="13"/>
        <v>213.90647360000008</v>
      </c>
      <c r="Y17" s="1">
        <f t="shared" si="13"/>
        <v>226.74086201599999</v>
      </c>
      <c r="Z17" s="1">
        <f t="shared" si="13"/>
        <v>240.34531373696001</v>
      </c>
      <c r="AA17" s="1">
        <f t="shared" si="13"/>
        <v>254.76603256117775</v>
      </c>
      <c r="AB17" s="1">
        <f t="shared" si="13"/>
        <v>270.05199451484833</v>
      </c>
      <c r="AC17" s="1">
        <f t="shared" si="13"/>
        <v>286.25511418573916</v>
      </c>
      <c r="AD17" s="1">
        <f t="shared" si="13"/>
        <v>303.4304210368835</v>
      </c>
      <c r="AE17" s="1">
        <f t="shared" si="13"/>
        <v>321.63624629909651</v>
      </c>
    </row>
    <row r="18" spans="2:231">
      <c r="B18" s="1" t="s">
        <v>23</v>
      </c>
      <c r="C18" s="1">
        <f>+C15-SUM(C16:C17)</f>
        <v>133.5</v>
      </c>
      <c r="D18" s="1">
        <f>+D15-SUM(D16:D17)</f>
        <v>387.60000000000019</v>
      </c>
      <c r="E18" s="1">
        <f>+E15-SUM(E16:E17)</f>
        <v>389.9000000000002</v>
      </c>
      <c r="F18" s="1">
        <f t="shared" si="6"/>
        <v>285.99999999999989</v>
      </c>
      <c r="G18" s="1">
        <f>+G15-SUM(G16:G17)</f>
        <v>132.90000000000009</v>
      </c>
      <c r="H18" s="1">
        <f>+H15-SUM(H16:H17)</f>
        <v>400.90000000000009</v>
      </c>
      <c r="I18" s="1">
        <f>+I15-SUM(I16:I17)</f>
        <v>381.30000000000007</v>
      </c>
      <c r="S18" s="1">
        <f>+S15-SUM(S16:S17)</f>
        <v>736.89999999999964</v>
      </c>
      <c r="T18" s="1">
        <f>+T15-SUM(T16:T17)</f>
        <v>835.0999999999998</v>
      </c>
      <c r="U18" s="1">
        <f>+U15-SUM(U16:U17)</f>
        <v>1197.0000000000002</v>
      </c>
      <c r="V18" s="1">
        <f>+V15-SUM(V16:V17)</f>
        <v>1268.8200000000002</v>
      </c>
      <c r="W18" s="1">
        <f t="shared" ref="W18:AE18" si="14">+W15-SUM(W16:W17)</f>
        <v>1344.9492000000002</v>
      </c>
      <c r="X18" s="1">
        <f t="shared" si="14"/>
        <v>1425.6461520000009</v>
      </c>
      <c r="Y18" s="1">
        <f t="shared" si="14"/>
        <v>1511.1849211200004</v>
      </c>
      <c r="Z18" s="1">
        <f t="shared" si="14"/>
        <v>1601.8560163872007</v>
      </c>
      <c r="AA18" s="1">
        <f t="shared" si="14"/>
        <v>1697.9673773704335</v>
      </c>
      <c r="AB18" s="1">
        <f t="shared" si="14"/>
        <v>1799.8454200126591</v>
      </c>
      <c r="AC18" s="1">
        <f t="shared" si="14"/>
        <v>1907.8361452134181</v>
      </c>
      <c r="AD18" s="1">
        <f t="shared" si="14"/>
        <v>2022.3063139262231</v>
      </c>
      <c r="AE18" s="1">
        <f t="shared" si="14"/>
        <v>2143.6446927617963</v>
      </c>
    </row>
    <row r="19" spans="2:231">
      <c r="B19" s="1" t="s">
        <v>24</v>
      </c>
      <c r="C19" s="1">
        <v>16.600000000000001</v>
      </c>
      <c r="D19" s="1">
        <v>92</v>
      </c>
      <c r="E19" s="1">
        <v>85.8</v>
      </c>
      <c r="F19" s="1">
        <f t="shared" si="6"/>
        <v>105</v>
      </c>
      <c r="G19" s="1">
        <v>28.9</v>
      </c>
      <c r="H19" s="1">
        <v>94.4</v>
      </c>
      <c r="I19" s="1">
        <v>85.2</v>
      </c>
      <c r="S19" s="1">
        <v>200.1</v>
      </c>
      <c r="T19" s="1">
        <v>193</v>
      </c>
      <c r="U19" s="1">
        <v>299.39999999999998</v>
      </c>
      <c r="V19" s="1">
        <f>+V18*(U19/U18)</f>
        <v>317.36399999999998</v>
      </c>
      <c r="W19" s="1">
        <f t="shared" ref="W19:AE19" si="15">+W18*(V19/V18)</f>
        <v>336.40584000000001</v>
      </c>
      <c r="X19" s="1">
        <f t="shared" si="15"/>
        <v>356.59019040000015</v>
      </c>
      <c r="Y19" s="1">
        <f t="shared" si="15"/>
        <v>377.98560182400001</v>
      </c>
      <c r="Z19" s="1">
        <f t="shared" si="15"/>
        <v>400.66473793344011</v>
      </c>
      <c r="AA19" s="1">
        <f t="shared" si="15"/>
        <v>424.70462220944671</v>
      </c>
      <c r="AB19" s="1">
        <f t="shared" si="15"/>
        <v>450.18689954201341</v>
      </c>
      <c r="AC19" s="1">
        <f t="shared" si="15"/>
        <v>477.1981135145341</v>
      </c>
      <c r="AD19" s="1">
        <f t="shared" si="15"/>
        <v>505.8300003254061</v>
      </c>
      <c r="AE19" s="1">
        <f t="shared" si="15"/>
        <v>536.17980034493041</v>
      </c>
    </row>
    <row r="20" spans="2:231">
      <c r="B20" s="1" t="s">
        <v>25</v>
      </c>
      <c r="C20" s="1">
        <f>+C18-C19</f>
        <v>116.9</v>
      </c>
      <c r="D20" s="1">
        <f>+D18-D19</f>
        <v>295.60000000000019</v>
      </c>
      <c r="E20" s="1">
        <f>+E18-E19</f>
        <v>304.10000000000019</v>
      </c>
      <c r="F20" s="1">
        <f t="shared" si="6"/>
        <v>180.99999999999989</v>
      </c>
      <c r="G20" s="1">
        <f>+G18-G19</f>
        <v>104.00000000000009</v>
      </c>
      <c r="H20" s="1">
        <f>+H18-H19</f>
        <v>306.50000000000011</v>
      </c>
      <c r="I20" s="1">
        <f>+I18-I19</f>
        <v>296.10000000000008</v>
      </c>
      <c r="S20" s="1">
        <f>+S18-S19</f>
        <v>536.79999999999961</v>
      </c>
      <c r="T20" s="1">
        <f>+T18-T19</f>
        <v>642.0999999999998</v>
      </c>
      <c r="U20" s="1">
        <f>+U18-U19</f>
        <v>897.60000000000025</v>
      </c>
      <c r="V20" s="1">
        <f>+V18-V19</f>
        <v>951.45600000000013</v>
      </c>
      <c r="W20" s="1">
        <f t="shared" ref="W20:AE20" si="16">+W18-W19</f>
        <v>1008.5433600000002</v>
      </c>
      <c r="X20" s="1">
        <f t="shared" si="16"/>
        <v>1069.0559616000007</v>
      </c>
      <c r="Y20" s="1">
        <f t="shared" si="16"/>
        <v>1133.1993192960003</v>
      </c>
      <c r="Z20" s="1">
        <f t="shared" si="16"/>
        <v>1201.1912784537606</v>
      </c>
      <c r="AA20" s="1">
        <f t="shared" si="16"/>
        <v>1273.2627551609867</v>
      </c>
      <c r="AB20" s="1">
        <f t="shared" si="16"/>
        <v>1349.6585204706457</v>
      </c>
      <c r="AC20" s="1">
        <f t="shared" si="16"/>
        <v>1430.6380316988841</v>
      </c>
      <c r="AD20" s="1">
        <f t="shared" si="16"/>
        <v>1516.4763136008169</v>
      </c>
      <c r="AE20" s="1">
        <f t="shared" si="16"/>
        <v>1607.464892416866</v>
      </c>
      <c r="AF20" s="1">
        <f>+AE20*(1+$AG$25)</f>
        <v>1623.5395413410347</v>
      </c>
      <c r="AG20" s="1">
        <f t="shared" ref="AG20:CR20" si="17">+AF20*(1+$AG$25)</f>
        <v>1639.774936754445</v>
      </c>
      <c r="AH20" s="1">
        <f t="shared" si="17"/>
        <v>1656.1726861219895</v>
      </c>
      <c r="AI20" s="1">
        <f t="shared" si="17"/>
        <v>1672.7344129832095</v>
      </c>
      <c r="AJ20" s="1">
        <f t="shared" si="17"/>
        <v>1689.4617571130416</v>
      </c>
      <c r="AK20" s="1">
        <f t="shared" si="17"/>
        <v>1706.3563746841721</v>
      </c>
      <c r="AL20" s="1">
        <f t="shared" si="17"/>
        <v>1723.4199384310139</v>
      </c>
      <c r="AM20" s="1">
        <f t="shared" si="17"/>
        <v>1740.654137815324</v>
      </c>
      <c r="AN20" s="1">
        <f t="shared" si="17"/>
        <v>1758.0606791934772</v>
      </c>
      <c r="AO20" s="1">
        <f t="shared" si="17"/>
        <v>1775.641285985412</v>
      </c>
      <c r="AP20" s="1">
        <f t="shared" si="17"/>
        <v>1793.3976988452662</v>
      </c>
      <c r="AQ20" s="1">
        <f t="shared" si="17"/>
        <v>1811.3316758337189</v>
      </c>
      <c r="AR20" s="1">
        <f t="shared" si="17"/>
        <v>1829.4449925920562</v>
      </c>
      <c r="AS20" s="1">
        <f t="shared" si="17"/>
        <v>1847.7394425179768</v>
      </c>
      <c r="AT20" s="1">
        <f t="shared" si="17"/>
        <v>1866.2168369431565</v>
      </c>
      <c r="AU20" s="1">
        <f t="shared" si="17"/>
        <v>1884.8790053125881</v>
      </c>
      <c r="AV20" s="1">
        <f t="shared" si="17"/>
        <v>1903.727795365714</v>
      </c>
      <c r="AW20" s="1">
        <f t="shared" si="17"/>
        <v>1922.7650733193711</v>
      </c>
      <c r="AX20" s="1">
        <f t="shared" si="17"/>
        <v>1941.9927240525649</v>
      </c>
      <c r="AY20" s="1">
        <f t="shared" si="17"/>
        <v>1961.4126512930904</v>
      </c>
      <c r="AZ20" s="1">
        <f t="shared" si="17"/>
        <v>1981.0267778060213</v>
      </c>
      <c r="BA20" s="1">
        <f t="shared" si="17"/>
        <v>2000.8370455840816</v>
      </c>
      <c r="BB20" s="1">
        <f t="shared" si="17"/>
        <v>2020.8454160399224</v>
      </c>
      <c r="BC20" s="1">
        <f t="shared" si="17"/>
        <v>2041.0538702003216</v>
      </c>
      <c r="BD20" s="1">
        <f t="shared" si="17"/>
        <v>2061.464408902325</v>
      </c>
      <c r="BE20" s="1">
        <f t="shared" si="17"/>
        <v>2082.0790529913484</v>
      </c>
      <c r="BF20" s="1">
        <f t="shared" si="17"/>
        <v>2102.899843521262</v>
      </c>
      <c r="BG20" s="1">
        <f t="shared" si="17"/>
        <v>2123.9288419564746</v>
      </c>
      <c r="BH20" s="1">
        <f t="shared" si="17"/>
        <v>2145.1681303760392</v>
      </c>
      <c r="BI20" s="1">
        <f t="shared" si="17"/>
        <v>2166.6198116797996</v>
      </c>
      <c r="BJ20" s="1">
        <f t="shared" si="17"/>
        <v>2188.2860097965977</v>
      </c>
      <c r="BK20" s="1">
        <f t="shared" si="17"/>
        <v>2210.1688698945636</v>
      </c>
      <c r="BL20" s="1">
        <f t="shared" si="17"/>
        <v>2232.2705585935091</v>
      </c>
      <c r="BM20" s="1">
        <f t="shared" si="17"/>
        <v>2254.5932641794443</v>
      </c>
      <c r="BN20" s="1">
        <f t="shared" si="17"/>
        <v>2277.1391968212388</v>
      </c>
      <c r="BO20" s="1">
        <f t="shared" si="17"/>
        <v>2299.9105887894511</v>
      </c>
      <c r="BP20" s="1">
        <f t="shared" si="17"/>
        <v>2322.9096946773457</v>
      </c>
      <c r="BQ20" s="1">
        <f t="shared" si="17"/>
        <v>2346.1387916241192</v>
      </c>
      <c r="BR20" s="1">
        <f t="shared" si="17"/>
        <v>2369.6001795403604</v>
      </c>
      <c r="BS20" s="1">
        <f t="shared" si="17"/>
        <v>2393.2961813357642</v>
      </c>
      <c r="BT20" s="1">
        <f t="shared" si="17"/>
        <v>2417.2291431491217</v>
      </c>
      <c r="BU20" s="1">
        <f t="shared" si="17"/>
        <v>2441.4014345806131</v>
      </c>
      <c r="BV20" s="1">
        <f t="shared" si="17"/>
        <v>2465.8154489264193</v>
      </c>
      <c r="BW20" s="1">
        <f t="shared" si="17"/>
        <v>2490.4736034156836</v>
      </c>
      <c r="BX20" s="1">
        <f t="shared" si="17"/>
        <v>2515.3783394498405</v>
      </c>
      <c r="BY20" s="1">
        <f t="shared" si="17"/>
        <v>2540.532122844339</v>
      </c>
      <c r="BZ20" s="1">
        <f t="shared" si="17"/>
        <v>2565.9374440727825</v>
      </c>
      <c r="CA20" s="1">
        <f t="shared" si="17"/>
        <v>2591.5968185135102</v>
      </c>
      <c r="CB20" s="1">
        <f t="shared" si="17"/>
        <v>2617.5127866986454</v>
      </c>
      <c r="CC20" s="1">
        <f t="shared" si="17"/>
        <v>2643.6879145656317</v>
      </c>
      <c r="CD20" s="1">
        <f t="shared" si="17"/>
        <v>2670.124793711288</v>
      </c>
      <c r="CE20" s="1">
        <f t="shared" si="17"/>
        <v>2696.8260416484009</v>
      </c>
      <c r="CF20" s="1">
        <f t="shared" si="17"/>
        <v>2723.794302064885</v>
      </c>
      <c r="CG20" s="1">
        <f t="shared" si="17"/>
        <v>2751.0322450855338</v>
      </c>
      <c r="CH20" s="1">
        <f t="shared" si="17"/>
        <v>2778.542567536389</v>
      </c>
      <c r="CI20" s="1">
        <f t="shared" si="17"/>
        <v>2806.327993211753</v>
      </c>
      <c r="CJ20" s="1">
        <f t="shared" si="17"/>
        <v>2834.3912731438704</v>
      </c>
      <c r="CK20" s="1">
        <f t="shared" si="17"/>
        <v>2862.7351858753091</v>
      </c>
      <c r="CL20" s="1">
        <f t="shared" si="17"/>
        <v>2891.3625377340622</v>
      </c>
      <c r="CM20" s="1">
        <f t="shared" si="17"/>
        <v>2920.2761631114031</v>
      </c>
      <c r="CN20" s="1">
        <f t="shared" si="17"/>
        <v>2949.4789247425169</v>
      </c>
      <c r="CO20" s="1">
        <f t="shared" si="17"/>
        <v>2978.9737139899421</v>
      </c>
      <c r="CP20" s="1">
        <f t="shared" si="17"/>
        <v>3008.7634511298415</v>
      </c>
      <c r="CQ20" s="1">
        <f t="shared" si="17"/>
        <v>3038.8510856411399</v>
      </c>
      <c r="CR20" s="1">
        <f t="shared" si="17"/>
        <v>3069.2395964975512</v>
      </c>
      <c r="CS20" s="1">
        <f t="shared" ref="CS20:DU20" si="18">+CR20*(1+$AG$25)</f>
        <v>3099.931992462527</v>
      </c>
      <c r="CT20" s="1">
        <f t="shared" si="18"/>
        <v>3130.9313123871525</v>
      </c>
      <c r="CU20" s="1">
        <f t="shared" si="18"/>
        <v>3162.2406255110241</v>
      </c>
      <c r="CV20" s="1">
        <f t="shared" si="18"/>
        <v>3193.8630317661346</v>
      </c>
      <c r="CW20" s="1">
        <f t="shared" si="18"/>
        <v>3225.8016620837961</v>
      </c>
      <c r="CX20" s="1">
        <f t="shared" si="18"/>
        <v>3258.0596787046343</v>
      </c>
      <c r="CY20" s="1">
        <f t="shared" si="18"/>
        <v>3290.6402754916808</v>
      </c>
      <c r="CZ20" s="1">
        <f t="shared" si="18"/>
        <v>3323.5466782465978</v>
      </c>
      <c r="DA20" s="1">
        <f t="shared" si="18"/>
        <v>3356.7821450290639</v>
      </c>
      <c r="DB20" s="1">
        <f t="shared" si="18"/>
        <v>3390.3499664793544</v>
      </c>
      <c r="DC20" s="1">
        <f t="shared" si="18"/>
        <v>3424.2534661441482</v>
      </c>
      <c r="DD20" s="1">
        <f t="shared" si="18"/>
        <v>3458.4960008055896</v>
      </c>
      <c r="DE20" s="1">
        <f t="shared" si="18"/>
        <v>3493.0809608136456</v>
      </c>
      <c r="DF20" s="1">
        <f t="shared" si="18"/>
        <v>3528.0117704217819</v>
      </c>
      <c r="DG20" s="1">
        <f t="shared" si="18"/>
        <v>3563.2918881259998</v>
      </c>
      <c r="DH20" s="1">
        <f t="shared" si="18"/>
        <v>3598.9248070072599</v>
      </c>
      <c r="DI20" s="1">
        <f t="shared" si="18"/>
        <v>3634.9140550773327</v>
      </c>
      <c r="DJ20" s="1">
        <f t="shared" si="18"/>
        <v>3671.2631956281061</v>
      </c>
      <c r="DK20" s="1">
        <f t="shared" si="18"/>
        <v>3707.9758275843874</v>
      </c>
      <c r="DL20" s="1">
        <f t="shared" si="18"/>
        <v>3745.0555858602311</v>
      </c>
      <c r="DM20" s="1">
        <f t="shared" si="18"/>
        <v>3782.5061417188335</v>
      </c>
      <c r="DN20" s="1">
        <f t="shared" si="18"/>
        <v>3820.3312031360219</v>
      </c>
      <c r="DO20" s="1">
        <f t="shared" si="18"/>
        <v>3858.5345151673823</v>
      </c>
      <c r="DP20" s="1">
        <f t="shared" si="18"/>
        <v>3897.119860319056</v>
      </c>
      <c r="DQ20" s="1">
        <f t="shared" si="18"/>
        <v>3936.0910589222467</v>
      </c>
      <c r="DR20" s="1">
        <f t="shared" si="18"/>
        <v>3975.4519695114691</v>
      </c>
      <c r="DS20" s="1">
        <f t="shared" si="18"/>
        <v>4015.2064892065837</v>
      </c>
      <c r="DT20" s="1">
        <f t="shared" si="18"/>
        <v>4055.3585540986496</v>
      </c>
      <c r="DU20" s="1">
        <f t="shared" si="18"/>
        <v>4095.9121396396363</v>
      </c>
      <c r="DV20" s="1">
        <f t="shared" ref="DV20:GG20" si="19">+DU20*(1+$AG$25)</f>
        <v>4136.8712610360326</v>
      </c>
      <c r="DW20" s="1">
        <f t="shared" si="19"/>
        <v>4178.2399736463931</v>
      </c>
      <c r="DX20" s="1">
        <f t="shared" si="19"/>
        <v>4220.022373382857</v>
      </c>
      <c r="DY20" s="1">
        <f t="shared" si="19"/>
        <v>4262.2225971166854</v>
      </c>
      <c r="DZ20" s="1">
        <f t="shared" si="19"/>
        <v>4304.8448230878521</v>
      </c>
      <c r="EA20" s="1">
        <f t="shared" si="19"/>
        <v>4347.8932713187305</v>
      </c>
      <c r="EB20" s="1">
        <f t="shared" si="19"/>
        <v>4391.372204031918</v>
      </c>
      <c r="EC20" s="1">
        <f t="shared" si="19"/>
        <v>4435.2859260722371</v>
      </c>
      <c r="ED20" s="1">
        <f t="shared" si="19"/>
        <v>4479.6387853329597</v>
      </c>
      <c r="EE20" s="1">
        <f t="shared" si="19"/>
        <v>4524.4351731862898</v>
      </c>
      <c r="EF20" s="1">
        <f t="shared" si="19"/>
        <v>4569.6795249181532</v>
      </c>
      <c r="EG20" s="1">
        <f t="shared" si="19"/>
        <v>4615.3763201673346</v>
      </c>
      <c r="EH20" s="1">
        <f t="shared" si="19"/>
        <v>4661.530083369008</v>
      </c>
      <c r="EI20" s="1">
        <f t="shared" si="19"/>
        <v>4708.1453842026986</v>
      </c>
      <c r="EJ20" s="1">
        <f t="shared" si="19"/>
        <v>4755.2268380447258</v>
      </c>
      <c r="EK20" s="1">
        <f t="shared" si="19"/>
        <v>4802.7791064251733</v>
      </c>
      <c r="EL20" s="1">
        <f t="shared" si="19"/>
        <v>4850.806897489425</v>
      </c>
      <c r="EM20" s="1">
        <f t="shared" si="19"/>
        <v>4899.3149664643197</v>
      </c>
      <c r="EN20" s="1">
        <f t="shared" si="19"/>
        <v>4948.3081161289629</v>
      </c>
      <c r="EO20" s="1">
        <f t="shared" si="19"/>
        <v>4997.791197290253</v>
      </c>
      <c r="EP20" s="1">
        <f t="shared" si="19"/>
        <v>5047.7691092631558</v>
      </c>
      <c r="EQ20" s="1">
        <f t="shared" si="19"/>
        <v>5098.2468003557869</v>
      </c>
      <c r="ER20" s="1">
        <f t="shared" si="19"/>
        <v>5149.229268359345</v>
      </c>
      <c r="ES20" s="1">
        <f t="shared" si="19"/>
        <v>5200.7215610429384</v>
      </c>
      <c r="ET20" s="1">
        <f t="shared" si="19"/>
        <v>5252.7287766533682</v>
      </c>
      <c r="EU20" s="1">
        <f t="shared" si="19"/>
        <v>5305.256064419902</v>
      </c>
      <c r="EV20" s="1">
        <f t="shared" si="19"/>
        <v>5358.3086250641009</v>
      </c>
      <c r="EW20" s="1">
        <f t="shared" si="19"/>
        <v>5411.8917113147418</v>
      </c>
      <c r="EX20" s="1">
        <f t="shared" si="19"/>
        <v>5466.0106284278891</v>
      </c>
      <c r="EY20" s="1">
        <f t="shared" si="19"/>
        <v>5520.6707347121683</v>
      </c>
      <c r="EZ20" s="1">
        <f t="shared" si="19"/>
        <v>5575.8774420592899</v>
      </c>
      <c r="FA20" s="1">
        <f t="shared" si="19"/>
        <v>5631.6362164798829</v>
      </c>
      <c r="FB20" s="1">
        <f t="shared" si="19"/>
        <v>5687.952578644682</v>
      </c>
      <c r="FC20" s="1">
        <f t="shared" si="19"/>
        <v>5744.8321044311288</v>
      </c>
      <c r="FD20" s="1">
        <f t="shared" si="19"/>
        <v>5802.2804254754401</v>
      </c>
      <c r="FE20" s="1">
        <f t="shared" si="19"/>
        <v>5860.3032297301943</v>
      </c>
      <c r="FF20" s="1">
        <f t="shared" si="19"/>
        <v>5918.9062620274963</v>
      </c>
      <c r="FG20" s="1">
        <f t="shared" si="19"/>
        <v>5978.0953246477711</v>
      </c>
      <c r="FH20" s="1">
        <f t="shared" si="19"/>
        <v>6037.8762778942491</v>
      </c>
      <c r="FI20" s="1">
        <f t="shared" si="19"/>
        <v>6098.2550406731916</v>
      </c>
      <c r="FJ20" s="1">
        <f t="shared" si="19"/>
        <v>6159.2375910799237</v>
      </c>
      <c r="FK20" s="1">
        <f t="shared" si="19"/>
        <v>6220.8299669907228</v>
      </c>
      <c r="FL20" s="1">
        <f t="shared" si="19"/>
        <v>6283.0382666606301</v>
      </c>
      <c r="FM20" s="1">
        <f t="shared" si="19"/>
        <v>6345.8686493272362</v>
      </c>
      <c r="FN20" s="1">
        <f t="shared" si="19"/>
        <v>6409.3273358205088</v>
      </c>
      <c r="FO20" s="1">
        <f t="shared" si="19"/>
        <v>6473.4206091787137</v>
      </c>
      <c r="FP20" s="1">
        <f t="shared" si="19"/>
        <v>6538.1548152705009</v>
      </c>
      <c r="FQ20" s="1">
        <f t="shared" si="19"/>
        <v>6603.5363634232062</v>
      </c>
      <c r="FR20" s="1">
        <f t="shared" si="19"/>
        <v>6669.5717270574387</v>
      </c>
      <c r="FS20" s="1">
        <f t="shared" si="19"/>
        <v>6736.267444328013</v>
      </c>
      <c r="FT20" s="1">
        <f t="shared" si="19"/>
        <v>6803.6301187712934</v>
      </c>
      <c r="FU20" s="1">
        <f t="shared" si="19"/>
        <v>6871.6664199590068</v>
      </c>
      <c r="FV20" s="1">
        <f t="shared" si="19"/>
        <v>6940.3830841585968</v>
      </c>
      <c r="FW20" s="1">
        <f t="shared" si="19"/>
        <v>7009.7869150001825</v>
      </c>
      <c r="FX20" s="1">
        <f t="shared" si="19"/>
        <v>7079.8847841501847</v>
      </c>
      <c r="FY20" s="1">
        <f t="shared" si="19"/>
        <v>7150.6836319916865</v>
      </c>
      <c r="FZ20" s="1">
        <f t="shared" si="19"/>
        <v>7222.1904683116036</v>
      </c>
      <c r="GA20" s="1">
        <f t="shared" si="19"/>
        <v>7294.4123729947196</v>
      </c>
      <c r="GB20" s="1">
        <f t="shared" si="19"/>
        <v>7367.3564967246666</v>
      </c>
      <c r="GC20" s="1">
        <f t="shared" si="19"/>
        <v>7441.030061691913</v>
      </c>
      <c r="GD20" s="1">
        <f t="shared" si="19"/>
        <v>7515.4403623088319</v>
      </c>
      <c r="GE20" s="1">
        <f t="shared" si="19"/>
        <v>7590.5947659319199</v>
      </c>
      <c r="GF20" s="1">
        <f t="shared" si="19"/>
        <v>7666.5007135912392</v>
      </c>
      <c r="GG20" s="1">
        <f t="shared" si="19"/>
        <v>7743.1657207271519</v>
      </c>
      <c r="GH20" s="1">
        <f t="shared" ref="GH20:GQ20" si="20">+GG20*(1+$AG$25)</f>
        <v>7820.5973779344231</v>
      </c>
      <c r="GI20" s="1">
        <f t="shared" si="20"/>
        <v>7898.8033517137674</v>
      </c>
      <c r="GJ20" s="1">
        <f t="shared" si="20"/>
        <v>7977.7913852309048</v>
      </c>
      <c r="GK20" s="1">
        <f t="shared" si="20"/>
        <v>8057.569299083214</v>
      </c>
      <c r="GL20" s="1">
        <f t="shared" si="20"/>
        <v>8138.1449920740461</v>
      </c>
      <c r="GM20" s="1">
        <f t="shared" si="20"/>
        <v>8219.5264419947871</v>
      </c>
      <c r="GN20" s="1">
        <f t="shared" si="20"/>
        <v>8301.7217064147353</v>
      </c>
      <c r="GO20" s="1">
        <f t="shared" si="20"/>
        <v>8384.7389234788825</v>
      </c>
      <c r="GP20" s="1">
        <f t="shared" si="20"/>
        <v>8468.5863127136708</v>
      </c>
      <c r="GQ20" s="1">
        <f t="shared" si="20"/>
        <v>8553.2721758408079</v>
      </c>
      <c r="GR20" s="1">
        <f t="shared" ref="GR20:HZ20" si="21">+GQ20*(1+$AG$25)</f>
        <v>8638.8048975992169</v>
      </c>
      <c r="GS20" s="1">
        <f t="shared" si="21"/>
        <v>8725.1929465752091</v>
      </c>
      <c r="GT20" s="1">
        <f t="shared" si="21"/>
        <v>8812.4448760409614</v>
      </c>
      <c r="GU20" s="1">
        <f t="shared" si="21"/>
        <v>8900.5693248013704</v>
      </c>
      <c r="GV20" s="1">
        <f t="shared" si="21"/>
        <v>8989.5750180493833</v>
      </c>
      <c r="GW20" s="1">
        <f t="shared" si="21"/>
        <v>9079.4707682298776</v>
      </c>
      <c r="GX20" s="1">
        <f t="shared" si="21"/>
        <v>9170.265475912176</v>
      </c>
      <c r="GY20" s="1">
        <f t="shared" si="21"/>
        <v>9261.9681306712973</v>
      </c>
      <c r="GZ20" s="1">
        <f t="shared" si="21"/>
        <v>9354.58781197801</v>
      </c>
      <c r="HA20" s="1">
        <f t="shared" si="21"/>
        <v>9448.1336900977894</v>
      </c>
      <c r="HB20" s="1">
        <f t="shared" si="21"/>
        <v>9542.6150269987666</v>
      </c>
      <c r="HC20" s="1">
        <f t="shared" si="21"/>
        <v>9638.0411772687548</v>
      </c>
      <c r="HD20" s="1">
        <f t="shared" si="21"/>
        <v>9734.4215890414416</v>
      </c>
      <c r="HE20" s="1">
        <f t="shared" si="21"/>
        <v>9831.7658049318561</v>
      </c>
      <c r="HF20" s="1">
        <f t="shared" si="21"/>
        <v>9930.0834629811743</v>
      </c>
      <c r="HG20" s="1">
        <f t="shared" si="21"/>
        <v>10029.384297610986</v>
      </c>
      <c r="HH20" s="1">
        <f t="shared" si="21"/>
        <v>10129.678140587097</v>
      </c>
      <c r="HI20" s="1">
        <f t="shared" si="21"/>
        <v>10230.974921992967</v>
      </c>
      <c r="HJ20" s="1">
        <f t="shared" si="21"/>
        <v>10333.284671212898</v>
      </c>
      <c r="HK20" s="1">
        <f t="shared" si="21"/>
        <v>10436.617517925026</v>
      </c>
      <c r="HL20" s="1">
        <f t="shared" si="21"/>
        <v>10540.983693104276</v>
      </c>
      <c r="HM20" s="1">
        <f t="shared" si="21"/>
        <v>10646.393530035319</v>
      </c>
      <c r="HN20" s="1">
        <f t="shared" si="21"/>
        <v>10752.857465335672</v>
      </c>
      <c r="HO20" s="1">
        <f t="shared" si="21"/>
        <v>10860.386039989029</v>
      </c>
      <c r="HP20" s="1">
        <f t="shared" si="21"/>
        <v>10968.989900388919</v>
      </c>
      <c r="HQ20" s="1">
        <f t="shared" si="21"/>
        <v>11078.679799392808</v>
      </c>
      <c r="HR20" s="1">
        <f t="shared" si="21"/>
        <v>11189.466597386736</v>
      </c>
      <c r="HS20" s="1">
        <f t="shared" si="21"/>
        <v>11301.361263360603</v>
      </c>
      <c r="HT20" s="1">
        <f t="shared" si="21"/>
        <v>11414.374875994208</v>
      </c>
      <c r="HU20" s="1">
        <f t="shared" si="21"/>
        <v>11528.51862475415</v>
      </c>
      <c r="HV20" s="1">
        <f t="shared" si="21"/>
        <v>11643.803811001691</v>
      </c>
      <c r="HW20" s="1">
        <f t="shared" si="21"/>
        <v>11760.241849111708</v>
      </c>
    </row>
    <row r="22" spans="2:231" s="4" customFormat="1">
      <c r="B22" s="4" t="s">
        <v>26</v>
      </c>
      <c r="G22" s="4">
        <f>+G10/C10-1</f>
        <v>-6.2644026682838083E-2</v>
      </c>
      <c r="H22" s="4">
        <f>+H10/D10-1</f>
        <v>-4.6618391783804225E-2</v>
      </c>
      <c r="I22" s="4">
        <f>+I10/E10-1</f>
        <v>-8.3218958733644488E-2</v>
      </c>
      <c r="T22" s="4">
        <f>+T10/S10-1</f>
        <v>0.31753178920067726</v>
      </c>
      <c r="U22" s="4">
        <f>+U10/T10-1</f>
        <v>6.3798665791775955E-2</v>
      </c>
      <c r="V22" s="4">
        <f t="shared" ref="V22:AE22" si="22">+V10/U10-1</f>
        <v>6.0000000000000053E-2</v>
      </c>
      <c r="W22" s="4">
        <f t="shared" si="22"/>
        <v>6.0000000000000053E-2</v>
      </c>
      <c r="X22" s="4">
        <f t="shared" si="22"/>
        <v>6.0000000000000053E-2</v>
      </c>
      <c r="Y22" s="4">
        <f t="shared" si="22"/>
        <v>6.0000000000000053E-2</v>
      </c>
      <c r="Z22" s="4">
        <f t="shared" si="22"/>
        <v>6.0000000000000053E-2</v>
      </c>
      <c r="AA22" s="4">
        <f t="shared" si="22"/>
        <v>6.0000000000000053E-2</v>
      </c>
      <c r="AB22" s="4">
        <f t="shared" si="22"/>
        <v>6.0000000000000053E-2</v>
      </c>
      <c r="AC22" s="4">
        <f t="shared" si="22"/>
        <v>6.0000000000000053E-2</v>
      </c>
      <c r="AD22" s="4">
        <f t="shared" si="22"/>
        <v>6.0000000000000053E-2</v>
      </c>
      <c r="AE22" s="4">
        <f t="shared" si="22"/>
        <v>6.0000000000000053E-2</v>
      </c>
    </row>
    <row r="23" spans="2:231" s="8" customFormat="1">
      <c r="B23" s="8" t="s">
        <v>50</v>
      </c>
      <c r="T23" s="8">
        <f>+T3/S3-1</f>
        <v>6.0116644235083116E-2</v>
      </c>
      <c r="U23" s="8">
        <f>+U3/T3-1</f>
        <v>-8.4638171815488716E-3</v>
      </c>
    </row>
    <row r="24" spans="2:231" s="3" customFormat="1">
      <c r="B24" s="3" t="s">
        <v>53</v>
      </c>
      <c r="T24" s="3">
        <f>+T5/S5-1</f>
        <v>7.0175438596491224E-2</v>
      </c>
      <c r="U24" s="3">
        <f>+U5/T5-1</f>
        <v>9.8360655737705027E-2</v>
      </c>
    </row>
    <row r="25" spans="2:231" s="3" customFormat="1">
      <c r="B25" s="3" t="s">
        <v>54</v>
      </c>
      <c r="T25" s="3">
        <f>+T7/S7-1</f>
        <v>0.87500000000000022</v>
      </c>
      <c r="U25" s="3">
        <f>+U7/T7-1</f>
        <v>-0.2857142857142857</v>
      </c>
      <c r="AF25" s="3" t="s">
        <v>55</v>
      </c>
      <c r="AG25" s="3">
        <v>0.01</v>
      </c>
    </row>
    <row r="26" spans="2:231">
      <c r="AF26" s="1" t="s">
        <v>56</v>
      </c>
      <c r="AG26" s="3">
        <v>7.0000000000000007E-2</v>
      </c>
    </row>
    <row r="27" spans="2:231">
      <c r="AF27" s="1" t="s">
        <v>57</v>
      </c>
      <c r="AG27" s="1">
        <f>NPV(AG26,V20:HW20)</f>
        <v>22282.600092172488</v>
      </c>
    </row>
    <row r="28" spans="2:231">
      <c r="AF28" s="1" t="s">
        <v>58</v>
      </c>
      <c r="AG28" s="1">
        <f>+Main!K6-Main!K7</f>
        <v>-2895.3999999999996</v>
      </c>
    </row>
    <row r="29" spans="2:231">
      <c r="AF29" s="1" t="s">
        <v>59</v>
      </c>
      <c r="AG29" s="1">
        <f>+SUM(AG27:AG28)</f>
        <v>19387.20009217249</v>
      </c>
    </row>
    <row r="30" spans="2:231">
      <c r="AF30" s="1" t="s">
        <v>60</v>
      </c>
      <c r="AG30" s="1">
        <f>+Main!K4</f>
        <v>132.06125900000001</v>
      </c>
    </row>
    <row r="31" spans="2:231">
      <c r="AF31" s="1" t="s">
        <v>61</v>
      </c>
      <c r="AG31" s="1">
        <f>+AG29/AG30</f>
        <v>146.80459840362789</v>
      </c>
    </row>
    <row r="32" spans="2:231">
      <c r="AF32" s="1" t="s">
        <v>62</v>
      </c>
      <c r="AG32" s="1">
        <f>+Main!K3</f>
        <v>268.19</v>
      </c>
    </row>
    <row r="33" spans="2:33">
      <c r="B33" s="1" t="s">
        <v>64</v>
      </c>
      <c r="AF33" s="1" t="s">
        <v>63</v>
      </c>
      <c r="AG33" s="3">
        <f>+AG31/AG32-1</f>
        <v>-0.45260972294407731</v>
      </c>
    </row>
    <row r="34" spans="2:33">
      <c r="B34" s="1" t="s">
        <v>65</v>
      </c>
    </row>
    <row r="35" spans="2:33">
      <c r="B35" s="1" t="s">
        <v>66</v>
      </c>
    </row>
  </sheetData>
  <pageMargins left="0.7" right="0.7" top="0.75" bottom="0.75" header="0.3" footer="0.3"/>
  <ignoredErrors>
    <ignoredError sqref="F12:F20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2025-01-16T04:36:57Z</dcterms:created>
  <dcterms:modified xsi:type="dcterms:W3CDTF">2025-01-17T05:08:49Z</dcterms:modified>
</cp:coreProperties>
</file>