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13_ncr:1_{273075F5-AA79-F94E-B565-3C54009AAA52}" xr6:coauthVersionLast="47" xr6:coauthVersionMax="47" xr10:uidLastSave="{00000000-0000-0000-0000-000000000000}"/>
  <bookViews>
    <workbookView xWindow="16820" yWindow="700" windowWidth="34340" windowHeight="28100" activeTab="1" xr2:uid="{8BA0639D-4648-C949-9C73-90AF1F9A41D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4" i="2" l="1"/>
  <c r="J44" i="2"/>
  <c r="I44" i="2"/>
  <c r="H44" i="2"/>
  <c r="G44" i="2"/>
  <c r="F44" i="2"/>
  <c r="E44" i="2"/>
  <c r="D44" i="2"/>
  <c r="C44" i="2"/>
  <c r="L44" i="2"/>
  <c r="AO52" i="2"/>
  <c r="AO51" i="2"/>
  <c r="AO50" i="2"/>
  <c r="AB19" i="2"/>
  <c r="AC19" i="2" s="1"/>
  <c r="AD19" i="2" s="1"/>
  <c r="AE19" i="2" s="1"/>
  <c r="AF19" i="2" s="1"/>
  <c r="AG19" i="2" s="1"/>
  <c r="AH19" i="2" s="1"/>
  <c r="AI19" i="2" s="1"/>
  <c r="AA19" i="2"/>
  <c r="Z19" i="2"/>
  <c r="Y12" i="2"/>
  <c r="Y11" i="2"/>
  <c r="Y10" i="2"/>
  <c r="X12" i="2"/>
  <c r="X11" i="2"/>
  <c r="X10" i="2"/>
  <c r="Y8" i="2"/>
  <c r="X8" i="2"/>
  <c r="Y7" i="2"/>
  <c r="X7" i="2"/>
  <c r="Y6" i="2"/>
  <c r="X6" i="2"/>
  <c r="Y5" i="2"/>
  <c r="X5" i="2"/>
  <c r="X4" i="2"/>
  <c r="Y4" i="2"/>
  <c r="E12" i="2"/>
  <c r="D12" i="2"/>
  <c r="L12" i="2"/>
  <c r="K12" i="2"/>
  <c r="J12" i="2"/>
  <c r="I12" i="2"/>
  <c r="H12" i="2"/>
  <c r="G12" i="2"/>
  <c r="F12" i="2"/>
  <c r="L11" i="2"/>
  <c r="K11" i="2"/>
  <c r="J11" i="2"/>
  <c r="I11" i="2"/>
  <c r="H11" i="2"/>
  <c r="G11" i="2"/>
  <c r="F11" i="2"/>
  <c r="E11" i="2"/>
  <c r="D11" i="2"/>
  <c r="L10" i="2"/>
  <c r="K10" i="2"/>
  <c r="J10" i="2"/>
  <c r="I10" i="2"/>
  <c r="H10" i="2"/>
  <c r="G10" i="2"/>
  <c r="F10" i="2"/>
  <c r="E10" i="2"/>
  <c r="D10" i="2"/>
  <c r="C12" i="2"/>
  <c r="C11" i="2"/>
  <c r="C10" i="2"/>
  <c r="C8" i="2"/>
  <c r="D8" i="2"/>
  <c r="E8" i="2"/>
  <c r="I8" i="2"/>
  <c r="J8" i="2"/>
  <c r="F8" i="2"/>
  <c r="G8" i="2"/>
  <c r="K8" i="2"/>
  <c r="H8" i="2"/>
  <c r="L8" i="2"/>
  <c r="AO47" i="2"/>
  <c r="AO45" i="2"/>
  <c r="Z34" i="2"/>
  <c r="AA34" i="2" s="1"/>
  <c r="AB34" i="2" s="1"/>
  <c r="AC34" i="2" s="1"/>
  <c r="AD34" i="2" s="1"/>
  <c r="AE34" i="2" s="1"/>
  <c r="AF34" i="2" s="1"/>
  <c r="AG34" i="2" s="1"/>
  <c r="AH34" i="2" s="1"/>
  <c r="AI34" i="2" s="1"/>
  <c r="Z32" i="2"/>
  <c r="AA32" i="2" s="1"/>
  <c r="AB32" i="2" s="1"/>
  <c r="AC32" i="2" s="1"/>
  <c r="AD32" i="2" s="1"/>
  <c r="AE32" i="2" s="1"/>
  <c r="AF32" i="2" s="1"/>
  <c r="AG32" i="2" s="1"/>
  <c r="AH32" i="2" s="1"/>
  <c r="AI32" i="2" s="1"/>
  <c r="L46" i="2"/>
  <c r="AO43" i="2" s="1"/>
  <c r="L77" i="2"/>
  <c r="L70" i="2"/>
  <c r="L76" i="2" s="1"/>
  <c r="L54" i="2"/>
  <c r="L61" i="2" s="1"/>
  <c r="K42" i="2"/>
  <c r="K41" i="2"/>
  <c r="K40" i="2"/>
  <c r="K39" i="2"/>
  <c r="K38" i="2"/>
  <c r="K26" i="2"/>
  <c r="K19" i="2"/>
  <c r="L42" i="2"/>
  <c r="L41" i="2"/>
  <c r="L40" i="2"/>
  <c r="L39" i="2"/>
  <c r="L38" i="2"/>
  <c r="L26" i="2"/>
  <c r="L19" i="2"/>
  <c r="E8" i="1"/>
  <c r="X38" i="2"/>
  <c r="X42" i="2"/>
  <c r="X41" i="2"/>
  <c r="X40" i="2"/>
  <c r="X39" i="2"/>
  <c r="Y42" i="2"/>
  <c r="Y41" i="2"/>
  <c r="Y40" i="2"/>
  <c r="Y39" i="2"/>
  <c r="Y38" i="2"/>
  <c r="J32" i="2"/>
  <c r="J30" i="2"/>
  <c r="J28" i="2"/>
  <c r="J25" i="2"/>
  <c r="J24" i="2"/>
  <c r="J23" i="2"/>
  <c r="J22" i="2"/>
  <c r="J21" i="2"/>
  <c r="J20" i="2"/>
  <c r="J18" i="2"/>
  <c r="J17" i="2"/>
  <c r="J16" i="2"/>
  <c r="J15" i="2"/>
  <c r="J14" i="2"/>
  <c r="F32" i="2"/>
  <c r="F30" i="2"/>
  <c r="F28" i="2"/>
  <c r="F25" i="2"/>
  <c r="F24" i="2"/>
  <c r="F23" i="2"/>
  <c r="F22" i="2"/>
  <c r="F21" i="2"/>
  <c r="F20" i="2"/>
  <c r="F18" i="2"/>
  <c r="F17" i="2"/>
  <c r="F16" i="2"/>
  <c r="F15" i="2"/>
  <c r="F14" i="2"/>
  <c r="G42" i="2"/>
  <c r="G41" i="2"/>
  <c r="G40" i="2"/>
  <c r="G39" i="2"/>
  <c r="G38" i="2"/>
  <c r="C26" i="2"/>
  <c r="C19" i="2"/>
  <c r="G26" i="2"/>
  <c r="G19" i="2"/>
  <c r="H42" i="2"/>
  <c r="H41" i="2"/>
  <c r="H40" i="2"/>
  <c r="H39" i="2"/>
  <c r="H38" i="2"/>
  <c r="D26" i="2"/>
  <c r="D19" i="2"/>
  <c r="H26" i="2"/>
  <c r="H19" i="2"/>
  <c r="I42" i="2"/>
  <c r="I41" i="2"/>
  <c r="I40" i="2"/>
  <c r="I39" i="2"/>
  <c r="I38" i="2"/>
  <c r="E26" i="2"/>
  <c r="E19" i="2"/>
  <c r="I26" i="2"/>
  <c r="I19" i="2"/>
  <c r="Y26" i="2"/>
  <c r="Y19" i="2"/>
  <c r="X26" i="2"/>
  <c r="X19" i="2"/>
  <c r="X27" i="2" s="1"/>
  <c r="W26" i="2"/>
  <c r="W19" i="2"/>
  <c r="R3" i="2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Y3" i="2" s="1"/>
  <c r="AZ3" i="2" s="1"/>
  <c r="BA3" i="2" s="1"/>
  <c r="BB3" i="2" s="1"/>
  <c r="BC3" i="2" s="1"/>
  <c r="BD3" i="2" s="1"/>
  <c r="BE3" i="2" s="1"/>
  <c r="BF3" i="2" s="1"/>
  <c r="BG3" i="2" s="1"/>
  <c r="BH3" i="2" s="1"/>
  <c r="BI3" i="2" s="1"/>
  <c r="BJ3" i="2" s="1"/>
  <c r="BK3" i="2" s="1"/>
  <c r="BL3" i="2" s="1"/>
  <c r="BM3" i="2" s="1"/>
  <c r="BN3" i="2" s="1"/>
  <c r="BO3" i="2" s="1"/>
  <c r="BP3" i="2" s="1"/>
  <c r="BQ3" i="2" s="1"/>
  <c r="BR3" i="2" s="1"/>
  <c r="BS3" i="2" s="1"/>
  <c r="BT3" i="2" s="1"/>
  <c r="BU3" i="2" s="1"/>
  <c r="BV3" i="2" s="1"/>
  <c r="BW3" i="2" s="1"/>
  <c r="BX3" i="2" s="1"/>
  <c r="BY3" i="2" s="1"/>
  <c r="BZ3" i="2" s="1"/>
  <c r="CA3" i="2" s="1"/>
  <c r="CB3" i="2" s="1"/>
  <c r="CC3" i="2" s="1"/>
  <c r="CD3" i="2" s="1"/>
  <c r="CE3" i="2" s="1"/>
  <c r="CF3" i="2" s="1"/>
  <c r="CG3" i="2" s="1"/>
  <c r="CH3" i="2" s="1"/>
  <c r="CI3" i="2" s="1"/>
  <c r="CJ3" i="2" s="1"/>
  <c r="CK3" i="2" s="1"/>
  <c r="CL3" i="2" s="1"/>
  <c r="CM3" i="2" s="1"/>
  <c r="CN3" i="2" s="1"/>
  <c r="CO3" i="2" s="1"/>
  <c r="CP3" i="2" s="1"/>
  <c r="CQ3" i="2" s="1"/>
  <c r="CR3" i="2" s="1"/>
  <c r="CS3" i="2" s="1"/>
  <c r="CT3" i="2" s="1"/>
  <c r="CU3" i="2" s="1"/>
  <c r="CV3" i="2" s="1"/>
  <c r="CW3" i="2" s="1"/>
  <c r="CX3" i="2" s="1"/>
  <c r="CY3" i="2" s="1"/>
  <c r="CZ3" i="2" s="1"/>
  <c r="DA3" i="2" s="1"/>
  <c r="DB3" i="2" s="1"/>
  <c r="DC3" i="2" s="1"/>
  <c r="DD3" i="2" s="1"/>
  <c r="DE3" i="2" s="1"/>
  <c r="DF3" i="2" s="1"/>
  <c r="DG3" i="2" s="1"/>
  <c r="DH3" i="2" s="1"/>
  <c r="DI3" i="2" s="1"/>
  <c r="DJ3" i="2" s="1"/>
  <c r="DK3" i="2" s="1"/>
  <c r="DL3" i="2" s="1"/>
  <c r="DM3" i="2" s="1"/>
  <c r="DN3" i="2" s="1"/>
  <c r="DO3" i="2" s="1"/>
  <c r="DP3" i="2" s="1"/>
  <c r="DQ3" i="2" s="1"/>
  <c r="DR3" i="2" s="1"/>
  <c r="DS3" i="2" s="1"/>
  <c r="DT3" i="2" s="1"/>
  <c r="DU3" i="2" s="1"/>
  <c r="DV3" i="2" s="1"/>
  <c r="DW3" i="2" s="1"/>
  <c r="DX3" i="2" s="1"/>
  <c r="DY3" i="2" s="1"/>
  <c r="DZ3" i="2" s="1"/>
  <c r="EA3" i="2" s="1"/>
  <c r="EB3" i="2" s="1"/>
  <c r="EC3" i="2" s="1"/>
  <c r="ED3" i="2" s="1"/>
  <c r="EE3" i="2" s="1"/>
  <c r="EF3" i="2" s="1"/>
  <c r="EG3" i="2" s="1"/>
  <c r="EH3" i="2" s="1"/>
  <c r="EI3" i="2" s="1"/>
  <c r="EJ3" i="2" s="1"/>
  <c r="EK3" i="2" s="1"/>
  <c r="EL3" i="2" s="1"/>
  <c r="EM3" i="2" s="1"/>
  <c r="EN3" i="2" s="1"/>
  <c r="EO3" i="2" s="1"/>
  <c r="EP3" i="2" s="1"/>
  <c r="EQ3" i="2" s="1"/>
  <c r="ER3" i="2" s="1"/>
  <c r="ES3" i="2" s="1"/>
  <c r="ET3" i="2" s="1"/>
  <c r="EU3" i="2" s="1"/>
  <c r="EV3" i="2" s="1"/>
  <c r="EW3" i="2" s="1"/>
  <c r="EX3" i="2" s="1"/>
  <c r="EY3" i="2" s="1"/>
  <c r="EZ3" i="2" s="1"/>
  <c r="FA3" i="2" s="1"/>
  <c r="FB3" i="2" s="1"/>
  <c r="FC3" i="2" s="1"/>
  <c r="FD3" i="2" s="1"/>
  <c r="FE3" i="2" s="1"/>
  <c r="FF3" i="2" s="1"/>
  <c r="FG3" i="2" s="1"/>
  <c r="FH3" i="2" s="1"/>
  <c r="FI3" i="2" s="1"/>
  <c r="FJ3" i="2" s="1"/>
  <c r="FK3" i="2" s="1"/>
  <c r="FL3" i="2" s="1"/>
  <c r="FM3" i="2" s="1"/>
  <c r="FN3" i="2" s="1"/>
  <c r="FO3" i="2" s="1"/>
  <c r="FP3" i="2" s="1"/>
  <c r="FQ3" i="2" s="1"/>
  <c r="FR3" i="2" s="1"/>
  <c r="FS3" i="2" s="1"/>
  <c r="FT3" i="2" s="1"/>
  <c r="FU3" i="2" s="1"/>
  <c r="FV3" i="2" s="1"/>
  <c r="FW3" i="2" s="1"/>
  <c r="FX3" i="2" s="1"/>
  <c r="FY3" i="2" s="1"/>
  <c r="FZ3" i="2" s="1"/>
  <c r="GA3" i="2" s="1"/>
  <c r="GB3" i="2" s="1"/>
  <c r="GC3" i="2" s="1"/>
  <c r="GD3" i="2" s="1"/>
  <c r="GE3" i="2" s="1"/>
  <c r="GF3" i="2" s="1"/>
  <c r="GG3" i="2" s="1"/>
  <c r="GH3" i="2" s="1"/>
  <c r="GI3" i="2" s="1"/>
  <c r="GJ3" i="2" s="1"/>
  <c r="GK3" i="2" s="1"/>
  <c r="GL3" i="2" s="1"/>
  <c r="GM3" i="2" s="1"/>
  <c r="GN3" i="2" s="1"/>
  <c r="GO3" i="2" s="1"/>
  <c r="GP3" i="2" s="1"/>
  <c r="GQ3" i="2" s="1"/>
  <c r="GR3" i="2" s="1"/>
  <c r="GS3" i="2" s="1"/>
  <c r="GT3" i="2" s="1"/>
  <c r="GU3" i="2" s="1"/>
  <c r="GV3" i="2" s="1"/>
  <c r="GW3" i="2" s="1"/>
  <c r="GX3" i="2" s="1"/>
  <c r="GY3" i="2" s="1"/>
  <c r="GZ3" i="2" s="1"/>
  <c r="HA3" i="2" s="1"/>
  <c r="HB3" i="2" s="1"/>
  <c r="HC3" i="2" s="1"/>
  <c r="HD3" i="2" s="1"/>
  <c r="HE3" i="2" s="1"/>
  <c r="HF3" i="2" s="1"/>
  <c r="HG3" i="2" s="1"/>
  <c r="HH3" i="2" s="1"/>
  <c r="HI3" i="2" s="1"/>
  <c r="HJ3" i="2" s="1"/>
  <c r="HK3" i="2" s="1"/>
  <c r="HL3" i="2" s="1"/>
  <c r="HM3" i="2" s="1"/>
  <c r="HN3" i="2" s="1"/>
  <c r="HO3" i="2" s="1"/>
  <c r="HP3" i="2" s="1"/>
  <c r="HQ3" i="2" s="1"/>
  <c r="HR3" i="2" s="1"/>
  <c r="HS3" i="2" s="1"/>
  <c r="HT3" i="2" s="1"/>
  <c r="HU3" i="2" s="1"/>
  <c r="HV3" i="2" s="1"/>
  <c r="HW3" i="2" s="1"/>
  <c r="HX3" i="2" s="1"/>
  <c r="HY3" i="2" s="1"/>
  <c r="HZ3" i="2" s="1"/>
  <c r="IA3" i="2" s="1"/>
  <c r="F7" i="1"/>
  <c r="F8" i="1" s="1"/>
  <c r="E6" i="1"/>
  <c r="W27" i="2" l="1"/>
  <c r="W29" i="2" s="1"/>
  <c r="W31" i="2" s="1"/>
  <c r="W33" i="2" s="1"/>
  <c r="W35" i="2" s="1"/>
  <c r="G43" i="2"/>
  <c r="L78" i="2"/>
  <c r="K43" i="2"/>
  <c r="Z20" i="2"/>
  <c r="AA20" i="2" s="1"/>
  <c r="Z43" i="2"/>
  <c r="Z24" i="2"/>
  <c r="AA24" i="2" s="1"/>
  <c r="AB24" i="2" s="1"/>
  <c r="Z23" i="2"/>
  <c r="Z22" i="2"/>
  <c r="Z21" i="2"/>
  <c r="L43" i="2"/>
  <c r="K27" i="2"/>
  <c r="K29" i="2" s="1"/>
  <c r="K31" i="2" s="1"/>
  <c r="K33" i="2" s="1"/>
  <c r="K35" i="2" s="1"/>
  <c r="L27" i="2"/>
  <c r="L29" i="2" s="1"/>
  <c r="L31" i="2" s="1"/>
  <c r="L33" i="2" s="1"/>
  <c r="L35" i="2" s="1"/>
  <c r="E9" i="1"/>
  <c r="J39" i="2"/>
  <c r="Y43" i="2"/>
  <c r="J41" i="2"/>
  <c r="J38" i="2"/>
  <c r="F26" i="2"/>
  <c r="H43" i="2"/>
  <c r="I27" i="2"/>
  <c r="I29" i="2" s="1"/>
  <c r="I31" i="2" s="1"/>
  <c r="I33" i="2" s="1"/>
  <c r="I35" i="2" s="1"/>
  <c r="F19" i="2"/>
  <c r="J19" i="2"/>
  <c r="J42" i="2"/>
  <c r="J26" i="2"/>
  <c r="I43" i="2"/>
  <c r="J40" i="2"/>
  <c r="D27" i="2"/>
  <c r="D29" i="2" s="1"/>
  <c r="D31" i="2" s="1"/>
  <c r="D33" i="2" s="1"/>
  <c r="D35" i="2" s="1"/>
  <c r="X43" i="2"/>
  <c r="C27" i="2"/>
  <c r="C29" i="2" s="1"/>
  <c r="C31" i="2" s="1"/>
  <c r="C33" i="2" s="1"/>
  <c r="C35" i="2" s="1"/>
  <c r="G27" i="2"/>
  <c r="G29" i="2" s="1"/>
  <c r="G31" i="2" s="1"/>
  <c r="G33" i="2" s="1"/>
  <c r="G35" i="2" s="1"/>
  <c r="H27" i="2"/>
  <c r="H29" i="2" s="1"/>
  <c r="H31" i="2" s="1"/>
  <c r="H33" i="2" s="1"/>
  <c r="H35" i="2" s="1"/>
  <c r="E27" i="2"/>
  <c r="E29" i="2" s="1"/>
  <c r="E31" i="2" s="1"/>
  <c r="E33" i="2" s="1"/>
  <c r="E35" i="2" s="1"/>
  <c r="Y27" i="2"/>
  <c r="Y29" i="2" s="1"/>
  <c r="Y31" i="2" s="1"/>
  <c r="Y33" i="2" s="1"/>
  <c r="Y35" i="2" s="1"/>
  <c r="X29" i="2"/>
  <c r="X31" i="2" s="1"/>
  <c r="X33" i="2" s="1"/>
  <c r="X35" i="2" s="1"/>
  <c r="AC43" i="2" l="1"/>
  <c r="AB43" i="2"/>
  <c r="AA43" i="2"/>
  <c r="AA22" i="2"/>
  <c r="AB22" i="2" s="1"/>
  <c r="AC22" i="2" s="1"/>
  <c r="AA23" i="2"/>
  <c r="AB23" i="2" s="1"/>
  <c r="AC23" i="2" s="1"/>
  <c r="AA21" i="2"/>
  <c r="AB21" i="2" s="1"/>
  <c r="AC21" i="2" s="1"/>
  <c r="Z26" i="2"/>
  <c r="Z27" i="2" s="1"/>
  <c r="Z28" i="2" s="1"/>
  <c r="Z29" i="2" s="1"/>
  <c r="Z30" i="2" s="1"/>
  <c r="Z31" i="2" s="1"/>
  <c r="Z33" i="2" s="1"/>
  <c r="F27" i="2"/>
  <c r="F29" i="2" s="1"/>
  <c r="F31" i="2" s="1"/>
  <c r="F33" i="2" s="1"/>
  <c r="AB20" i="2"/>
  <c r="AC20" i="2" s="1"/>
  <c r="AD43" i="2"/>
  <c r="AC24" i="2"/>
  <c r="J43" i="2"/>
  <c r="J27" i="2"/>
  <c r="J29" i="2" s="1"/>
  <c r="J31" i="2" s="1"/>
  <c r="J33" i="2" s="1"/>
  <c r="J35" i="2"/>
  <c r="F35" i="2"/>
  <c r="AA26" i="2" l="1"/>
  <c r="AA27" i="2" s="1"/>
  <c r="AA28" i="2" s="1"/>
  <c r="AA29" i="2" s="1"/>
  <c r="F34" i="2"/>
  <c r="J34" i="2"/>
  <c r="AB26" i="2"/>
  <c r="AB27" i="2" s="1"/>
  <c r="AA30" i="2"/>
  <c r="AA31" i="2" s="1"/>
  <c r="AA33" i="2" s="1"/>
  <c r="AA35" i="2" s="1"/>
  <c r="AB28" i="2"/>
  <c r="AB29" i="2" s="1"/>
  <c r="AB30" i="2" s="1"/>
  <c r="AB31" i="2" s="1"/>
  <c r="AB33" i="2" s="1"/>
  <c r="AB35" i="2" s="1"/>
  <c r="Z35" i="2"/>
  <c r="AE43" i="2"/>
  <c r="AD24" i="2"/>
  <c r="AD22" i="2"/>
  <c r="AD23" i="2"/>
  <c r="AD21" i="2"/>
  <c r="AD20" i="2"/>
  <c r="AC26" i="2"/>
  <c r="AC27" i="2" s="1"/>
  <c r="AC28" i="2" l="1"/>
  <c r="AC29" i="2" s="1"/>
  <c r="AE23" i="2"/>
  <c r="AE21" i="2"/>
  <c r="AE24" i="2"/>
  <c r="AE22" i="2"/>
  <c r="AF43" i="2"/>
  <c r="AE20" i="2"/>
  <c r="AD26" i="2"/>
  <c r="AD27" i="2" s="1"/>
  <c r="AC30" i="2" l="1"/>
  <c r="AC31" i="2" s="1"/>
  <c r="AC33" i="2" s="1"/>
  <c r="AD28" i="2"/>
  <c r="AD29" i="2"/>
  <c r="AE26" i="2"/>
  <c r="AE27" i="2" s="1"/>
  <c r="AF20" i="2"/>
  <c r="AG43" i="2"/>
  <c r="AF24" i="2"/>
  <c r="AF22" i="2"/>
  <c r="AF21" i="2"/>
  <c r="AF23" i="2"/>
  <c r="AC35" i="2" l="1"/>
  <c r="AH43" i="2"/>
  <c r="AG23" i="2"/>
  <c r="AG24" i="2"/>
  <c r="AG22" i="2"/>
  <c r="AG20" i="2"/>
  <c r="AG21" i="2"/>
  <c r="AE28" i="2"/>
  <c r="AE29" i="2" s="1"/>
  <c r="AF26" i="2"/>
  <c r="AF27" i="2" s="1"/>
  <c r="AD30" i="2"/>
  <c r="AD31" i="2" s="1"/>
  <c r="AD33" i="2" s="1"/>
  <c r="AD35" i="2" s="1"/>
  <c r="AE30" i="2" l="1"/>
  <c r="AE31" i="2" s="1"/>
  <c r="AE33" i="2" s="1"/>
  <c r="AE35" i="2" s="1"/>
  <c r="AG26" i="2"/>
  <c r="AG27" i="2" s="1"/>
  <c r="AF28" i="2"/>
  <c r="AF29" i="2" s="1"/>
  <c r="AH24" i="2"/>
  <c r="AH22" i="2"/>
  <c r="AH20" i="2"/>
  <c r="AI43" i="2"/>
  <c r="AH23" i="2"/>
  <c r="AH21" i="2"/>
  <c r="AG28" i="2" l="1"/>
  <c r="AG29" i="2" s="1"/>
  <c r="AF30" i="2"/>
  <c r="AF31" i="2" s="1"/>
  <c r="AF33" i="2" s="1"/>
  <c r="AF35" i="2" s="1"/>
  <c r="AI24" i="2"/>
  <c r="AI22" i="2"/>
  <c r="AI20" i="2"/>
  <c r="AI21" i="2"/>
  <c r="AI23" i="2"/>
  <c r="AH26" i="2"/>
  <c r="AH27" i="2" s="1"/>
  <c r="AI26" i="2" l="1"/>
  <c r="AI27" i="2" s="1"/>
  <c r="AG30" i="2"/>
  <c r="AG31" i="2" s="1"/>
  <c r="AG33" i="2" s="1"/>
  <c r="AG35" i="2" s="1"/>
  <c r="AH28" i="2"/>
  <c r="AH29" i="2" s="1"/>
  <c r="AH30" i="2" l="1"/>
  <c r="AH31" i="2" s="1"/>
  <c r="AH33" i="2" s="1"/>
  <c r="AH35" i="2" s="1"/>
  <c r="AI28" i="2"/>
  <c r="AI29" i="2" s="1"/>
  <c r="AI30" i="2" l="1"/>
  <c r="AI31" i="2" s="1"/>
  <c r="AI33" i="2" s="1"/>
  <c r="AI35" i="2" l="1"/>
  <c r="AJ33" i="2"/>
  <c r="AK33" i="2" s="1"/>
  <c r="AL33" i="2" s="1"/>
  <c r="AM33" i="2" s="1"/>
  <c r="AN33" i="2" s="1"/>
  <c r="AO33" i="2" s="1"/>
  <c r="AP33" i="2" s="1"/>
  <c r="AQ33" i="2" s="1"/>
  <c r="AR33" i="2" s="1"/>
  <c r="AS33" i="2" s="1"/>
  <c r="AT33" i="2" s="1"/>
  <c r="AU33" i="2" s="1"/>
  <c r="AV33" i="2" s="1"/>
  <c r="AW33" i="2" s="1"/>
  <c r="AX33" i="2" s="1"/>
  <c r="AY33" i="2" s="1"/>
  <c r="AZ33" i="2" s="1"/>
  <c r="BA33" i="2" s="1"/>
  <c r="BB33" i="2" s="1"/>
  <c r="BC33" i="2" s="1"/>
  <c r="BD33" i="2" s="1"/>
  <c r="BE33" i="2" s="1"/>
  <c r="BF33" i="2" s="1"/>
  <c r="BG33" i="2" s="1"/>
  <c r="BH33" i="2" s="1"/>
  <c r="BI33" i="2" s="1"/>
  <c r="BJ33" i="2" s="1"/>
  <c r="BK33" i="2" s="1"/>
  <c r="BL33" i="2" s="1"/>
  <c r="BM33" i="2" s="1"/>
  <c r="BN33" i="2" s="1"/>
  <c r="BO33" i="2" s="1"/>
  <c r="BP33" i="2" s="1"/>
  <c r="BQ33" i="2" s="1"/>
  <c r="BR33" i="2" s="1"/>
  <c r="BS33" i="2" s="1"/>
  <c r="BT33" i="2" s="1"/>
  <c r="BU33" i="2" s="1"/>
  <c r="BV33" i="2" s="1"/>
  <c r="BW33" i="2" s="1"/>
  <c r="BX33" i="2" s="1"/>
  <c r="BY33" i="2" s="1"/>
  <c r="BZ33" i="2" s="1"/>
  <c r="CA33" i="2" s="1"/>
  <c r="CB33" i="2" s="1"/>
  <c r="CC33" i="2" s="1"/>
  <c r="CD33" i="2" s="1"/>
  <c r="CE33" i="2" s="1"/>
  <c r="CF33" i="2" s="1"/>
  <c r="CG33" i="2" s="1"/>
  <c r="CH33" i="2" s="1"/>
  <c r="CI33" i="2" s="1"/>
  <c r="CJ33" i="2" s="1"/>
  <c r="CK33" i="2" s="1"/>
  <c r="CL33" i="2" s="1"/>
  <c r="CM33" i="2" s="1"/>
  <c r="CN33" i="2" s="1"/>
  <c r="CO33" i="2" s="1"/>
  <c r="CP33" i="2" s="1"/>
  <c r="CQ33" i="2" s="1"/>
  <c r="CR33" i="2" s="1"/>
  <c r="CS33" i="2" s="1"/>
  <c r="CT33" i="2" s="1"/>
  <c r="CU33" i="2" s="1"/>
  <c r="CV33" i="2" s="1"/>
  <c r="CW33" i="2" s="1"/>
  <c r="CX33" i="2" s="1"/>
  <c r="CY33" i="2" s="1"/>
  <c r="CZ33" i="2" s="1"/>
  <c r="DA33" i="2" s="1"/>
  <c r="DB33" i="2" s="1"/>
  <c r="DC33" i="2" s="1"/>
  <c r="DD33" i="2" s="1"/>
  <c r="DE33" i="2" s="1"/>
  <c r="DF33" i="2" s="1"/>
  <c r="DG33" i="2" s="1"/>
  <c r="DH33" i="2" s="1"/>
  <c r="DI33" i="2" s="1"/>
  <c r="DJ33" i="2" s="1"/>
  <c r="DK33" i="2" s="1"/>
  <c r="DL33" i="2" s="1"/>
  <c r="DM33" i="2" s="1"/>
  <c r="DN33" i="2" s="1"/>
  <c r="DO33" i="2" s="1"/>
  <c r="DP33" i="2" s="1"/>
  <c r="DQ33" i="2" s="1"/>
  <c r="DR33" i="2" s="1"/>
  <c r="DS33" i="2" s="1"/>
  <c r="DT33" i="2" s="1"/>
  <c r="DU33" i="2" s="1"/>
  <c r="DV33" i="2" s="1"/>
  <c r="DW33" i="2" s="1"/>
  <c r="DX33" i="2" s="1"/>
  <c r="DY33" i="2" s="1"/>
  <c r="DZ33" i="2" s="1"/>
  <c r="EA33" i="2" s="1"/>
  <c r="EB33" i="2" s="1"/>
  <c r="EC33" i="2" s="1"/>
  <c r="ED33" i="2" s="1"/>
  <c r="EE33" i="2" s="1"/>
  <c r="EF33" i="2" s="1"/>
  <c r="EG33" i="2" s="1"/>
  <c r="EH33" i="2" s="1"/>
  <c r="EI33" i="2" s="1"/>
  <c r="EJ33" i="2" s="1"/>
  <c r="EK33" i="2" s="1"/>
  <c r="EL33" i="2" s="1"/>
  <c r="EM33" i="2" s="1"/>
  <c r="EN33" i="2" s="1"/>
  <c r="EO33" i="2" s="1"/>
  <c r="EP33" i="2" s="1"/>
  <c r="EQ33" i="2" s="1"/>
  <c r="ER33" i="2" s="1"/>
  <c r="ES33" i="2" s="1"/>
  <c r="ET33" i="2" s="1"/>
  <c r="EU33" i="2" s="1"/>
  <c r="EV33" i="2" s="1"/>
  <c r="EW33" i="2" s="1"/>
  <c r="EX33" i="2" s="1"/>
  <c r="EY33" i="2" s="1"/>
  <c r="EZ33" i="2" s="1"/>
  <c r="FA33" i="2" s="1"/>
  <c r="FB33" i="2" s="1"/>
  <c r="FC33" i="2" s="1"/>
  <c r="FD33" i="2" s="1"/>
  <c r="FE33" i="2" s="1"/>
  <c r="FF33" i="2" s="1"/>
  <c r="FG33" i="2" s="1"/>
  <c r="FH33" i="2" s="1"/>
  <c r="FI33" i="2" s="1"/>
  <c r="FJ33" i="2" s="1"/>
  <c r="FK33" i="2" s="1"/>
  <c r="FL33" i="2" s="1"/>
  <c r="FM33" i="2" s="1"/>
  <c r="FN33" i="2" s="1"/>
  <c r="FO33" i="2" s="1"/>
  <c r="FP33" i="2" s="1"/>
  <c r="FQ33" i="2" s="1"/>
  <c r="FR33" i="2" s="1"/>
  <c r="FS33" i="2" s="1"/>
  <c r="FT33" i="2" s="1"/>
  <c r="FU33" i="2" s="1"/>
  <c r="FV33" i="2" s="1"/>
  <c r="FW33" i="2" s="1"/>
  <c r="FX33" i="2" s="1"/>
  <c r="FY33" i="2" s="1"/>
  <c r="FZ33" i="2" s="1"/>
  <c r="GA33" i="2" s="1"/>
  <c r="GB33" i="2" s="1"/>
  <c r="GC33" i="2" s="1"/>
  <c r="GD33" i="2" s="1"/>
  <c r="GE33" i="2" s="1"/>
  <c r="GF33" i="2" s="1"/>
  <c r="GG33" i="2" s="1"/>
  <c r="GH33" i="2" s="1"/>
  <c r="GI33" i="2" s="1"/>
  <c r="GJ33" i="2" s="1"/>
  <c r="GK33" i="2" s="1"/>
  <c r="GL33" i="2" s="1"/>
  <c r="GM33" i="2" s="1"/>
  <c r="GN33" i="2" s="1"/>
  <c r="GO33" i="2" s="1"/>
  <c r="GP33" i="2" s="1"/>
  <c r="GQ33" i="2" s="1"/>
  <c r="GR33" i="2" s="1"/>
  <c r="GS33" i="2" s="1"/>
  <c r="GT33" i="2" s="1"/>
  <c r="GU33" i="2" s="1"/>
  <c r="GV33" i="2" s="1"/>
  <c r="GW33" i="2" s="1"/>
  <c r="GX33" i="2" s="1"/>
  <c r="GY33" i="2" s="1"/>
  <c r="GZ33" i="2" s="1"/>
  <c r="HA33" i="2" s="1"/>
  <c r="HB33" i="2" s="1"/>
  <c r="HC33" i="2" s="1"/>
  <c r="HD33" i="2" s="1"/>
  <c r="HE33" i="2" s="1"/>
  <c r="HF33" i="2" s="1"/>
  <c r="HG33" i="2" s="1"/>
  <c r="HH33" i="2" s="1"/>
  <c r="HI33" i="2" s="1"/>
  <c r="HJ33" i="2" s="1"/>
  <c r="HK33" i="2" s="1"/>
  <c r="HL33" i="2" s="1"/>
  <c r="HM33" i="2" s="1"/>
  <c r="HN33" i="2" s="1"/>
  <c r="HO33" i="2" s="1"/>
  <c r="HP33" i="2" s="1"/>
  <c r="HQ33" i="2" s="1"/>
  <c r="HR33" i="2" s="1"/>
  <c r="HS33" i="2" s="1"/>
  <c r="HT33" i="2" s="1"/>
  <c r="HU33" i="2" s="1"/>
  <c r="HV33" i="2" s="1"/>
  <c r="HW33" i="2" s="1"/>
  <c r="HX33" i="2" s="1"/>
  <c r="HY33" i="2" s="1"/>
  <c r="HZ33" i="2" s="1"/>
  <c r="IA33" i="2" s="1"/>
  <c r="AO42" i="2" s="1"/>
  <c r="AO44" i="2" s="1"/>
  <c r="AO46" i="2" s="1"/>
  <c r="AO48" i="2" s="1"/>
</calcChain>
</file>

<file path=xl/sharedStrings.xml><?xml version="1.0" encoding="utf-8"?>
<sst xmlns="http://schemas.openxmlformats.org/spreadsheetml/2006/main" count="101" uniqueCount="91">
  <si>
    <t>P</t>
  </si>
  <si>
    <t>S</t>
  </si>
  <si>
    <t>MC</t>
  </si>
  <si>
    <t>C</t>
  </si>
  <si>
    <t>D</t>
  </si>
  <si>
    <t>EV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</si>
  <si>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</si>
  <si>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</si>
  <si>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</si>
  <si>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</si>
  <si>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</si>
  <si>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</si>
  <si>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</si>
  <si>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</si>
  <si>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</si>
  <si>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</si>
  <si>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</si>
  <si>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</si>
  <si>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Domestic Compay owned</t>
  </si>
  <si>
    <t>NA franchised</t>
  </si>
  <si>
    <t>NA comm rev</t>
  </si>
  <si>
    <t>International R</t>
  </si>
  <si>
    <t>Other R</t>
  </si>
  <si>
    <t xml:space="preserve">Total Revenues </t>
  </si>
  <si>
    <t>Dom co owned exp</t>
  </si>
  <si>
    <t>NA comm exp</t>
  </si>
  <si>
    <t>Int'l exp</t>
  </si>
  <si>
    <t>Other exp</t>
  </si>
  <si>
    <t>G&amp;A</t>
  </si>
  <si>
    <t>D&amp;A</t>
  </si>
  <si>
    <t>TC + E</t>
  </si>
  <si>
    <t xml:space="preserve">Operating Income </t>
  </si>
  <si>
    <t>Net Interest Exp</t>
  </si>
  <si>
    <t>EBT</t>
  </si>
  <si>
    <t>Taxes</t>
  </si>
  <si>
    <t xml:space="preserve">Net Income </t>
  </si>
  <si>
    <t>NC interests</t>
  </si>
  <si>
    <t>Diluted</t>
  </si>
  <si>
    <t>EPS</t>
  </si>
  <si>
    <t xml:space="preserve">Cash </t>
  </si>
  <si>
    <t>A/R</t>
  </si>
  <si>
    <t>Notes Rec</t>
  </si>
  <si>
    <t>Income Tax Rec</t>
  </si>
  <si>
    <t>Inventories</t>
  </si>
  <si>
    <t>Prepaid Exp</t>
  </si>
  <si>
    <t xml:space="preserve">Assets helf for sale </t>
  </si>
  <si>
    <t xml:space="preserve">Current Assets </t>
  </si>
  <si>
    <t>PPE</t>
  </si>
  <si>
    <t>Finance lease</t>
  </si>
  <si>
    <t>Op Lease</t>
  </si>
  <si>
    <t>Goodwill</t>
  </si>
  <si>
    <t>OA</t>
  </si>
  <si>
    <t xml:space="preserve">Total Assets </t>
  </si>
  <si>
    <t>A/P</t>
  </si>
  <si>
    <t xml:space="preserve">Income and other </t>
  </si>
  <si>
    <t>Current deferred</t>
  </si>
  <si>
    <t>Current finance lease</t>
  </si>
  <si>
    <t>Current Op lease</t>
  </si>
  <si>
    <t xml:space="preserve">Current debt </t>
  </si>
  <si>
    <t>Accrued exp</t>
  </si>
  <si>
    <t>Deferred rev</t>
  </si>
  <si>
    <t>LT Fin lease</t>
  </si>
  <si>
    <t>LT Op Lease</t>
  </si>
  <si>
    <t>LTD</t>
  </si>
  <si>
    <t>OLTL</t>
  </si>
  <si>
    <t xml:space="preserve">Total Liabilities </t>
  </si>
  <si>
    <t>E</t>
  </si>
  <si>
    <t>TL + E</t>
  </si>
  <si>
    <t>Current L</t>
  </si>
  <si>
    <t xml:space="preserve">Net Cash </t>
  </si>
  <si>
    <t>Press Releases</t>
  </si>
  <si>
    <t>Q2'24</t>
  </si>
  <si>
    <t xml:space="preserve">Terminal </t>
  </si>
  <si>
    <t xml:space="preserve">Discount </t>
  </si>
  <si>
    <t>NPV</t>
  </si>
  <si>
    <t>Shares</t>
  </si>
  <si>
    <t xml:space="preserve">Estimate </t>
  </si>
  <si>
    <t>NC</t>
  </si>
  <si>
    <t xml:space="preserve">Total Value </t>
  </si>
  <si>
    <t>Current</t>
  </si>
  <si>
    <t>NA Co Owned</t>
  </si>
  <si>
    <t>NA Franchised</t>
  </si>
  <si>
    <t>Int'l Franchised</t>
  </si>
  <si>
    <t>Int'l Co Owned</t>
  </si>
  <si>
    <t>NA Commissary</t>
  </si>
  <si>
    <t>Domestic Compay Owned</t>
  </si>
  <si>
    <t xml:space="preserve">Average Revenue Per Unit </t>
  </si>
  <si>
    <t>Int'l (Co + F)</t>
  </si>
  <si>
    <t>EV/24E</t>
  </si>
  <si>
    <t>EV/25E</t>
  </si>
  <si>
    <t xml:space="preserve">RM 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</si>
</sst>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\X"/>
  </numFmts>
  <fonts count="5">
    <font>
      <sz val="10"/>
      <color theme="1"/>
      <name val="ArialMT"/>
      <family val="2"/>
    </font>
    <font>
      <b/>
      <sz val="10"/>
      <color theme="1"/>
      <name val="ArialMT"/>
    </font>
    <font>
      <sz val="10"/>
      <color theme="1"/>
      <name val="ArialMT"/>
    </font>
    <font>
      <b/>
      <u/>
      <sz val="10"/>
      <color theme="1"/>
      <name val="ArialMT"/>
    </font>
    <font>
      <u/>
      <sz val="10"/>
      <color theme="10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3" fontId="0" fillId="0" borderId="0" xfId="0" applyNumberFormat="1"/>
    <xf numFmtId="4" fontId="0" fillId="0" borderId="0" xfId="0" applyNumberFormat="1"/>
    <xf numFmtId="1" fontId="0" fillId="0" borderId="0" xfId="0" applyNumberFormat="1"/>
    <xf numFmtId="3" fontId="1" fillId="0" borderId="0" xfId="0" applyNumberFormat="1" applyFont="1"/>
    <xf numFmtId="9" fontId="0" fillId="0" borderId="0" xfId="0" applyNumberFormat="1"/>
    <xf numFmtId="9" fontId="1" fillId="0" borderId="0" xfId="0" applyNumberFormat="1" applyFont="1"/>
    <xf numFmtId="2" fontId="0" fillId="0" borderId="0" xfId="0" applyNumberFormat="1"/>
    <xf numFmtId="3" fontId="2" fillId="0" borderId="0" xfId="0" applyNumberFormat="1" applyFont="1"/>
    <xf numFmtId="3" fontId="3" fillId="0" borderId="0" xfId="0" applyNumberFormat="1" applyFont="1"/>
    <xf numFmtId="3" fontId="4" fillId="0" borderId="0" xfId="1" applyNumberFormat="1"/>
    <xf numFmtId="166" fontId="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675408</xdr:colOff>
      <xdr:row>0</xdr:row>
      <xdr:rowOff>0</xdr:rowOff>
    </xdr:from>
    <xdr:to>
      <xdr:col>11</xdr:col>
      <xdr:colOff>703310</xdr:colOff>
      <xdr:row>87</xdr:row>
      <xdr:rowOff>52917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3ACF549-05BB-7C34-FC3C-54E0228DA98A}"/>
            </a:ext>
          </a:extLst>
        </xdr:cNvPr>
        <xdr:cNvCxnSpPr/>
      </xdr:nvCxnSpPr>
      <xdr:spPr>
        <a:xfrm flipH="1">
          <a:off x="7729681" y="0"/>
          <a:ext cx="27902" cy="1346873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</xdr:colOff>
      <xdr:row>0</xdr:row>
      <xdr:rowOff>10584</xdr:rowOff>
    </xdr:from>
    <xdr:to>
      <xdr:col>25</xdr:col>
      <xdr:colOff>21167</xdr:colOff>
      <xdr:row>87</xdr:row>
      <xdr:rowOff>63501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97B9879-9B13-9C44-99C0-5CD392EE8592}"/>
            </a:ext>
          </a:extLst>
        </xdr:cNvPr>
        <xdr:cNvCxnSpPr/>
      </xdr:nvCxnSpPr>
      <xdr:spPr>
        <a:xfrm flipH="1">
          <a:off x="14202834" y="10584"/>
          <a:ext cx="21166" cy="129222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r.papajohns.com/node/28381/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C92C4-DBE4-3F40-9F03-F47B470E814C}">
  <dimension ref="B4:F15"/>
  <sheetViews>
    <sheetView zoomScale="140" zoomScaleNormal="140" workbookViewId="0">
      <selection activeCell="E5" sqref="E5"/>
    </sheetView>
  </sheetViews>
  <sheetFormatPr baseColWidth="10" defaultRowHeight="13"/>
  <cols>
    <col min="1" max="3" width="10.83203125" style="1"/>
    <col min="4" max="4" width="3.6640625" style="1" bestFit="1" customWidth="1"/>
    <col min="5" max="5" width="5.6640625" style="1" bestFit="1" customWidth="1"/>
    <col min="6" max="6" width="5.5" style="1" bestFit="1" customWidth="1"/>
    <col min="7" max="16384" width="10.83203125" style="1"/>
  </cols>
  <sheetData>
    <row r="4" spans="2:6">
      <c r="D4" s="1" t="s">
        <v>0</v>
      </c>
      <c r="E4" s="2">
        <v>51.02</v>
      </c>
    </row>
    <row r="5" spans="2:6">
      <c r="D5" s="1" t="s">
        <v>1</v>
      </c>
      <c r="E5" s="1">
        <v>32.625886000000001</v>
      </c>
      <c r="F5" s="1" t="s">
        <v>15</v>
      </c>
    </row>
    <row r="6" spans="2:6">
      <c r="D6" s="1" t="s">
        <v>2</v>
      </c>
      <c r="E6" s="1">
        <f>+E4*E5</f>
        <v>1664.5727037200002</v>
      </c>
    </row>
    <row r="7" spans="2:6">
      <c r="D7" s="1" t="s">
        <v>3</v>
      </c>
      <c r="E7" s="1">
        <v>24.305</v>
      </c>
      <c r="F7" s="1" t="str">
        <f>+F5</f>
        <v>Q224</v>
      </c>
    </row>
    <row r="8" spans="2:6">
      <c r="D8" s="1" t="s">
        <v>4</v>
      </c>
      <c r="E8" s="1">
        <f>2.375+758.861</f>
        <v>761.23599999999999</v>
      </c>
      <c r="F8" s="1" t="str">
        <f>+F7</f>
        <v>Q224</v>
      </c>
    </row>
    <row r="9" spans="2:6">
      <c r="D9" s="1" t="s">
        <v>5</v>
      </c>
      <c r="E9" s="1">
        <f>+E6-E7+E8</f>
        <v>2401.50370372</v>
      </c>
    </row>
    <row r="14" spans="2:6">
      <c r="B14" s="9" t="s">
        <v>70</v>
      </c>
    </row>
    <row r="15" spans="2:6">
      <c r="B15" s="10" t="s">
        <v>71</v>
      </c>
    </row>
  </sheetData>
  <hyperlinks>
    <hyperlink ref="B15" r:id="rId1" xr:uid="{9666F7A9-9AE4-474D-9753-46CFA88ED84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1E249-93DB-994B-A605-E220B30D9D53}">
  <dimension ref="A3:IA78"/>
  <sheetViews>
    <sheetView tabSelected="1" zoomScale="189" zoomScaleNormal="110" workbookViewId="0">
      <pane xSplit="2" ySplit="3" topLeftCell="C10" activePane="bottomRight" state="frozen"/>
      <selection pane="topRight" activeCell="C1" sqref="C1"/>
      <selection pane="bottomLeft" activeCell="A4" sqref="A4"/>
      <selection pane="bottomRight" activeCell="L45" sqref="L45"/>
    </sheetView>
  </sheetViews>
  <sheetFormatPr baseColWidth="10" defaultRowHeight="13"/>
  <cols>
    <col min="1" max="1" width="1.33203125" style="1" customWidth="1"/>
    <col min="2" max="2" width="23.5" style="1" bestFit="1" customWidth="1"/>
    <col min="3" max="11" width="7.6640625" style="1" bestFit="1" customWidth="1"/>
    <col min="12" max="12" width="9.1640625" style="1" bestFit="1" customWidth="1"/>
    <col min="13" max="14" width="5.5" style="1" bestFit="1" customWidth="1"/>
    <col min="15" max="16" width="10.83203125" style="1"/>
    <col min="17" max="22" width="5.1640625" style="1" bestFit="1" customWidth="1"/>
    <col min="23" max="35" width="9.1640625" style="1" bestFit="1" customWidth="1"/>
    <col min="36" max="36" width="7.6640625" style="1" bestFit="1" customWidth="1"/>
    <col min="37" max="39" width="6.6640625" style="1" bestFit="1" customWidth="1"/>
    <col min="40" max="40" width="10.83203125" style="1"/>
    <col min="41" max="41" width="11.6640625" style="1" bestFit="1" customWidth="1"/>
    <col min="42" max="16384" width="10.83203125" style="1"/>
  </cols>
  <sheetData>
    <row r="3" spans="1:235" s="3" customFormat="1"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  <c r="L3" s="3" t="s">
        <v>15</v>
      </c>
      <c r="M3" s="3" t="s">
        <v>16</v>
      </c>
      <c r="N3" s="3" t="s">
        <v>17</v>
      </c>
      <c r="Q3" s="3">
        <v>2015</v>
      </c>
      <c r="R3" s="3">
        <f>+Q3+1</f>
        <v>2016</v>
      </c>
      <c r="S3" s="3">
        <f t="shared" ref="S3:AI3" si="0">+R3+1</f>
        <v>2017</v>
      </c>
      <c r="T3" s="3">
        <f t="shared" si="0"/>
        <v>2018</v>
      </c>
      <c r="U3" s="3">
        <f t="shared" si="0"/>
        <v>2019</v>
      </c>
      <c r="V3" s="3">
        <f t="shared" si="0"/>
        <v>2020</v>
      </c>
      <c r="W3" s="3">
        <f t="shared" si="0"/>
        <v>2021</v>
      </c>
      <c r="X3" s="3">
        <f t="shared" si="0"/>
        <v>2022</v>
      </c>
      <c r="Y3" s="3">
        <f t="shared" si="0"/>
        <v>2023</v>
      </c>
      <c r="Z3" s="3">
        <f t="shared" si="0"/>
        <v>2024</v>
      </c>
      <c r="AA3" s="3">
        <f t="shared" si="0"/>
        <v>2025</v>
      </c>
      <c r="AB3" s="3">
        <f t="shared" si="0"/>
        <v>2026</v>
      </c>
      <c r="AC3" s="3">
        <f t="shared" si="0"/>
        <v>2027</v>
      </c>
      <c r="AD3" s="3">
        <f t="shared" si="0"/>
        <v>2028</v>
      </c>
      <c r="AE3" s="3">
        <f t="shared" si="0"/>
        <v>2029</v>
      </c>
      <c r="AF3" s="3">
        <f t="shared" si="0"/>
        <v>2030</v>
      </c>
      <c r="AG3" s="3">
        <f t="shared" si="0"/>
        <v>2031</v>
      </c>
      <c r="AH3" s="3">
        <f t="shared" si="0"/>
        <v>2032</v>
      </c>
      <c r="AI3" s="3">
        <f t="shared" si="0"/>
        <v>2033</v>
      </c>
      <c r="AJ3" s="3">
        <f>+AI3+1</f>
        <v>2034</v>
      </c>
      <c r="AK3" s="3">
        <f>+AJ3+1</f>
        <v>2035</v>
      </c>
      <c r="AL3" s="3">
        <f t="shared" ref="AL3:CW3" si="1">+AK3+1</f>
        <v>2036</v>
      </c>
      <c r="AM3" s="3">
        <f t="shared" si="1"/>
        <v>2037</v>
      </c>
      <c r="AN3" s="3">
        <f t="shared" si="1"/>
        <v>2038</v>
      </c>
      <c r="AO3" s="3">
        <f t="shared" si="1"/>
        <v>2039</v>
      </c>
      <c r="AP3" s="3">
        <f t="shared" si="1"/>
        <v>2040</v>
      </c>
      <c r="AQ3" s="3">
        <f t="shared" si="1"/>
        <v>2041</v>
      </c>
      <c r="AR3" s="3">
        <f t="shared" si="1"/>
        <v>2042</v>
      </c>
      <c r="AS3" s="3">
        <f t="shared" si="1"/>
        <v>2043</v>
      </c>
      <c r="AT3" s="3">
        <f t="shared" si="1"/>
        <v>2044</v>
      </c>
      <c r="AU3" s="3">
        <f t="shared" si="1"/>
        <v>2045</v>
      </c>
      <c r="AV3" s="3">
        <f t="shared" si="1"/>
        <v>2046</v>
      </c>
      <c r="AW3" s="3">
        <f t="shared" si="1"/>
        <v>2047</v>
      </c>
      <c r="AX3" s="3">
        <f t="shared" si="1"/>
        <v>2048</v>
      </c>
      <c r="AY3" s="3">
        <f t="shared" si="1"/>
        <v>2049</v>
      </c>
      <c r="AZ3" s="3">
        <f t="shared" si="1"/>
        <v>2050</v>
      </c>
      <c r="BA3" s="3">
        <f t="shared" si="1"/>
        <v>2051</v>
      </c>
      <c r="BB3" s="3">
        <f t="shared" si="1"/>
        <v>2052</v>
      </c>
      <c r="BC3" s="3">
        <f t="shared" si="1"/>
        <v>2053</v>
      </c>
      <c r="BD3" s="3">
        <f t="shared" si="1"/>
        <v>2054</v>
      </c>
      <c r="BE3" s="3">
        <f t="shared" si="1"/>
        <v>2055</v>
      </c>
      <c r="BF3" s="3">
        <f t="shared" si="1"/>
        <v>2056</v>
      </c>
      <c r="BG3" s="3">
        <f t="shared" si="1"/>
        <v>2057</v>
      </c>
      <c r="BH3" s="3">
        <f t="shared" si="1"/>
        <v>2058</v>
      </c>
      <c r="BI3" s="3">
        <f t="shared" si="1"/>
        <v>2059</v>
      </c>
      <c r="BJ3" s="3">
        <f t="shared" si="1"/>
        <v>2060</v>
      </c>
      <c r="BK3" s="3">
        <f t="shared" si="1"/>
        <v>2061</v>
      </c>
      <c r="BL3" s="3">
        <f t="shared" si="1"/>
        <v>2062</v>
      </c>
      <c r="BM3" s="3">
        <f t="shared" si="1"/>
        <v>2063</v>
      </c>
      <c r="BN3" s="3">
        <f t="shared" si="1"/>
        <v>2064</v>
      </c>
      <c r="BO3" s="3">
        <f t="shared" si="1"/>
        <v>2065</v>
      </c>
      <c r="BP3" s="3">
        <f t="shared" si="1"/>
        <v>2066</v>
      </c>
      <c r="BQ3" s="3">
        <f t="shared" si="1"/>
        <v>2067</v>
      </c>
      <c r="BR3" s="3">
        <f t="shared" si="1"/>
        <v>2068</v>
      </c>
      <c r="BS3" s="3">
        <f t="shared" si="1"/>
        <v>2069</v>
      </c>
      <c r="BT3" s="3">
        <f t="shared" si="1"/>
        <v>2070</v>
      </c>
      <c r="BU3" s="3">
        <f t="shared" si="1"/>
        <v>2071</v>
      </c>
      <c r="BV3" s="3">
        <f t="shared" si="1"/>
        <v>2072</v>
      </c>
      <c r="BW3" s="3">
        <f t="shared" si="1"/>
        <v>2073</v>
      </c>
      <c r="BX3" s="3">
        <f t="shared" si="1"/>
        <v>2074</v>
      </c>
      <c r="BY3" s="3">
        <f t="shared" si="1"/>
        <v>2075</v>
      </c>
      <c r="BZ3" s="3">
        <f t="shared" si="1"/>
        <v>2076</v>
      </c>
      <c r="CA3" s="3">
        <f t="shared" si="1"/>
        <v>2077</v>
      </c>
      <c r="CB3" s="3">
        <f t="shared" si="1"/>
        <v>2078</v>
      </c>
      <c r="CC3" s="3">
        <f t="shared" si="1"/>
        <v>2079</v>
      </c>
      <c r="CD3" s="3">
        <f t="shared" si="1"/>
        <v>2080</v>
      </c>
      <c r="CE3" s="3">
        <f t="shared" si="1"/>
        <v>2081</v>
      </c>
      <c r="CF3" s="3">
        <f t="shared" si="1"/>
        <v>2082</v>
      </c>
      <c r="CG3" s="3">
        <f t="shared" si="1"/>
        <v>2083</v>
      </c>
      <c r="CH3" s="3">
        <f t="shared" si="1"/>
        <v>2084</v>
      </c>
      <c r="CI3" s="3">
        <f t="shared" si="1"/>
        <v>2085</v>
      </c>
      <c r="CJ3" s="3">
        <f t="shared" si="1"/>
        <v>2086</v>
      </c>
      <c r="CK3" s="3">
        <f t="shared" si="1"/>
        <v>2087</v>
      </c>
      <c r="CL3" s="3">
        <f t="shared" si="1"/>
        <v>2088</v>
      </c>
      <c r="CM3" s="3">
        <f t="shared" si="1"/>
        <v>2089</v>
      </c>
      <c r="CN3" s="3">
        <f t="shared" si="1"/>
        <v>2090</v>
      </c>
      <c r="CO3" s="3">
        <f t="shared" si="1"/>
        <v>2091</v>
      </c>
      <c r="CP3" s="3">
        <f t="shared" si="1"/>
        <v>2092</v>
      </c>
      <c r="CQ3" s="3">
        <f t="shared" si="1"/>
        <v>2093</v>
      </c>
      <c r="CR3" s="3">
        <f t="shared" si="1"/>
        <v>2094</v>
      </c>
      <c r="CS3" s="3">
        <f t="shared" si="1"/>
        <v>2095</v>
      </c>
      <c r="CT3" s="3">
        <f t="shared" si="1"/>
        <v>2096</v>
      </c>
      <c r="CU3" s="3">
        <f t="shared" si="1"/>
        <v>2097</v>
      </c>
      <c r="CV3" s="3">
        <f t="shared" si="1"/>
        <v>2098</v>
      </c>
      <c r="CW3" s="3">
        <f t="shared" si="1"/>
        <v>2099</v>
      </c>
      <c r="CX3" s="3">
        <f t="shared" ref="CX3:FI3" si="2">+CW3+1</f>
        <v>2100</v>
      </c>
      <c r="CY3" s="3">
        <f t="shared" si="2"/>
        <v>2101</v>
      </c>
      <c r="CZ3" s="3">
        <f t="shared" si="2"/>
        <v>2102</v>
      </c>
      <c r="DA3" s="3">
        <f t="shared" si="2"/>
        <v>2103</v>
      </c>
      <c r="DB3" s="3">
        <f t="shared" si="2"/>
        <v>2104</v>
      </c>
      <c r="DC3" s="3">
        <f t="shared" si="2"/>
        <v>2105</v>
      </c>
      <c r="DD3" s="3">
        <f t="shared" si="2"/>
        <v>2106</v>
      </c>
      <c r="DE3" s="3">
        <f t="shared" si="2"/>
        <v>2107</v>
      </c>
      <c r="DF3" s="3">
        <f t="shared" si="2"/>
        <v>2108</v>
      </c>
      <c r="DG3" s="3">
        <f t="shared" si="2"/>
        <v>2109</v>
      </c>
      <c r="DH3" s="3">
        <f t="shared" si="2"/>
        <v>2110</v>
      </c>
      <c r="DI3" s="3">
        <f t="shared" si="2"/>
        <v>2111</v>
      </c>
      <c r="DJ3" s="3">
        <f t="shared" si="2"/>
        <v>2112</v>
      </c>
      <c r="DK3" s="3">
        <f t="shared" si="2"/>
        <v>2113</v>
      </c>
      <c r="DL3" s="3">
        <f t="shared" si="2"/>
        <v>2114</v>
      </c>
      <c r="DM3" s="3">
        <f t="shared" si="2"/>
        <v>2115</v>
      </c>
      <c r="DN3" s="3">
        <f t="shared" si="2"/>
        <v>2116</v>
      </c>
      <c r="DO3" s="3">
        <f t="shared" si="2"/>
        <v>2117</v>
      </c>
      <c r="DP3" s="3">
        <f t="shared" si="2"/>
        <v>2118</v>
      </c>
      <c r="DQ3" s="3">
        <f t="shared" si="2"/>
        <v>2119</v>
      </c>
      <c r="DR3" s="3">
        <f t="shared" si="2"/>
        <v>2120</v>
      </c>
      <c r="DS3" s="3">
        <f t="shared" si="2"/>
        <v>2121</v>
      </c>
      <c r="DT3" s="3">
        <f t="shared" si="2"/>
        <v>2122</v>
      </c>
      <c r="DU3" s="3">
        <f t="shared" si="2"/>
        <v>2123</v>
      </c>
      <c r="DV3" s="3">
        <f t="shared" si="2"/>
        <v>2124</v>
      </c>
      <c r="DW3" s="3">
        <f t="shared" si="2"/>
        <v>2125</v>
      </c>
      <c r="DX3" s="3">
        <f t="shared" si="2"/>
        <v>2126</v>
      </c>
      <c r="DY3" s="3">
        <f t="shared" si="2"/>
        <v>2127</v>
      </c>
      <c r="DZ3" s="3">
        <f t="shared" si="2"/>
        <v>2128</v>
      </c>
      <c r="EA3" s="3">
        <f t="shared" si="2"/>
        <v>2129</v>
      </c>
      <c r="EB3" s="3">
        <f t="shared" si="2"/>
        <v>2130</v>
      </c>
      <c r="EC3" s="3">
        <f t="shared" si="2"/>
        <v>2131</v>
      </c>
      <c r="ED3" s="3">
        <f t="shared" si="2"/>
        <v>2132</v>
      </c>
      <c r="EE3" s="3">
        <f t="shared" si="2"/>
        <v>2133</v>
      </c>
      <c r="EF3" s="3">
        <f t="shared" si="2"/>
        <v>2134</v>
      </c>
      <c r="EG3" s="3">
        <f t="shared" si="2"/>
        <v>2135</v>
      </c>
      <c r="EH3" s="3">
        <f t="shared" si="2"/>
        <v>2136</v>
      </c>
      <c r="EI3" s="3">
        <f t="shared" si="2"/>
        <v>2137</v>
      </c>
      <c r="EJ3" s="3">
        <f t="shared" si="2"/>
        <v>2138</v>
      </c>
      <c r="EK3" s="3">
        <f t="shared" si="2"/>
        <v>2139</v>
      </c>
      <c r="EL3" s="3">
        <f t="shared" si="2"/>
        <v>2140</v>
      </c>
      <c r="EM3" s="3">
        <f t="shared" si="2"/>
        <v>2141</v>
      </c>
      <c r="EN3" s="3">
        <f t="shared" si="2"/>
        <v>2142</v>
      </c>
      <c r="EO3" s="3">
        <f t="shared" si="2"/>
        <v>2143</v>
      </c>
      <c r="EP3" s="3">
        <f t="shared" si="2"/>
        <v>2144</v>
      </c>
      <c r="EQ3" s="3">
        <f t="shared" si="2"/>
        <v>2145</v>
      </c>
      <c r="ER3" s="3">
        <f t="shared" si="2"/>
        <v>2146</v>
      </c>
      <c r="ES3" s="3">
        <f t="shared" si="2"/>
        <v>2147</v>
      </c>
      <c r="ET3" s="3">
        <f t="shared" si="2"/>
        <v>2148</v>
      </c>
      <c r="EU3" s="3">
        <f t="shared" si="2"/>
        <v>2149</v>
      </c>
      <c r="EV3" s="3">
        <f t="shared" si="2"/>
        <v>2150</v>
      </c>
      <c r="EW3" s="3">
        <f t="shared" si="2"/>
        <v>2151</v>
      </c>
      <c r="EX3" s="3">
        <f t="shared" si="2"/>
        <v>2152</v>
      </c>
      <c r="EY3" s="3">
        <f t="shared" si="2"/>
        <v>2153</v>
      </c>
      <c r="EZ3" s="3">
        <f t="shared" si="2"/>
        <v>2154</v>
      </c>
      <c r="FA3" s="3">
        <f t="shared" si="2"/>
        <v>2155</v>
      </c>
      <c r="FB3" s="3">
        <f t="shared" si="2"/>
        <v>2156</v>
      </c>
      <c r="FC3" s="3">
        <f t="shared" si="2"/>
        <v>2157</v>
      </c>
      <c r="FD3" s="3">
        <f t="shared" si="2"/>
        <v>2158</v>
      </c>
      <c r="FE3" s="3">
        <f t="shared" si="2"/>
        <v>2159</v>
      </c>
      <c r="FF3" s="3">
        <f t="shared" si="2"/>
        <v>2160</v>
      </c>
      <c r="FG3" s="3">
        <f t="shared" si="2"/>
        <v>2161</v>
      </c>
      <c r="FH3" s="3">
        <f t="shared" si="2"/>
        <v>2162</v>
      </c>
      <c r="FI3" s="3">
        <f t="shared" si="2"/>
        <v>2163</v>
      </c>
      <c r="FJ3" s="3">
        <f t="shared" ref="FJ3:HE3" si="3">+FI3+1</f>
        <v>2164</v>
      </c>
      <c r="FK3" s="3">
        <f t="shared" si="3"/>
        <v>2165</v>
      </c>
      <c r="FL3" s="3">
        <f t="shared" si="3"/>
        <v>2166</v>
      </c>
      <c r="FM3" s="3">
        <f t="shared" si="3"/>
        <v>2167</v>
      </c>
      <c r="FN3" s="3">
        <f t="shared" si="3"/>
        <v>2168</v>
      </c>
      <c r="FO3" s="3">
        <f t="shared" si="3"/>
        <v>2169</v>
      </c>
      <c r="FP3" s="3">
        <f t="shared" si="3"/>
        <v>2170</v>
      </c>
      <c r="FQ3" s="3">
        <f t="shared" si="3"/>
        <v>2171</v>
      </c>
      <c r="FR3" s="3">
        <f t="shared" si="3"/>
        <v>2172</v>
      </c>
      <c r="FS3" s="3">
        <f t="shared" si="3"/>
        <v>2173</v>
      </c>
      <c r="FT3" s="3">
        <f t="shared" si="3"/>
        <v>2174</v>
      </c>
      <c r="FU3" s="3">
        <f t="shared" si="3"/>
        <v>2175</v>
      </c>
      <c r="FV3" s="3">
        <f t="shared" si="3"/>
        <v>2176</v>
      </c>
      <c r="FW3" s="3">
        <f t="shared" si="3"/>
        <v>2177</v>
      </c>
      <c r="FX3" s="3">
        <f t="shared" si="3"/>
        <v>2178</v>
      </c>
      <c r="FY3" s="3">
        <f t="shared" si="3"/>
        <v>2179</v>
      </c>
      <c r="FZ3" s="3">
        <f t="shared" si="3"/>
        <v>2180</v>
      </c>
      <c r="GA3" s="3">
        <f t="shared" si="3"/>
        <v>2181</v>
      </c>
      <c r="GB3" s="3">
        <f t="shared" si="3"/>
        <v>2182</v>
      </c>
      <c r="GC3" s="3">
        <f t="shared" si="3"/>
        <v>2183</v>
      </c>
      <c r="GD3" s="3">
        <f t="shared" si="3"/>
        <v>2184</v>
      </c>
      <c r="GE3" s="3">
        <f t="shared" si="3"/>
        <v>2185</v>
      </c>
      <c r="GF3" s="3">
        <f t="shared" si="3"/>
        <v>2186</v>
      </c>
      <c r="GG3" s="3">
        <f t="shared" si="3"/>
        <v>2187</v>
      </c>
      <c r="GH3" s="3">
        <f t="shared" si="3"/>
        <v>2188</v>
      </c>
      <c r="GI3" s="3">
        <f t="shared" si="3"/>
        <v>2189</v>
      </c>
      <c r="GJ3" s="3">
        <f t="shared" si="3"/>
        <v>2190</v>
      </c>
      <c r="GK3" s="3">
        <f t="shared" si="3"/>
        <v>2191</v>
      </c>
      <c r="GL3" s="3">
        <f t="shared" si="3"/>
        <v>2192</v>
      </c>
      <c r="GM3" s="3">
        <f t="shared" si="3"/>
        <v>2193</v>
      </c>
      <c r="GN3" s="3">
        <f t="shared" si="3"/>
        <v>2194</v>
      </c>
      <c r="GO3" s="3">
        <f t="shared" si="3"/>
        <v>2195</v>
      </c>
      <c r="GP3" s="3">
        <f t="shared" si="3"/>
        <v>2196</v>
      </c>
      <c r="GQ3" s="3">
        <f t="shared" si="3"/>
        <v>2197</v>
      </c>
      <c r="GR3" s="3">
        <f t="shared" si="3"/>
        <v>2198</v>
      </c>
      <c r="GS3" s="3">
        <f t="shared" si="3"/>
        <v>2199</v>
      </c>
      <c r="GT3" s="3">
        <f t="shared" si="3"/>
        <v>2200</v>
      </c>
      <c r="GU3" s="3">
        <f t="shared" si="3"/>
        <v>2201</v>
      </c>
      <c r="GV3" s="3">
        <f t="shared" si="3"/>
        <v>2202</v>
      </c>
      <c r="GW3" s="3">
        <f t="shared" si="3"/>
        <v>2203</v>
      </c>
      <c r="GX3" s="3">
        <f t="shared" si="3"/>
        <v>2204</v>
      </c>
      <c r="GY3" s="3">
        <f t="shared" si="3"/>
        <v>2205</v>
      </c>
      <c r="GZ3" s="3">
        <f t="shared" si="3"/>
        <v>2206</v>
      </c>
      <c r="HA3" s="3">
        <f t="shared" si="3"/>
        <v>2207</v>
      </c>
      <c r="HB3" s="3">
        <f t="shared" si="3"/>
        <v>2208</v>
      </c>
      <c r="HC3" s="3">
        <f t="shared" si="3"/>
        <v>2209</v>
      </c>
      <c r="HD3" s="3">
        <f t="shared" si="3"/>
        <v>2210</v>
      </c>
      <c r="HE3" s="3">
        <f t="shared" si="3"/>
        <v>2211</v>
      </c>
      <c r="HF3" s="3">
        <f t="shared" ref="HF3:IA3" si="4">+HE3+1</f>
        <v>2212</v>
      </c>
      <c r="HG3" s="3">
        <f t="shared" si="4"/>
        <v>2213</v>
      </c>
      <c r="HH3" s="3">
        <f t="shared" si="4"/>
        <v>2214</v>
      </c>
      <c r="HI3" s="3">
        <f t="shared" si="4"/>
        <v>2215</v>
      </c>
      <c r="HJ3" s="3">
        <f t="shared" si="4"/>
        <v>2216</v>
      </c>
      <c r="HK3" s="3">
        <f t="shared" si="4"/>
        <v>2217</v>
      </c>
      <c r="HL3" s="3">
        <f t="shared" si="4"/>
        <v>2218</v>
      </c>
      <c r="HM3" s="3">
        <f t="shared" si="4"/>
        <v>2219</v>
      </c>
      <c r="HN3" s="3">
        <f t="shared" si="4"/>
        <v>2220</v>
      </c>
      <c r="HO3" s="3">
        <f t="shared" si="4"/>
        <v>2221</v>
      </c>
      <c r="HP3" s="3">
        <f t="shared" si="4"/>
        <v>2222</v>
      </c>
      <c r="HQ3" s="3">
        <f t="shared" si="4"/>
        <v>2223</v>
      </c>
      <c r="HR3" s="3">
        <f t="shared" si="4"/>
        <v>2224</v>
      </c>
      <c r="HS3" s="3">
        <f t="shared" si="4"/>
        <v>2225</v>
      </c>
      <c r="HT3" s="3">
        <f t="shared" si="4"/>
        <v>2226</v>
      </c>
      <c r="HU3" s="3">
        <f t="shared" si="4"/>
        <v>2227</v>
      </c>
      <c r="HV3" s="3">
        <f t="shared" si="4"/>
        <v>2228</v>
      </c>
      <c r="HW3" s="3">
        <f t="shared" si="4"/>
        <v>2229</v>
      </c>
      <c r="HX3" s="3">
        <f t="shared" si="4"/>
        <v>2230</v>
      </c>
      <c r="HY3" s="3">
        <f t="shared" si="4"/>
        <v>2231</v>
      </c>
      <c r="HZ3" s="3">
        <f t="shared" si="4"/>
        <v>2232</v>
      </c>
      <c r="IA3" s="3">
        <f t="shared" si="4"/>
        <v>2233</v>
      </c>
    </row>
    <row r="4" spans="1:235">
      <c r="B4" s="1" t="s">
        <v>80</v>
      </c>
      <c r="C4" s="1">
        <v>608</v>
      </c>
      <c r="D4" s="1">
        <v>519</v>
      </c>
      <c r="E4" s="1">
        <v>521</v>
      </c>
      <c r="F4" s="1">
        <v>522</v>
      </c>
      <c r="G4" s="1">
        <v>520</v>
      </c>
      <c r="H4" s="1">
        <v>521</v>
      </c>
      <c r="I4" s="1">
        <v>526</v>
      </c>
      <c r="J4" s="1">
        <v>531</v>
      </c>
      <c r="K4" s="1">
        <v>536</v>
      </c>
      <c r="L4" s="1">
        <v>537</v>
      </c>
      <c r="X4" s="1">
        <f>+F4</f>
        <v>522</v>
      </c>
      <c r="Y4" s="1">
        <f>+J4</f>
        <v>531</v>
      </c>
    </row>
    <row r="5" spans="1:235">
      <c r="B5" s="1" t="s">
        <v>81</v>
      </c>
      <c r="C5" s="1">
        <v>2746</v>
      </c>
      <c r="D5" s="1">
        <v>2837</v>
      </c>
      <c r="E5" s="1">
        <v>2837</v>
      </c>
      <c r="F5" s="1">
        <v>2854</v>
      </c>
      <c r="G5" s="1">
        <v>2864</v>
      </c>
      <c r="H5" s="1">
        <v>2868</v>
      </c>
      <c r="I5" s="1">
        <v>2871</v>
      </c>
      <c r="J5" s="1">
        <v>2902</v>
      </c>
      <c r="K5" s="1">
        <v>2911</v>
      </c>
      <c r="L5" s="1">
        <v>2910</v>
      </c>
      <c r="X5" s="1">
        <f t="shared" ref="X5:X8" si="5">+F5</f>
        <v>2854</v>
      </c>
      <c r="Y5" s="1">
        <f t="shared" ref="Y5:Y8" si="6">+J5</f>
        <v>2902</v>
      </c>
    </row>
    <row r="6" spans="1:235">
      <c r="B6" s="1" t="s">
        <v>83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91</v>
      </c>
      <c r="I6" s="1">
        <v>118</v>
      </c>
      <c r="J6" s="1">
        <v>117</v>
      </c>
      <c r="K6" s="1">
        <v>117</v>
      </c>
      <c r="L6" s="1">
        <v>33</v>
      </c>
      <c r="X6" s="1">
        <f t="shared" si="5"/>
        <v>0</v>
      </c>
      <c r="Y6" s="1">
        <f t="shared" si="6"/>
        <v>117</v>
      </c>
    </row>
    <row r="7" spans="1:235">
      <c r="B7" s="1" t="s">
        <v>82</v>
      </c>
      <c r="C7" s="1">
        <v>2170</v>
      </c>
      <c r="D7" s="1">
        <v>2215</v>
      </c>
      <c r="E7" s="1">
        <v>2231</v>
      </c>
      <c r="F7" s="1">
        <v>2322</v>
      </c>
      <c r="G7" s="1">
        <v>2341</v>
      </c>
      <c r="H7" s="1">
        <v>2292</v>
      </c>
      <c r="I7" s="1">
        <v>2310</v>
      </c>
      <c r="J7" s="1">
        <v>2356</v>
      </c>
      <c r="K7" s="1">
        <v>2350</v>
      </c>
      <c r="L7" s="1">
        <v>2403</v>
      </c>
      <c r="X7" s="1">
        <f t="shared" si="5"/>
        <v>2322</v>
      </c>
      <c r="Y7" s="1">
        <f t="shared" si="6"/>
        <v>2356</v>
      </c>
    </row>
    <row r="8" spans="1:235" s="4" customFormat="1">
      <c r="C8" s="4">
        <f>SUM(C4:C7)</f>
        <v>5524</v>
      </c>
      <c r="D8" s="4">
        <f>SUM(D4:D7)</f>
        <v>5571</v>
      </c>
      <c r="E8" s="4">
        <f>SUM(E4:E7)</f>
        <v>5589</v>
      </c>
      <c r="F8" s="4">
        <f>SUM(F4:F7)</f>
        <v>5698</v>
      </c>
      <c r="G8" s="4">
        <f>SUM(G4:G7)</f>
        <v>5725</v>
      </c>
      <c r="H8" s="4">
        <f>SUM(H4:H7)</f>
        <v>5772</v>
      </c>
      <c r="I8" s="4">
        <f>SUM(I4:I7)</f>
        <v>5825</v>
      </c>
      <c r="J8" s="4">
        <f>SUM(J4:J7)</f>
        <v>5906</v>
      </c>
      <c r="K8" s="4">
        <f>SUM(K4:K7)</f>
        <v>5914</v>
      </c>
      <c r="L8" s="4">
        <f>SUM(L4:L7)</f>
        <v>5883</v>
      </c>
      <c r="X8" s="1">
        <f t="shared" si="5"/>
        <v>5698</v>
      </c>
      <c r="Y8" s="1">
        <f t="shared" si="6"/>
        <v>5906</v>
      </c>
    </row>
    <row r="9" spans="1:235" s="4" customFormat="1">
      <c r="B9" s="4" t="s">
        <v>86</v>
      </c>
    </row>
    <row r="10" spans="1:235" s="4" customFormat="1">
      <c r="B10" s="1" t="s">
        <v>80</v>
      </c>
      <c r="C10" s="8">
        <f>+C14/C4</f>
        <v>326.91611842105266</v>
      </c>
      <c r="D10" s="8">
        <f t="shared" ref="D10:L10" si="7">+D14/D4</f>
        <v>330.27167630057801</v>
      </c>
      <c r="E10" s="8">
        <f t="shared" si="7"/>
        <v>318.71401151631477</v>
      </c>
      <c r="F10" s="8">
        <f t="shared" si="7"/>
        <v>329.81417624521072</v>
      </c>
      <c r="G10" s="8">
        <f t="shared" si="7"/>
        <v>345.89615384615382</v>
      </c>
      <c r="H10" s="8">
        <f t="shared" si="7"/>
        <v>337.38963531669867</v>
      </c>
      <c r="I10" s="8">
        <f t="shared" si="7"/>
        <v>336.87262357414448</v>
      </c>
      <c r="J10" s="8">
        <f t="shared" si="7"/>
        <v>364.44632768361583</v>
      </c>
      <c r="K10" s="8">
        <f t="shared" si="7"/>
        <v>328.7761194029851</v>
      </c>
      <c r="L10" s="8">
        <f t="shared" si="7"/>
        <v>322.54562383612665</v>
      </c>
      <c r="X10" s="8">
        <f t="shared" ref="X10:Y10" si="8">+X14/X4</f>
        <v>1357.0670498084291</v>
      </c>
      <c r="Y10" s="8">
        <f t="shared" si="8"/>
        <v>1367.9133709981168</v>
      </c>
    </row>
    <row r="11" spans="1:235" s="4" customFormat="1">
      <c r="B11" s="1" t="s">
        <v>81</v>
      </c>
      <c r="C11" s="8">
        <f>+C15/C5</f>
        <v>12.479242534595775</v>
      </c>
      <c r="D11" s="8">
        <f t="shared" ref="D11:L11" si="9">+D15/D5</f>
        <v>12.307719421924569</v>
      </c>
      <c r="E11" s="8">
        <f t="shared" si="9"/>
        <v>11.882974973563623</v>
      </c>
      <c r="F11" s="8">
        <f t="shared" si="9"/>
        <v>12.088997897687456</v>
      </c>
      <c r="G11" s="8">
        <f t="shared" si="9"/>
        <v>12.594972067039107</v>
      </c>
      <c r="H11" s="8">
        <f t="shared" si="9"/>
        <v>12.102859135285913</v>
      </c>
      <c r="I11" s="8">
        <f t="shared" si="9"/>
        <v>12.205154998258447</v>
      </c>
      <c r="J11" s="8">
        <f t="shared" si="9"/>
        <v>13.344589937973812</v>
      </c>
      <c r="K11" s="8">
        <f t="shared" si="9"/>
        <v>12.26279628993473</v>
      </c>
      <c r="L11" s="8">
        <f t="shared" si="9"/>
        <v>11.824398625429554</v>
      </c>
      <c r="X11" s="8">
        <f t="shared" ref="X11:Y11" si="10">+X15/X5</f>
        <v>48.142606867554306</v>
      </c>
      <c r="Y11" s="8">
        <f t="shared" si="10"/>
        <v>49.810475534114403</v>
      </c>
    </row>
    <row r="12" spans="1:235" s="4" customFormat="1">
      <c r="B12" s="1" t="s">
        <v>87</v>
      </c>
      <c r="C12" s="8">
        <f>C17/SUM(C6:C7)</f>
        <v>15.952534562211982</v>
      </c>
      <c r="D12" s="8">
        <f>D17/SUM(D6:D7)</f>
        <v>14.427990970654628</v>
      </c>
      <c r="E12" s="8">
        <f>E17/SUM(E6:E7)</f>
        <v>13.776333482743164</v>
      </c>
      <c r="F12" s="8">
        <f t="shared" ref="D12:L12" si="11">F17/SUM(F6:F7)</f>
        <v>14.036606373815676</v>
      </c>
      <c r="G12" s="8">
        <f t="shared" si="11"/>
        <v>13.43998291328492</v>
      </c>
      <c r="H12" s="8">
        <f t="shared" si="11"/>
        <v>14.522870331514897</v>
      </c>
      <c r="I12" s="8">
        <f t="shared" si="11"/>
        <v>17.67998352553542</v>
      </c>
      <c r="J12" s="8">
        <f t="shared" si="11"/>
        <v>19.486049332794178</v>
      </c>
      <c r="K12" s="8">
        <f t="shared" si="11"/>
        <v>16.501013376570732</v>
      </c>
      <c r="L12" s="8">
        <f t="shared" si="11"/>
        <v>16.297619047619047</v>
      </c>
      <c r="X12" s="8">
        <f t="shared" ref="X12:Y12" si="12">X17/SUM(X6:X7)</f>
        <v>55.944444444444443</v>
      </c>
      <c r="Y12" s="8">
        <f t="shared" si="12"/>
        <v>63.561261625556007</v>
      </c>
    </row>
    <row r="13" spans="1:235" s="3" customFormat="1"/>
    <row r="14" spans="1:235" s="3" customFormat="1">
      <c r="A14" s="1"/>
      <c r="B14" s="1" t="s">
        <v>85</v>
      </c>
      <c r="C14" s="1">
        <v>198765</v>
      </c>
      <c r="D14" s="1">
        <v>171411</v>
      </c>
      <c r="E14" s="1">
        <v>166050</v>
      </c>
      <c r="F14" s="1">
        <f>+X14-SUM(C14:E14)</f>
        <v>172163</v>
      </c>
      <c r="G14" s="1">
        <v>179866</v>
      </c>
      <c r="H14" s="1">
        <v>175780</v>
      </c>
      <c r="I14" s="1">
        <v>177195</v>
      </c>
      <c r="J14" s="1">
        <f>+Y14-SUM(G14:I14)</f>
        <v>193521</v>
      </c>
      <c r="K14" s="1">
        <v>176224</v>
      </c>
      <c r="L14" s="1">
        <v>173207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>
        <v>778323</v>
      </c>
      <c r="X14" s="1">
        <v>708389</v>
      </c>
      <c r="Y14" s="1">
        <v>726362</v>
      </c>
      <c r="Z14" s="1"/>
      <c r="AA14" s="1"/>
    </row>
    <row r="15" spans="1:235" s="3" customFormat="1">
      <c r="A15" s="1"/>
      <c r="B15" s="1" t="s">
        <v>81</v>
      </c>
      <c r="C15" s="1">
        <v>34268</v>
      </c>
      <c r="D15" s="1">
        <v>34917</v>
      </c>
      <c r="E15" s="1">
        <v>33712</v>
      </c>
      <c r="F15" s="1">
        <f t="shared" ref="F15:F25" si="13">+X15-SUM(C15:E15)</f>
        <v>34502</v>
      </c>
      <c r="G15" s="1">
        <v>36072</v>
      </c>
      <c r="H15" s="1">
        <v>34711</v>
      </c>
      <c r="I15" s="1">
        <v>35041</v>
      </c>
      <c r="J15" s="1">
        <f t="shared" ref="J15:J25" si="14">+Y15-SUM(G15:I15)</f>
        <v>38726</v>
      </c>
      <c r="K15" s="1">
        <v>35697</v>
      </c>
      <c r="L15" s="1">
        <v>34409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>
        <v>129310</v>
      </c>
      <c r="X15" s="1">
        <v>137399</v>
      </c>
      <c r="Y15" s="1">
        <v>144550</v>
      </c>
      <c r="Z15" s="1"/>
      <c r="AA15" s="1"/>
    </row>
    <row r="16" spans="1:235" s="3" customFormat="1">
      <c r="A16" s="1"/>
      <c r="B16" s="1" t="s">
        <v>84</v>
      </c>
      <c r="C16" s="1">
        <v>209679</v>
      </c>
      <c r="D16" s="1">
        <v>219383</v>
      </c>
      <c r="E16" s="1">
        <v>216115</v>
      </c>
      <c r="F16" s="1">
        <f t="shared" si="13"/>
        <v>224457</v>
      </c>
      <c r="G16" s="1">
        <v>212566</v>
      </c>
      <c r="H16" s="1">
        <v>206980</v>
      </c>
      <c r="I16" s="1">
        <v>204887</v>
      </c>
      <c r="J16" s="1">
        <f t="shared" si="14"/>
        <v>227928</v>
      </c>
      <c r="K16" s="1">
        <v>203287</v>
      </c>
      <c r="L16" s="1">
        <v>198197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>
        <v>761305</v>
      </c>
      <c r="X16" s="1">
        <v>869634</v>
      </c>
      <c r="Y16" s="1">
        <v>852361</v>
      </c>
      <c r="Z16" s="1"/>
      <c r="AA16" s="1"/>
    </row>
    <row r="17" spans="1:39" s="3" customFormat="1">
      <c r="A17" s="1"/>
      <c r="B17" s="1" t="s">
        <v>21</v>
      </c>
      <c r="C17" s="1">
        <v>34617</v>
      </c>
      <c r="D17" s="1">
        <v>31958</v>
      </c>
      <c r="E17" s="1">
        <v>30735</v>
      </c>
      <c r="F17" s="1">
        <f t="shared" si="13"/>
        <v>32593</v>
      </c>
      <c r="G17" s="1">
        <v>31463</v>
      </c>
      <c r="H17" s="1">
        <v>34608</v>
      </c>
      <c r="I17" s="1">
        <v>42927</v>
      </c>
      <c r="J17" s="1">
        <f t="shared" si="14"/>
        <v>48189</v>
      </c>
      <c r="K17" s="1">
        <v>40708</v>
      </c>
      <c r="L17" s="1">
        <v>39701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>
        <v>150771</v>
      </c>
      <c r="X17" s="1">
        <v>129903</v>
      </c>
      <c r="Y17" s="1">
        <v>157187</v>
      </c>
      <c r="Z17" s="1"/>
      <c r="AA17" s="1"/>
    </row>
    <row r="18" spans="1:39" s="3" customFormat="1">
      <c r="A18" s="1"/>
      <c r="B18" s="1" t="s">
        <v>22</v>
      </c>
      <c r="C18" s="1">
        <v>65363</v>
      </c>
      <c r="D18" s="1">
        <v>64996</v>
      </c>
      <c r="E18" s="1">
        <v>63900</v>
      </c>
      <c r="F18" s="1">
        <f t="shared" si="13"/>
        <v>62519</v>
      </c>
      <c r="G18" s="1">
        <v>67082</v>
      </c>
      <c r="H18" s="1">
        <v>62451</v>
      </c>
      <c r="I18" s="1">
        <v>62762</v>
      </c>
      <c r="J18" s="1">
        <f t="shared" si="14"/>
        <v>62958</v>
      </c>
      <c r="K18" s="1">
        <v>58000</v>
      </c>
      <c r="L18" s="1">
        <v>62380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>
        <v>248712</v>
      </c>
      <c r="X18" s="1">
        <v>256778</v>
      </c>
      <c r="Y18" s="1">
        <v>255253</v>
      </c>
      <c r="Z18" s="1"/>
      <c r="AA18" s="1"/>
    </row>
    <row r="19" spans="1:39" s="3" customFormat="1">
      <c r="A19" s="4"/>
      <c r="B19" s="4" t="s">
        <v>23</v>
      </c>
      <c r="C19" s="4">
        <f t="shared" ref="C19:J19" si="15">+SUM(C14:C18)</f>
        <v>542692</v>
      </c>
      <c r="D19" s="4">
        <f t="shared" si="15"/>
        <v>522665</v>
      </c>
      <c r="E19" s="4">
        <f t="shared" si="15"/>
        <v>510512</v>
      </c>
      <c r="F19" s="4">
        <f t="shared" si="15"/>
        <v>526234</v>
      </c>
      <c r="G19" s="4">
        <f t="shared" si="15"/>
        <v>527049</v>
      </c>
      <c r="H19" s="4">
        <f t="shared" si="15"/>
        <v>514530</v>
      </c>
      <c r="I19" s="4">
        <f t="shared" si="15"/>
        <v>522812</v>
      </c>
      <c r="J19" s="4">
        <f t="shared" si="15"/>
        <v>571322</v>
      </c>
      <c r="K19" s="4">
        <f t="shared" ref="K19:L19" si="16">+SUM(K14:K18)</f>
        <v>513916</v>
      </c>
      <c r="L19" s="4">
        <f t="shared" si="16"/>
        <v>507894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>
        <f>+SUM(W14:W18)</f>
        <v>2068421</v>
      </c>
      <c r="X19" s="4">
        <f>+SUM(X14:X18)</f>
        <v>2102103</v>
      </c>
      <c r="Y19" s="4">
        <f>+SUM(Y14:Y18)</f>
        <v>2135713</v>
      </c>
      <c r="Z19" s="4">
        <f>+Y19*1.03</f>
        <v>2199784.39</v>
      </c>
      <c r="AA19" s="4">
        <f t="shared" ref="AA19:AI19" si="17">+Z19*1.03</f>
        <v>2265777.9217000003</v>
      </c>
      <c r="AB19" s="4">
        <f t="shared" si="17"/>
        <v>2333751.2593510002</v>
      </c>
      <c r="AC19" s="4">
        <f t="shared" si="17"/>
        <v>2403763.7971315305</v>
      </c>
      <c r="AD19" s="4">
        <f t="shared" si="17"/>
        <v>2475876.7110454766</v>
      </c>
      <c r="AE19" s="4">
        <f t="shared" si="17"/>
        <v>2550153.0123768412</v>
      </c>
      <c r="AF19" s="4">
        <f t="shared" si="17"/>
        <v>2626657.6027481463</v>
      </c>
      <c r="AG19" s="4">
        <f t="shared" si="17"/>
        <v>2705457.3308305908</v>
      </c>
      <c r="AH19" s="4">
        <f t="shared" si="17"/>
        <v>2786621.0507555087</v>
      </c>
      <c r="AI19" s="4">
        <f t="shared" si="17"/>
        <v>2870219.682278174</v>
      </c>
      <c r="AJ19" s="4"/>
      <c r="AK19" s="4"/>
      <c r="AL19" s="4"/>
      <c r="AM19" s="4"/>
    </row>
    <row r="20" spans="1:39">
      <c r="B20" s="1" t="s">
        <v>24</v>
      </c>
      <c r="C20" s="1">
        <v>161661</v>
      </c>
      <c r="D20" s="1">
        <v>142026</v>
      </c>
      <c r="E20" s="1">
        <v>138299</v>
      </c>
      <c r="F20" s="1">
        <f t="shared" si="13"/>
        <v>143321</v>
      </c>
      <c r="G20" s="1">
        <v>147784</v>
      </c>
      <c r="H20" s="1">
        <v>143705</v>
      </c>
      <c r="I20" s="1">
        <v>145433</v>
      </c>
      <c r="J20" s="1">
        <f t="shared" si="14"/>
        <v>150967</v>
      </c>
      <c r="K20" s="1">
        <v>138753</v>
      </c>
      <c r="L20" s="1">
        <v>138033</v>
      </c>
      <c r="W20" s="1">
        <v>621871</v>
      </c>
      <c r="X20" s="1">
        <v>585307</v>
      </c>
      <c r="Y20" s="1">
        <v>587889</v>
      </c>
      <c r="Z20" s="1">
        <f>+Z$19*(Y20/Y$19)</f>
        <v>605525.67000000004</v>
      </c>
      <c r="AA20" s="1">
        <f>+AA$19*(Z20/Z$19)</f>
        <v>623691.44010000012</v>
      </c>
      <c r="AB20" s="1">
        <f t="shared" ref="AB20:AI20" si="18">+AB$19*(AA20/AA$19)</f>
        <v>642402.18330300006</v>
      </c>
      <c r="AC20" s="1">
        <f t="shared" si="18"/>
        <v>661674.24880209018</v>
      </c>
      <c r="AD20" s="1">
        <f t="shared" si="18"/>
        <v>681524.47626615292</v>
      </c>
      <c r="AE20" s="1">
        <f t="shared" si="18"/>
        <v>701970.21055413759</v>
      </c>
      <c r="AF20" s="1">
        <f t="shared" si="18"/>
        <v>723029.31687076169</v>
      </c>
      <c r="AG20" s="1">
        <f t="shared" si="18"/>
        <v>744720.19637688459</v>
      </c>
      <c r="AH20" s="1">
        <f t="shared" si="18"/>
        <v>767061.80226819112</v>
      </c>
      <c r="AI20" s="1">
        <f t="shared" si="18"/>
        <v>790073.65633623686</v>
      </c>
    </row>
    <row r="21" spans="1:39">
      <c r="B21" s="1" t="s">
        <v>25</v>
      </c>
      <c r="C21" s="1">
        <v>197090</v>
      </c>
      <c r="D21" s="1">
        <v>204470</v>
      </c>
      <c r="E21" s="1">
        <v>203129</v>
      </c>
      <c r="F21" s="1">
        <f t="shared" si="13"/>
        <v>206757</v>
      </c>
      <c r="G21" s="1">
        <v>196415</v>
      </c>
      <c r="H21" s="1">
        <v>190468</v>
      </c>
      <c r="I21" s="1">
        <v>189551</v>
      </c>
      <c r="J21" s="1">
        <f t="shared" si="14"/>
        <v>211120</v>
      </c>
      <c r="K21" s="1">
        <v>185199</v>
      </c>
      <c r="L21" s="1">
        <v>182299</v>
      </c>
      <c r="W21" s="1">
        <v>703622</v>
      </c>
      <c r="X21" s="1">
        <v>811446</v>
      </c>
      <c r="Y21" s="1">
        <v>787554</v>
      </c>
      <c r="Z21" s="1">
        <f t="shared" ref="Z21:AA25" si="19">+Z$19*(Y21/Y$19)</f>
        <v>811180.62</v>
      </c>
      <c r="AA21" s="1">
        <f t="shared" si="19"/>
        <v>835516.03860000009</v>
      </c>
      <c r="AB21" s="1">
        <f t="shared" ref="AB21:AI21" si="20">+AB$19*(AA21/AA$19)</f>
        <v>860581.51975800004</v>
      </c>
      <c r="AC21" s="1">
        <f t="shared" si="20"/>
        <v>886398.96535074012</v>
      </c>
      <c r="AD21" s="1">
        <f t="shared" si="20"/>
        <v>912990.93431126245</v>
      </c>
      <c r="AE21" s="1">
        <f t="shared" si="20"/>
        <v>940380.66234060039</v>
      </c>
      <c r="AF21" s="1">
        <f t="shared" si="20"/>
        <v>968592.08221081831</v>
      </c>
      <c r="AG21" s="1">
        <f t="shared" si="20"/>
        <v>997649.84467714292</v>
      </c>
      <c r="AH21" s="1">
        <f t="shared" si="20"/>
        <v>1027579.3400174573</v>
      </c>
      <c r="AI21" s="1">
        <f t="shared" si="20"/>
        <v>1058406.7202179809</v>
      </c>
    </row>
    <row r="22" spans="1:39">
      <c r="B22" s="1" t="s">
        <v>26</v>
      </c>
      <c r="C22" s="1">
        <v>19914</v>
      </c>
      <c r="D22" s="1">
        <v>19236</v>
      </c>
      <c r="E22" s="1">
        <v>18196</v>
      </c>
      <c r="F22" s="1">
        <f t="shared" si="13"/>
        <v>18655</v>
      </c>
      <c r="G22" s="1">
        <v>17311</v>
      </c>
      <c r="H22" s="1">
        <v>20435</v>
      </c>
      <c r="I22" s="1">
        <v>29796</v>
      </c>
      <c r="J22" s="1">
        <f t="shared" si="14"/>
        <v>35656</v>
      </c>
      <c r="K22" s="1">
        <v>28346</v>
      </c>
      <c r="L22" s="1">
        <v>27077</v>
      </c>
      <c r="W22" s="1">
        <v>87286</v>
      </c>
      <c r="X22" s="1">
        <v>76001</v>
      </c>
      <c r="Y22" s="1">
        <v>103198</v>
      </c>
      <c r="Z22" s="1">
        <f t="shared" si="19"/>
        <v>106293.94</v>
      </c>
      <c r="AA22" s="1">
        <f t="shared" si="19"/>
        <v>109482.75820000001</v>
      </c>
      <c r="AB22" s="1">
        <f t="shared" ref="AB22:AI22" si="21">+AB$19*(AA22/AA$19)</f>
        <v>112767.24094600001</v>
      </c>
      <c r="AC22" s="1">
        <f t="shared" si="21"/>
        <v>116150.25817438003</v>
      </c>
      <c r="AD22" s="1">
        <f t="shared" si="21"/>
        <v>119634.76591961144</v>
      </c>
      <c r="AE22" s="1">
        <f t="shared" si="21"/>
        <v>123223.80889719979</v>
      </c>
      <c r="AF22" s="1">
        <f t="shared" si="21"/>
        <v>126920.52316411579</v>
      </c>
      <c r="AG22" s="1">
        <f t="shared" si="21"/>
        <v>130728.13885903926</v>
      </c>
      <c r="AH22" s="1">
        <f t="shared" si="21"/>
        <v>134649.98302481044</v>
      </c>
      <c r="AI22" s="1">
        <f t="shared" si="21"/>
        <v>138689.48251555476</v>
      </c>
    </row>
    <row r="23" spans="1:39">
      <c r="B23" s="1" t="s">
        <v>27</v>
      </c>
      <c r="C23" s="1">
        <v>60555</v>
      </c>
      <c r="D23" s="1">
        <v>60648</v>
      </c>
      <c r="E23" s="1">
        <v>59249</v>
      </c>
      <c r="F23" s="1">
        <f t="shared" si="13"/>
        <v>58358</v>
      </c>
      <c r="G23" s="1">
        <v>61078</v>
      </c>
      <c r="H23" s="1">
        <v>58996</v>
      </c>
      <c r="I23" s="1">
        <v>57587</v>
      </c>
      <c r="J23" s="1">
        <f t="shared" si="14"/>
        <v>57822</v>
      </c>
      <c r="K23" s="1">
        <v>51767</v>
      </c>
      <c r="L23" s="1">
        <v>56951</v>
      </c>
      <c r="W23" s="1">
        <v>226320</v>
      </c>
      <c r="X23" s="1">
        <v>238810</v>
      </c>
      <c r="Y23" s="1">
        <v>235483</v>
      </c>
      <c r="Z23" s="1">
        <f t="shared" si="19"/>
        <v>242547.49000000002</v>
      </c>
      <c r="AA23" s="1">
        <f t="shared" si="19"/>
        <v>249823.91470000005</v>
      </c>
      <c r="AB23" s="1">
        <f t="shared" ref="AB23:AI23" si="22">+AB$19*(AA23/AA$19)</f>
        <v>257318.63214100004</v>
      </c>
      <c r="AC23" s="1">
        <f t="shared" si="22"/>
        <v>265038.19110523007</v>
      </c>
      <c r="AD23" s="1">
        <f t="shared" si="22"/>
        <v>272989.33683838701</v>
      </c>
      <c r="AE23" s="1">
        <f t="shared" si="22"/>
        <v>281179.01694353868</v>
      </c>
      <c r="AF23" s="1">
        <f t="shared" si="22"/>
        <v>289614.38745184481</v>
      </c>
      <c r="AG23" s="1">
        <f t="shared" si="22"/>
        <v>298302.81907540018</v>
      </c>
      <c r="AH23" s="1">
        <f t="shared" si="22"/>
        <v>307251.9036476622</v>
      </c>
      <c r="AI23" s="1">
        <f t="shared" si="22"/>
        <v>316469.46075709205</v>
      </c>
    </row>
    <row r="24" spans="1:39">
      <c r="B24" s="1" t="s">
        <v>28</v>
      </c>
      <c r="C24" s="1">
        <v>65937</v>
      </c>
      <c r="D24" s="1">
        <v>44646</v>
      </c>
      <c r="E24" s="1">
        <v>57935</v>
      </c>
      <c r="F24" s="1">
        <f t="shared" si="13"/>
        <v>48894</v>
      </c>
      <c r="G24" s="1">
        <v>51944</v>
      </c>
      <c r="H24" s="1">
        <v>50324</v>
      </c>
      <c r="I24" s="1">
        <v>52173</v>
      </c>
      <c r="J24" s="1">
        <f t="shared" si="14"/>
        <v>55916</v>
      </c>
      <c r="K24" s="1">
        <v>58459</v>
      </c>
      <c r="L24" s="1">
        <v>57714</v>
      </c>
      <c r="W24" s="1">
        <v>212265</v>
      </c>
      <c r="X24" s="1">
        <v>217412</v>
      </c>
      <c r="Y24" s="1">
        <v>210357</v>
      </c>
      <c r="Z24" s="1">
        <f t="shared" si="19"/>
        <v>216667.71000000002</v>
      </c>
      <c r="AA24" s="1">
        <f t="shared" si="19"/>
        <v>223167.74130000005</v>
      </c>
      <c r="AB24" s="1">
        <f t="shared" ref="AB24:AI24" si="23">+AB$19*(AA24/AA$19)</f>
        <v>229862.77353900005</v>
      </c>
      <c r="AC24" s="1">
        <f t="shared" si="23"/>
        <v>236758.65674517007</v>
      </c>
      <c r="AD24" s="1">
        <f t="shared" si="23"/>
        <v>243861.41644752517</v>
      </c>
      <c r="AE24" s="1">
        <f t="shared" si="23"/>
        <v>251177.25894095097</v>
      </c>
      <c r="AF24" s="1">
        <f t="shared" si="23"/>
        <v>258712.5767091795</v>
      </c>
      <c r="AG24" s="1">
        <f t="shared" si="23"/>
        <v>266473.95401045488</v>
      </c>
      <c r="AH24" s="1">
        <f t="shared" si="23"/>
        <v>274468.17263076856</v>
      </c>
      <c r="AI24" s="1">
        <f t="shared" si="23"/>
        <v>282702.21780969162</v>
      </c>
    </row>
    <row r="25" spans="1:39" s="4" customFormat="1">
      <c r="A25" s="1"/>
      <c r="B25" s="1" t="s">
        <v>29</v>
      </c>
      <c r="C25" s="1">
        <v>11940</v>
      </c>
      <c r="D25" s="1">
        <v>12735</v>
      </c>
      <c r="E25" s="1">
        <v>13338</v>
      </c>
      <c r="F25" s="1">
        <f t="shared" si="13"/>
        <v>14019</v>
      </c>
      <c r="G25" s="1">
        <v>14721</v>
      </c>
      <c r="H25" s="1">
        <v>15690</v>
      </c>
      <c r="I25" s="1">
        <v>16404</v>
      </c>
      <c r="J25" s="1">
        <f t="shared" si="14"/>
        <v>17275</v>
      </c>
      <c r="K25" s="1">
        <v>17674</v>
      </c>
      <c r="L25" s="1">
        <v>17594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>
        <v>48816</v>
      </c>
      <c r="X25" s="1">
        <v>52032</v>
      </c>
      <c r="Y25" s="1">
        <v>64090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39">
      <c r="B26" s="1" t="s">
        <v>30</v>
      </c>
      <c r="C26" s="1">
        <f t="shared" ref="C26:J26" si="24">+SUM(C20:C25)</f>
        <v>517097</v>
      </c>
      <c r="D26" s="1">
        <f t="shared" si="24"/>
        <v>483761</v>
      </c>
      <c r="E26" s="1">
        <f t="shared" si="24"/>
        <v>490146</v>
      </c>
      <c r="F26" s="1">
        <f t="shared" si="24"/>
        <v>490004</v>
      </c>
      <c r="G26" s="1">
        <f t="shared" si="24"/>
        <v>489253</v>
      </c>
      <c r="H26" s="1">
        <f t="shared" si="24"/>
        <v>479618</v>
      </c>
      <c r="I26" s="1">
        <f t="shared" si="24"/>
        <v>490944</v>
      </c>
      <c r="J26" s="1">
        <f t="shared" si="24"/>
        <v>528756</v>
      </c>
      <c r="K26" s="1">
        <f t="shared" ref="K26:L26" si="25">+SUM(K20:K25)</f>
        <v>480198</v>
      </c>
      <c r="L26" s="1">
        <f t="shared" si="25"/>
        <v>479668</v>
      </c>
      <c r="W26" s="1">
        <f>+SUM(W20:W25)</f>
        <v>1900180</v>
      </c>
      <c r="X26" s="1">
        <f>+SUM(X20:X25)</f>
        <v>1981008</v>
      </c>
      <c r="Y26" s="1">
        <f>+SUM(Y20:Y25)</f>
        <v>1988571</v>
      </c>
      <c r="Z26" s="1">
        <f>+SUM(Z20:Z25)</f>
        <v>1982215.43</v>
      </c>
      <c r="AA26" s="1">
        <f>+SUM(AA20:AA25)</f>
        <v>2041681.8929000006</v>
      </c>
      <c r="AB26" s="1">
        <f t="shared" ref="AB26:AI26" si="26">+SUM(AB20:AB25)</f>
        <v>2102932.3496870003</v>
      </c>
      <c r="AC26" s="1">
        <f t="shared" si="26"/>
        <v>2166020.3201776105</v>
      </c>
      <c r="AD26" s="1">
        <f t="shared" si="26"/>
        <v>2231000.9297829391</v>
      </c>
      <c r="AE26" s="1">
        <f t="shared" si="26"/>
        <v>2297930.9576764274</v>
      </c>
      <c r="AF26" s="1">
        <f t="shared" si="26"/>
        <v>2366868.8864067202</v>
      </c>
      <c r="AG26" s="1">
        <f t="shared" si="26"/>
        <v>2437874.9529989217</v>
      </c>
      <c r="AH26" s="1">
        <f t="shared" si="26"/>
        <v>2511011.2015888896</v>
      </c>
      <c r="AI26" s="1">
        <f t="shared" si="26"/>
        <v>2586341.5376365562</v>
      </c>
    </row>
    <row r="27" spans="1:39">
      <c r="B27" s="1" t="s">
        <v>31</v>
      </c>
      <c r="C27" s="1">
        <f t="shared" ref="C27:J27" si="27">+C19-C26</f>
        <v>25595</v>
      </c>
      <c r="D27" s="1">
        <f t="shared" si="27"/>
        <v>38904</v>
      </c>
      <c r="E27" s="1">
        <f t="shared" si="27"/>
        <v>20366</v>
      </c>
      <c r="F27" s="1">
        <f t="shared" si="27"/>
        <v>36230</v>
      </c>
      <c r="G27" s="1">
        <f t="shared" si="27"/>
        <v>37796</v>
      </c>
      <c r="H27" s="1">
        <f t="shared" si="27"/>
        <v>34912</v>
      </c>
      <c r="I27" s="1">
        <f t="shared" si="27"/>
        <v>31868</v>
      </c>
      <c r="J27" s="1">
        <f t="shared" si="27"/>
        <v>42566</v>
      </c>
      <c r="K27" s="1">
        <f t="shared" ref="K27:L27" si="28">+K19-K26</f>
        <v>33718</v>
      </c>
      <c r="L27" s="1">
        <f t="shared" si="28"/>
        <v>28226</v>
      </c>
      <c r="W27" s="1">
        <f>+W19-W26</f>
        <v>168241</v>
      </c>
      <c r="X27" s="1">
        <f>+X19-X26</f>
        <v>121095</v>
      </c>
      <c r="Y27" s="1">
        <f>+Y19-Y26</f>
        <v>147142</v>
      </c>
      <c r="Z27" s="1">
        <f>+Z19-Z26</f>
        <v>217568.9600000002</v>
      </c>
      <c r="AA27" s="1">
        <f>+AA19-AA26</f>
        <v>224096.02879999974</v>
      </c>
      <c r="AB27" s="1">
        <f t="shared" ref="AB27:AI27" si="29">+AB19-AB26</f>
        <v>230818.90966399992</v>
      </c>
      <c r="AC27" s="1">
        <f t="shared" si="29"/>
        <v>237743.47695391998</v>
      </c>
      <c r="AD27" s="1">
        <f t="shared" si="29"/>
        <v>244875.78126253746</v>
      </c>
      <c r="AE27" s="1">
        <f t="shared" si="29"/>
        <v>252222.05470041372</v>
      </c>
      <c r="AF27" s="1">
        <f t="shared" si="29"/>
        <v>259788.71634142613</v>
      </c>
      <c r="AG27" s="1">
        <f t="shared" si="29"/>
        <v>267582.37783166906</v>
      </c>
      <c r="AH27" s="1">
        <f t="shared" si="29"/>
        <v>275609.84916661913</v>
      </c>
      <c r="AI27" s="1">
        <f t="shared" si="29"/>
        <v>283878.14464161778</v>
      </c>
    </row>
    <row r="28" spans="1:39">
      <c r="B28" s="1" t="s">
        <v>32</v>
      </c>
      <c r="C28" s="1">
        <v>-4264</v>
      </c>
      <c r="D28" s="1">
        <v>-6081</v>
      </c>
      <c r="E28" s="1">
        <v>-7623</v>
      </c>
      <c r="F28" s="1">
        <f t="shared" ref="F28:F35" si="30">+X28-SUM(C28:E28)</f>
        <v>-7293</v>
      </c>
      <c r="G28" s="1">
        <v>-9021</v>
      </c>
      <c r="H28" s="1">
        <v>-11275</v>
      </c>
      <c r="I28" s="1">
        <v>-11378</v>
      </c>
      <c r="J28" s="1">
        <f t="shared" ref="J28:J32" si="31">+Y28-SUM(G28:I28)</f>
        <v>-11795</v>
      </c>
      <c r="K28" s="1">
        <v>-11063</v>
      </c>
      <c r="L28" s="1">
        <v>-10896</v>
      </c>
      <c r="W28" s="1">
        <v>-17293</v>
      </c>
      <c r="X28" s="1">
        <v>-25261</v>
      </c>
      <c r="Y28" s="1">
        <v>-43469</v>
      </c>
      <c r="Z28" s="1">
        <f>+Z27*(Y28/Y27)</f>
        <v>-64274.681071617953</v>
      </c>
      <c r="AA28" s="1">
        <f>+AA27*(Z28/Z27)</f>
        <v>-66202.921503766353</v>
      </c>
      <c r="AB28" s="1">
        <f t="shared" ref="AB28:AI28" si="32">+AB27*(AA28/AA27)</f>
        <v>-68189.009148879399</v>
      </c>
      <c r="AC28" s="1">
        <f t="shared" si="32"/>
        <v>-70234.679423345806</v>
      </c>
      <c r="AD28" s="1">
        <f t="shared" si="32"/>
        <v>-72341.719806046152</v>
      </c>
      <c r="AE28" s="1">
        <f t="shared" si="32"/>
        <v>-74511.971400227587</v>
      </c>
      <c r="AF28" s="1">
        <f t="shared" si="32"/>
        <v>-76747.330542234413</v>
      </c>
      <c r="AG28" s="1">
        <f t="shared" si="32"/>
        <v>-79049.750458501483</v>
      </c>
      <c r="AH28" s="1">
        <f t="shared" si="32"/>
        <v>-81421.242972256528</v>
      </c>
      <c r="AI28" s="1">
        <f t="shared" si="32"/>
        <v>-83863.880261424245</v>
      </c>
    </row>
    <row r="29" spans="1:39">
      <c r="B29" s="1" t="s">
        <v>33</v>
      </c>
      <c r="C29" s="1">
        <f t="shared" ref="C29:J29" si="33">+SUM(C27:C28)</f>
        <v>21331</v>
      </c>
      <c r="D29" s="1">
        <f t="shared" si="33"/>
        <v>32823</v>
      </c>
      <c r="E29" s="1">
        <f t="shared" si="33"/>
        <v>12743</v>
      </c>
      <c r="F29" s="1">
        <f t="shared" si="33"/>
        <v>28937</v>
      </c>
      <c r="G29" s="1">
        <f t="shared" si="33"/>
        <v>28775</v>
      </c>
      <c r="H29" s="1">
        <f t="shared" si="33"/>
        <v>23637</v>
      </c>
      <c r="I29" s="1">
        <f t="shared" si="33"/>
        <v>20490</v>
      </c>
      <c r="J29" s="1">
        <f t="shared" si="33"/>
        <v>30771</v>
      </c>
      <c r="K29" s="1">
        <f t="shared" ref="K29:L29" si="34">+SUM(K27:K28)</f>
        <v>22655</v>
      </c>
      <c r="L29" s="1">
        <f t="shared" si="34"/>
        <v>17330</v>
      </c>
      <c r="W29" s="1">
        <f>+SUM(W27:W28)</f>
        <v>150948</v>
      </c>
      <c r="X29" s="1">
        <f>+SUM(X27:X28)</f>
        <v>95834</v>
      </c>
      <c r="Y29" s="1">
        <f>+SUM(Y27:Y28)</f>
        <v>103673</v>
      </c>
      <c r="Z29" s="1">
        <f>+SUM(Z27:Z28)</f>
        <v>153294.27892838223</v>
      </c>
      <c r="AA29" s="1">
        <f>+SUM(AA27:AA28)</f>
        <v>157893.10729623339</v>
      </c>
      <c r="AB29" s="1">
        <f t="shared" ref="AB29:AI29" si="35">+SUM(AB27:AB28)</f>
        <v>162629.90051512053</v>
      </c>
      <c r="AC29" s="1">
        <f t="shared" si="35"/>
        <v>167508.79753057417</v>
      </c>
      <c r="AD29" s="1">
        <f t="shared" si="35"/>
        <v>172534.0614564913</v>
      </c>
      <c r="AE29" s="1">
        <f t="shared" si="35"/>
        <v>177710.08330018615</v>
      </c>
      <c r="AF29" s="1">
        <f t="shared" si="35"/>
        <v>183041.38579919172</v>
      </c>
      <c r="AG29" s="1">
        <f t="shared" si="35"/>
        <v>188532.62737316758</v>
      </c>
      <c r="AH29" s="1">
        <f t="shared" si="35"/>
        <v>194188.6061943626</v>
      </c>
      <c r="AI29" s="1">
        <f t="shared" si="35"/>
        <v>200014.26438019355</v>
      </c>
    </row>
    <row r="30" spans="1:39">
      <c r="B30" s="1" t="s">
        <v>34</v>
      </c>
      <c r="C30" s="1">
        <v>-1256</v>
      </c>
      <c r="D30" s="1">
        <v>7093</v>
      </c>
      <c r="E30" s="1">
        <v>3374</v>
      </c>
      <c r="F30" s="1">
        <f t="shared" si="30"/>
        <v>5209</v>
      </c>
      <c r="G30" s="1">
        <v>6229</v>
      </c>
      <c r="H30" s="1">
        <v>5778</v>
      </c>
      <c r="I30" s="1">
        <v>4539</v>
      </c>
      <c r="J30" s="1">
        <f t="shared" si="31"/>
        <v>4328</v>
      </c>
      <c r="K30" s="1">
        <v>7741</v>
      </c>
      <c r="L30" s="1">
        <v>4794</v>
      </c>
      <c r="W30" s="1">
        <v>25993</v>
      </c>
      <c r="X30" s="1">
        <v>14420</v>
      </c>
      <c r="Y30" s="1">
        <v>20874</v>
      </c>
      <c r="Z30" s="1">
        <f>+Z29*(Y30/Y29)</f>
        <v>30864.977171983552</v>
      </c>
      <c r="AA30" s="1">
        <f>+AA29*(Z30/Z29)</f>
        <v>31790.926487142995</v>
      </c>
      <c r="AB30" s="1">
        <f t="shared" ref="AB30:AI30" si="36">+AB29*(AA30/AA29)</f>
        <v>32744.654281757314</v>
      </c>
      <c r="AC30" s="1">
        <f t="shared" si="36"/>
        <v>33726.99391021004</v>
      </c>
      <c r="AD30" s="1">
        <f t="shared" si="36"/>
        <v>34738.803727516315</v>
      </c>
      <c r="AE30" s="1">
        <f t="shared" si="36"/>
        <v>35780.967839341829</v>
      </c>
      <c r="AF30" s="1">
        <f t="shared" si="36"/>
        <v>36854.396874522085</v>
      </c>
      <c r="AG30" s="1">
        <f t="shared" si="36"/>
        <v>37960.02878075777</v>
      </c>
      <c r="AH30" s="1">
        <f t="shared" si="36"/>
        <v>39098.829644180507</v>
      </c>
      <c r="AI30" s="1">
        <f t="shared" si="36"/>
        <v>40271.794533505941</v>
      </c>
    </row>
    <row r="31" spans="1:39">
      <c r="A31" s="4"/>
      <c r="B31" s="4" t="s">
        <v>35</v>
      </c>
      <c r="C31" s="4">
        <f t="shared" ref="C31:J31" si="37">+C29-C30</f>
        <v>22587</v>
      </c>
      <c r="D31" s="4">
        <f t="shared" si="37"/>
        <v>25730</v>
      </c>
      <c r="E31" s="4">
        <f t="shared" si="37"/>
        <v>9369</v>
      </c>
      <c r="F31" s="4">
        <f t="shared" si="37"/>
        <v>23728</v>
      </c>
      <c r="G31" s="4">
        <f t="shared" si="37"/>
        <v>22546</v>
      </c>
      <c r="H31" s="4">
        <f t="shared" si="37"/>
        <v>17859</v>
      </c>
      <c r="I31" s="4">
        <f t="shared" si="37"/>
        <v>15951</v>
      </c>
      <c r="J31" s="4">
        <f t="shared" si="37"/>
        <v>26443</v>
      </c>
      <c r="K31" s="4">
        <f t="shared" ref="K31:L31" si="38">+K29-K30</f>
        <v>14914</v>
      </c>
      <c r="L31" s="4">
        <f t="shared" si="38"/>
        <v>12536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>
        <f>+W29-W30</f>
        <v>124955</v>
      </c>
      <c r="X31" s="4">
        <f>+X29-X30</f>
        <v>81414</v>
      </c>
      <c r="Y31" s="4">
        <f>+Y29-Y30</f>
        <v>82799</v>
      </c>
      <c r="Z31" s="4">
        <f>+Z29-Z30</f>
        <v>122429.30175639868</v>
      </c>
      <c r="AA31" s="4">
        <f>+AA29-AA30</f>
        <v>126102.18080909039</v>
      </c>
      <c r="AB31" s="4">
        <f t="shared" ref="AB31:AI31" si="39">+AB29-AB30</f>
        <v>129885.24623336323</v>
      </c>
      <c r="AC31" s="4">
        <f t="shared" si="39"/>
        <v>133781.80362036414</v>
      </c>
      <c r="AD31" s="4">
        <f t="shared" si="39"/>
        <v>137795.25772897498</v>
      </c>
      <c r="AE31" s="4">
        <f t="shared" si="39"/>
        <v>141929.1154608443</v>
      </c>
      <c r="AF31" s="4">
        <f t="shared" si="39"/>
        <v>146186.98892466963</v>
      </c>
      <c r="AG31" s="4">
        <f t="shared" si="39"/>
        <v>150572.59859240981</v>
      </c>
      <c r="AH31" s="4">
        <f t="shared" si="39"/>
        <v>155089.77655018208</v>
      </c>
      <c r="AI31" s="4">
        <f t="shared" si="39"/>
        <v>159742.4698466876</v>
      </c>
      <c r="AJ31" s="4"/>
      <c r="AK31" s="4"/>
      <c r="AL31" s="4"/>
      <c r="AM31" s="4"/>
    </row>
    <row r="32" spans="1:39">
      <c r="B32" s="1" t="s">
        <v>36</v>
      </c>
      <c r="C32" s="1">
        <v>-933</v>
      </c>
      <c r="D32" s="1">
        <v>-297</v>
      </c>
      <c r="E32" s="1">
        <v>-133</v>
      </c>
      <c r="F32" s="1">
        <f t="shared" si="30"/>
        <v>-214</v>
      </c>
      <c r="G32" s="1">
        <v>-170</v>
      </c>
      <c r="H32" s="1">
        <v>-91</v>
      </c>
      <c r="I32" s="1">
        <v>-90</v>
      </c>
      <c r="J32" s="1">
        <f t="shared" si="31"/>
        <v>-350</v>
      </c>
      <c r="K32" s="1">
        <v>-278</v>
      </c>
      <c r="L32" s="1">
        <v>-293</v>
      </c>
      <c r="W32" s="1">
        <v>-4939</v>
      </c>
      <c r="X32" s="1">
        <v>-1577</v>
      </c>
      <c r="Y32" s="1">
        <v>-701</v>
      </c>
      <c r="Z32" s="1">
        <f>+Y32</f>
        <v>-701</v>
      </c>
      <c r="AA32" s="1">
        <f>+Z32</f>
        <v>-701</v>
      </c>
      <c r="AB32" s="1">
        <f t="shared" ref="AB32:AI32" si="40">+AA32</f>
        <v>-701</v>
      </c>
      <c r="AC32" s="1">
        <f t="shared" si="40"/>
        <v>-701</v>
      </c>
      <c r="AD32" s="1">
        <f t="shared" si="40"/>
        <v>-701</v>
      </c>
      <c r="AE32" s="1">
        <f t="shared" si="40"/>
        <v>-701</v>
      </c>
      <c r="AF32" s="1">
        <f t="shared" si="40"/>
        <v>-701</v>
      </c>
      <c r="AG32" s="1">
        <f t="shared" si="40"/>
        <v>-701</v>
      </c>
      <c r="AH32" s="1">
        <f t="shared" si="40"/>
        <v>-701</v>
      </c>
      <c r="AI32" s="1">
        <f t="shared" si="40"/>
        <v>-701</v>
      </c>
    </row>
    <row r="33" spans="1:235" s="4" customFormat="1">
      <c r="B33" s="4" t="s">
        <v>35</v>
      </c>
      <c r="C33" s="4">
        <f t="shared" ref="C33:J33" si="41">+SUM(C31:C32)</f>
        <v>21654</v>
      </c>
      <c r="D33" s="4">
        <f t="shared" si="41"/>
        <v>25433</v>
      </c>
      <c r="E33" s="4">
        <f t="shared" si="41"/>
        <v>9236</v>
      </c>
      <c r="F33" s="4">
        <f t="shared" si="41"/>
        <v>23514</v>
      </c>
      <c r="G33" s="4">
        <f t="shared" si="41"/>
        <v>22376</v>
      </c>
      <c r="H33" s="4">
        <f t="shared" si="41"/>
        <v>17768</v>
      </c>
      <c r="I33" s="4">
        <f t="shared" si="41"/>
        <v>15861</v>
      </c>
      <c r="J33" s="4">
        <f t="shared" si="41"/>
        <v>26093</v>
      </c>
      <c r="K33" s="4">
        <f t="shared" ref="K33:L33" si="42">+SUM(K31:K32)</f>
        <v>14636</v>
      </c>
      <c r="L33" s="4">
        <f t="shared" si="42"/>
        <v>12243</v>
      </c>
      <c r="W33" s="4">
        <f>+SUM(W31:W32)</f>
        <v>120016</v>
      </c>
      <c r="X33" s="4">
        <f>+SUM(X31:X32)</f>
        <v>79837</v>
      </c>
      <c r="Y33" s="4">
        <f>+SUM(Y31:Y32)</f>
        <v>82098</v>
      </c>
      <c r="Z33" s="4">
        <f>+SUM(Z31:Z32)</f>
        <v>121728.30175639868</v>
      </c>
      <c r="AA33" s="4">
        <f>+SUM(AA31:AA32)</f>
        <v>125401.18080909039</v>
      </c>
      <c r="AB33" s="4">
        <f t="shared" ref="AB33:AI33" si="43">+SUM(AB31:AB32)</f>
        <v>129184.24623336323</v>
      </c>
      <c r="AC33" s="4">
        <f t="shared" si="43"/>
        <v>133080.80362036414</v>
      </c>
      <c r="AD33" s="4">
        <f t="shared" si="43"/>
        <v>137094.25772897498</v>
      </c>
      <c r="AE33" s="4">
        <f t="shared" si="43"/>
        <v>141228.1154608443</v>
      </c>
      <c r="AF33" s="4">
        <f t="shared" si="43"/>
        <v>145485.98892466963</v>
      </c>
      <c r="AG33" s="4">
        <f t="shared" si="43"/>
        <v>149871.59859240981</v>
      </c>
      <c r="AH33" s="4">
        <f t="shared" si="43"/>
        <v>154388.77655018208</v>
      </c>
      <c r="AI33" s="4">
        <f t="shared" si="43"/>
        <v>159041.4698466876</v>
      </c>
      <c r="AJ33" s="4">
        <f>+AI33*(1+$AO$40)</f>
        <v>160631.88454515449</v>
      </c>
      <c r="AK33" s="4">
        <f t="shared" ref="AK33:CV33" si="44">+AJ33*(1+$AO$40)</f>
        <v>162238.20339060604</v>
      </c>
      <c r="AL33" s="4">
        <f t="shared" si="44"/>
        <v>163860.5854245121</v>
      </c>
      <c r="AM33" s="4">
        <f t="shared" si="44"/>
        <v>165499.19127875724</v>
      </c>
      <c r="AN33" s="4">
        <f t="shared" si="44"/>
        <v>167154.18319154481</v>
      </c>
      <c r="AO33" s="4">
        <f t="shared" si="44"/>
        <v>168825.72502346025</v>
      </c>
      <c r="AP33" s="4">
        <f t="shared" si="44"/>
        <v>170513.98227369486</v>
      </c>
      <c r="AQ33" s="4">
        <f t="shared" si="44"/>
        <v>172219.12209643182</v>
      </c>
      <c r="AR33" s="4">
        <f t="shared" si="44"/>
        <v>173941.31331739615</v>
      </c>
      <c r="AS33" s="4">
        <f t="shared" si="44"/>
        <v>175680.72645057013</v>
      </c>
      <c r="AT33" s="4">
        <f t="shared" si="44"/>
        <v>177437.53371507584</v>
      </c>
      <c r="AU33" s="4">
        <f t="shared" si="44"/>
        <v>179211.90905222661</v>
      </c>
      <c r="AV33" s="4">
        <f t="shared" si="44"/>
        <v>181004.02814274887</v>
      </c>
      <c r="AW33" s="4">
        <f t="shared" si="44"/>
        <v>182814.06842417637</v>
      </c>
      <c r="AX33" s="4">
        <f t="shared" si="44"/>
        <v>184642.20910841814</v>
      </c>
      <c r="AY33" s="4">
        <f t="shared" si="44"/>
        <v>186488.63119950233</v>
      </c>
      <c r="AZ33" s="4">
        <f t="shared" si="44"/>
        <v>188353.51751149734</v>
      </c>
      <c r="BA33" s="4">
        <f t="shared" si="44"/>
        <v>190237.05268661233</v>
      </c>
      <c r="BB33" s="4">
        <f t="shared" si="44"/>
        <v>192139.42321347844</v>
      </c>
      <c r="BC33" s="4">
        <f t="shared" si="44"/>
        <v>194060.81744561324</v>
      </c>
      <c r="BD33" s="4">
        <f t="shared" si="44"/>
        <v>196001.42562006938</v>
      </c>
      <c r="BE33" s="4">
        <f t="shared" si="44"/>
        <v>197961.43987627007</v>
      </c>
      <c r="BF33" s="4">
        <f t="shared" si="44"/>
        <v>199941.05427503277</v>
      </c>
      <c r="BG33" s="4">
        <f t="shared" si="44"/>
        <v>201940.4648177831</v>
      </c>
      <c r="BH33" s="4">
        <f t="shared" si="44"/>
        <v>203959.86946596092</v>
      </c>
      <c r="BI33" s="4">
        <f t="shared" si="44"/>
        <v>205999.46816062054</v>
      </c>
      <c r="BJ33" s="4">
        <f t="shared" si="44"/>
        <v>208059.46284222676</v>
      </c>
      <c r="BK33" s="4">
        <f t="shared" si="44"/>
        <v>210140.05747064902</v>
      </c>
      <c r="BL33" s="4">
        <f t="shared" si="44"/>
        <v>212241.45804535551</v>
      </c>
      <c r="BM33" s="4">
        <f t="shared" si="44"/>
        <v>214363.87262580908</v>
      </c>
      <c r="BN33" s="4">
        <f t="shared" si="44"/>
        <v>216507.51135206717</v>
      </c>
      <c r="BO33" s="4">
        <f t="shared" si="44"/>
        <v>218672.58646558784</v>
      </c>
      <c r="BP33" s="4">
        <f t="shared" si="44"/>
        <v>220859.31233024373</v>
      </c>
      <c r="BQ33" s="4">
        <f t="shared" si="44"/>
        <v>223067.90545354618</v>
      </c>
      <c r="BR33" s="4">
        <f t="shared" si="44"/>
        <v>225298.58450808164</v>
      </c>
      <c r="BS33" s="4">
        <f t="shared" si="44"/>
        <v>227551.57035316245</v>
      </c>
      <c r="BT33" s="4">
        <f t="shared" si="44"/>
        <v>229827.08605669407</v>
      </c>
      <c r="BU33" s="4">
        <f t="shared" si="44"/>
        <v>232125.356917261</v>
      </c>
      <c r="BV33" s="4">
        <f t="shared" si="44"/>
        <v>234446.61048643361</v>
      </c>
      <c r="BW33" s="4">
        <f t="shared" si="44"/>
        <v>236791.07659129796</v>
      </c>
      <c r="BX33" s="4">
        <f t="shared" si="44"/>
        <v>239158.98735721095</v>
      </c>
      <c r="BY33" s="4">
        <f t="shared" si="44"/>
        <v>241550.57723078306</v>
      </c>
      <c r="BZ33" s="4">
        <f t="shared" si="44"/>
        <v>243966.0830030909</v>
      </c>
      <c r="CA33" s="4">
        <f t="shared" si="44"/>
        <v>246405.74383312181</v>
      </c>
      <c r="CB33" s="4">
        <f t="shared" si="44"/>
        <v>248869.80127145303</v>
      </c>
      <c r="CC33" s="4">
        <f t="shared" si="44"/>
        <v>251358.49928416757</v>
      </c>
      <c r="CD33" s="4">
        <f t="shared" si="44"/>
        <v>253872.08427700924</v>
      </c>
      <c r="CE33" s="4">
        <f t="shared" si="44"/>
        <v>256410.80511977934</v>
      </c>
      <c r="CF33" s="4">
        <f t="shared" si="44"/>
        <v>258974.91317097715</v>
      </c>
      <c r="CG33" s="4">
        <f t="shared" si="44"/>
        <v>261564.66230268692</v>
      </c>
      <c r="CH33" s="4">
        <f t="shared" si="44"/>
        <v>264180.30892571382</v>
      </c>
      <c r="CI33" s="4">
        <f t="shared" si="44"/>
        <v>266822.11201497097</v>
      </c>
      <c r="CJ33" s="4">
        <f t="shared" si="44"/>
        <v>269490.33313512069</v>
      </c>
      <c r="CK33" s="4">
        <f t="shared" si="44"/>
        <v>272185.23646647192</v>
      </c>
      <c r="CL33" s="4">
        <f t="shared" si="44"/>
        <v>274907.08883113664</v>
      </c>
      <c r="CM33" s="4">
        <f t="shared" si="44"/>
        <v>277656.15971944801</v>
      </c>
      <c r="CN33" s="4">
        <f t="shared" si="44"/>
        <v>280432.72131664248</v>
      </c>
      <c r="CO33" s="4">
        <f t="shared" si="44"/>
        <v>283237.04852980893</v>
      </c>
      <c r="CP33" s="4">
        <f t="shared" si="44"/>
        <v>286069.41901510704</v>
      </c>
      <c r="CQ33" s="4">
        <f t="shared" si="44"/>
        <v>288930.11320525809</v>
      </c>
      <c r="CR33" s="4">
        <f t="shared" si="44"/>
        <v>291819.41433731065</v>
      </c>
      <c r="CS33" s="4">
        <f t="shared" si="44"/>
        <v>294737.60848068376</v>
      </c>
      <c r="CT33" s="4">
        <f t="shared" si="44"/>
        <v>297684.98456549062</v>
      </c>
      <c r="CU33" s="4">
        <f t="shared" si="44"/>
        <v>300661.83441114554</v>
      </c>
      <c r="CV33" s="4">
        <f t="shared" si="44"/>
        <v>303668.45275525702</v>
      </c>
      <c r="CW33" s="4">
        <f t="shared" ref="CW33:FH33" si="45">+CV33*(1+$AO$40)</f>
        <v>306705.13728280959</v>
      </c>
      <c r="CX33" s="4">
        <f t="shared" si="45"/>
        <v>309772.18865563767</v>
      </c>
      <c r="CY33" s="4">
        <f t="shared" si="45"/>
        <v>312869.91054219403</v>
      </c>
      <c r="CZ33" s="4">
        <f t="shared" si="45"/>
        <v>315998.60964761599</v>
      </c>
      <c r="DA33" s="4">
        <f t="shared" si="45"/>
        <v>319158.59574409213</v>
      </c>
      <c r="DB33" s="4">
        <f t="shared" si="45"/>
        <v>322350.18170153303</v>
      </c>
      <c r="DC33" s="4">
        <f t="shared" si="45"/>
        <v>325573.68351854838</v>
      </c>
      <c r="DD33" s="4">
        <f t="shared" si="45"/>
        <v>328829.42035373388</v>
      </c>
      <c r="DE33" s="4">
        <f t="shared" si="45"/>
        <v>332117.71455727122</v>
      </c>
      <c r="DF33" s="4">
        <f t="shared" si="45"/>
        <v>335438.89170284395</v>
      </c>
      <c r="DG33" s="4">
        <f t="shared" si="45"/>
        <v>338793.28061987238</v>
      </c>
      <c r="DH33" s="4">
        <f t="shared" si="45"/>
        <v>342181.2134260711</v>
      </c>
      <c r="DI33" s="4">
        <f t="shared" si="45"/>
        <v>345603.02556033182</v>
      </c>
      <c r="DJ33" s="4">
        <f t="shared" si="45"/>
        <v>349059.05581593513</v>
      </c>
      <c r="DK33" s="4">
        <f t="shared" si="45"/>
        <v>352549.64637409447</v>
      </c>
      <c r="DL33" s="4">
        <f t="shared" si="45"/>
        <v>356075.14283783542</v>
      </c>
      <c r="DM33" s="4">
        <f t="shared" si="45"/>
        <v>359635.89426621376</v>
      </c>
      <c r="DN33" s="4">
        <f t="shared" si="45"/>
        <v>363232.25320887589</v>
      </c>
      <c r="DO33" s="4">
        <f t="shared" si="45"/>
        <v>366864.57574096468</v>
      </c>
      <c r="DP33" s="4">
        <f t="shared" si="45"/>
        <v>370533.2214983743</v>
      </c>
      <c r="DQ33" s="4">
        <f t="shared" si="45"/>
        <v>374238.55371335807</v>
      </c>
      <c r="DR33" s="4">
        <f t="shared" si="45"/>
        <v>377980.93925049168</v>
      </c>
      <c r="DS33" s="4">
        <f t="shared" si="45"/>
        <v>381760.74864299659</v>
      </c>
      <c r="DT33" s="4">
        <f t="shared" si="45"/>
        <v>385578.35612942657</v>
      </c>
      <c r="DU33" s="4">
        <f t="shared" si="45"/>
        <v>389434.13969072083</v>
      </c>
      <c r="DV33" s="4">
        <f t="shared" si="45"/>
        <v>393328.48108762805</v>
      </c>
      <c r="DW33" s="4">
        <f t="shared" si="45"/>
        <v>397261.76589850435</v>
      </c>
      <c r="DX33" s="4">
        <f t="shared" si="45"/>
        <v>401234.38355748937</v>
      </c>
      <c r="DY33" s="4">
        <f t="shared" si="45"/>
        <v>405246.7273930643</v>
      </c>
      <c r="DZ33" s="4">
        <f t="shared" si="45"/>
        <v>409299.19466699497</v>
      </c>
      <c r="EA33" s="4">
        <f t="shared" si="45"/>
        <v>413392.1866136649</v>
      </c>
      <c r="EB33" s="4">
        <f t="shared" si="45"/>
        <v>417526.10847980157</v>
      </c>
      <c r="EC33" s="4">
        <f t="shared" si="45"/>
        <v>421701.36956459959</v>
      </c>
      <c r="ED33" s="4">
        <f t="shared" si="45"/>
        <v>425918.38326024561</v>
      </c>
      <c r="EE33" s="4">
        <f t="shared" si="45"/>
        <v>430177.56709284807</v>
      </c>
      <c r="EF33" s="4">
        <f t="shared" si="45"/>
        <v>434479.34276377654</v>
      </c>
      <c r="EG33" s="4">
        <f t="shared" si="45"/>
        <v>438824.13619141432</v>
      </c>
      <c r="EH33" s="4">
        <f t="shared" si="45"/>
        <v>443212.37755332846</v>
      </c>
      <c r="EI33" s="4">
        <f t="shared" si="45"/>
        <v>447644.50132886175</v>
      </c>
      <c r="EJ33" s="4">
        <f t="shared" si="45"/>
        <v>452120.94634215039</v>
      </c>
      <c r="EK33" s="4">
        <f t="shared" si="45"/>
        <v>456642.15580557188</v>
      </c>
      <c r="EL33" s="4">
        <f t="shared" si="45"/>
        <v>461208.57736362761</v>
      </c>
      <c r="EM33" s="4">
        <f t="shared" si="45"/>
        <v>465820.66313726391</v>
      </c>
      <c r="EN33" s="4">
        <f t="shared" si="45"/>
        <v>470478.86976863653</v>
      </c>
      <c r="EO33" s="4">
        <f t="shared" si="45"/>
        <v>475183.65846632293</v>
      </c>
      <c r="EP33" s="4">
        <f t="shared" si="45"/>
        <v>479935.49505098618</v>
      </c>
      <c r="EQ33" s="4">
        <f t="shared" si="45"/>
        <v>484734.85000149603</v>
      </c>
      <c r="ER33" s="4">
        <f t="shared" si="45"/>
        <v>489582.19850151101</v>
      </c>
      <c r="ES33" s="4">
        <f t="shared" si="45"/>
        <v>494478.02048652613</v>
      </c>
      <c r="ET33" s="4">
        <f t="shared" si="45"/>
        <v>499422.8006913914</v>
      </c>
      <c r="EU33" s="4">
        <f t="shared" si="45"/>
        <v>504417.02869830531</v>
      </c>
      <c r="EV33" s="4">
        <f t="shared" si="45"/>
        <v>509461.19898528839</v>
      </c>
      <c r="EW33" s="4">
        <f t="shared" si="45"/>
        <v>514555.8109751413</v>
      </c>
      <c r="EX33" s="4">
        <f t="shared" si="45"/>
        <v>519701.36908489274</v>
      </c>
      <c r="EY33" s="4">
        <f t="shared" si="45"/>
        <v>524898.38277574163</v>
      </c>
      <c r="EZ33" s="4">
        <f t="shared" si="45"/>
        <v>530147.36660349905</v>
      </c>
      <c r="FA33" s="4">
        <f t="shared" si="45"/>
        <v>535448.84026953403</v>
      </c>
      <c r="FB33" s="4">
        <f t="shared" si="45"/>
        <v>540803.32867222943</v>
      </c>
      <c r="FC33" s="4">
        <f t="shared" si="45"/>
        <v>546211.36195895169</v>
      </c>
      <c r="FD33" s="4">
        <f t="shared" si="45"/>
        <v>551673.47557854117</v>
      </c>
      <c r="FE33" s="4">
        <f t="shared" si="45"/>
        <v>557190.21033432661</v>
      </c>
      <c r="FF33" s="4">
        <f t="shared" si="45"/>
        <v>562762.11243766989</v>
      </c>
      <c r="FG33" s="4">
        <f t="shared" si="45"/>
        <v>568389.73356204655</v>
      </c>
      <c r="FH33" s="4">
        <f t="shared" si="45"/>
        <v>574073.63089766703</v>
      </c>
      <c r="FI33" s="4">
        <f t="shared" ref="FI33:HT33" si="46">+FH33*(1+$AO$40)</f>
        <v>579814.36720664368</v>
      </c>
      <c r="FJ33" s="4">
        <f t="shared" si="46"/>
        <v>585612.51087871008</v>
      </c>
      <c r="FK33" s="4">
        <f t="shared" si="46"/>
        <v>591468.63598749717</v>
      </c>
      <c r="FL33" s="4">
        <f t="shared" si="46"/>
        <v>597383.32234737219</v>
      </c>
      <c r="FM33" s="4">
        <f t="shared" si="46"/>
        <v>603357.15557084593</v>
      </c>
      <c r="FN33" s="4">
        <f t="shared" si="46"/>
        <v>609390.72712655435</v>
      </c>
      <c r="FO33" s="4">
        <f t="shared" si="46"/>
        <v>615484.63439781987</v>
      </c>
      <c r="FP33" s="4">
        <f t="shared" si="46"/>
        <v>621639.48074179806</v>
      </c>
      <c r="FQ33" s="4">
        <f t="shared" si="46"/>
        <v>627855.87554921606</v>
      </c>
      <c r="FR33" s="4">
        <f t="shared" si="46"/>
        <v>634134.43430470827</v>
      </c>
      <c r="FS33" s="4">
        <f t="shared" si="46"/>
        <v>640475.77864775539</v>
      </c>
      <c r="FT33" s="4">
        <f t="shared" si="46"/>
        <v>646880.53643423296</v>
      </c>
      <c r="FU33" s="4">
        <f t="shared" si="46"/>
        <v>653349.34179857525</v>
      </c>
      <c r="FV33" s="4">
        <f t="shared" si="46"/>
        <v>659882.83521656098</v>
      </c>
      <c r="FW33" s="4">
        <f t="shared" si="46"/>
        <v>666481.66356872662</v>
      </c>
      <c r="FX33" s="4">
        <f t="shared" si="46"/>
        <v>673146.48020441388</v>
      </c>
      <c r="FY33" s="4">
        <f t="shared" si="46"/>
        <v>679877.94500645797</v>
      </c>
      <c r="FZ33" s="4">
        <f t="shared" si="46"/>
        <v>686676.72445652261</v>
      </c>
      <c r="GA33" s="4">
        <f t="shared" si="46"/>
        <v>693543.4917010878</v>
      </c>
      <c r="GB33" s="4">
        <f t="shared" si="46"/>
        <v>700478.92661809863</v>
      </c>
      <c r="GC33" s="4">
        <f t="shared" si="46"/>
        <v>707483.71588427958</v>
      </c>
      <c r="GD33" s="4">
        <f t="shared" si="46"/>
        <v>714558.5530431224</v>
      </c>
      <c r="GE33" s="4">
        <f t="shared" si="46"/>
        <v>721704.13857355365</v>
      </c>
      <c r="GF33" s="4">
        <f t="shared" si="46"/>
        <v>728921.17995928915</v>
      </c>
      <c r="GG33" s="4">
        <f t="shared" si="46"/>
        <v>736210.39175888209</v>
      </c>
      <c r="GH33" s="4">
        <f t="shared" si="46"/>
        <v>743572.49567647092</v>
      </c>
      <c r="GI33" s="4">
        <f t="shared" si="46"/>
        <v>751008.22063323564</v>
      </c>
      <c r="GJ33" s="4">
        <f t="shared" si="46"/>
        <v>758518.302839568</v>
      </c>
      <c r="GK33" s="4">
        <f t="shared" si="46"/>
        <v>766103.48586796364</v>
      </c>
      <c r="GL33" s="4">
        <f t="shared" si="46"/>
        <v>773764.52072664327</v>
      </c>
      <c r="GM33" s="4">
        <f t="shared" si="46"/>
        <v>781502.16593390971</v>
      </c>
      <c r="GN33" s="4">
        <f t="shared" si="46"/>
        <v>789317.18759324879</v>
      </c>
      <c r="GO33" s="4">
        <f t="shared" si="46"/>
        <v>797210.35946918128</v>
      </c>
      <c r="GP33" s="4">
        <f t="shared" si="46"/>
        <v>805182.46306387312</v>
      </c>
      <c r="GQ33" s="4">
        <f t="shared" si="46"/>
        <v>813234.28769451182</v>
      </c>
      <c r="GR33" s="4">
        <f t="shared" si="46"/>
        <v>821366.63057145698</v>
      </c>
      <c r="GS33" s="4">
        <f t="shared" si="46"/>
        <v>829580.29687717149</v>
      </c>
      <c r="GT33" s="4">
        <f t="shared" si="46"/>
        <v>837876.09984594327</v>
      </c>
      <c r="GU33" s="4">
        <f t="shared" si="46"/>
        <v>846254.86084440269</v>
      </c>
      <c r="GV33" s="4">
        <f t="shared" si="46"/>
        <v>854717.40945284674</v>
      </c>
      <c r="GW33" s="4">
        <f t="shared" si="46"/>
        <v>863264.58354737516</v>
      </c>
      <c r="GX33" s="4">
        <f t="shared" si="46"/>
        <v>871897.22938284895</v>
      </c>
      <c r="GY33" s="4">
        <f t="shared" si="46"/>
        <v>880616.20167667745</v>
      </c>
      <c r="GZ33" s="4">
        <f t="shared" si="46"/>
        <v>889422.36369344417</v>
      </c>
      <c r="HA33" s="4">
        <f t="shared" si="46"/>
        <v>898316.58733037859</v>
      </c>
      <c r="HB33" s="4">
        <f t="shared" si="46"/>
        <v>907299.75320368237</v>
      </c>
      <c r="HC33" s="4">
        <f t="shared" si="46"/>
        <v>916372.75073571922</v>
      </c>
      <c r="HD33" s="4">
        <f t="shared" si="46"/>
        <v>925536.47824307648</v>
      </c>
      <c r="HE33" s="4">
        <f t="shared" si="46"/>
        <v>934791.84302550729</v>
      </c>
      <c r="HF33" s="4">
        <f t="shared" si="46"/>
        <v>944139.76145576232</v>
      </c>
      <c r="HG33" s="4">
        <f t="shared" si="46"/>
        <v>953581.15907031996</v>
      </c>
      <c r="HH33" s="4">
        <f t="shared" si="46"/>
        <v>963116.97066102317</v>
      </c>
      <c r="HI33" s="4">
        <f t="shared" si="46"/>
        <v>972748.14036763343</v>
      </c>
      <c r="HJ33" s="4">
        <f t="shared" si="46"/>
        <v>982475.62177130976</v>
      </c>
      <c r="HK33" s="4">
        <f t="shared" si="46"/>
        <v>992300.37798902288</v>
      </c>
      <c r="HL33" s="4">
        <f t="shared" si="46"/>
        <v>1002223.3817689131</v>
      </c>
      <c r="HM33" s="4">
        <f t="shared" si="46"/>
        <v>1012245.6155866022</v>
      </c>
      <c r="HN33" s="4">
        <f t="shared" si="46"/>
        <v>1022368.0717424683</v>
      </c>
      <c r="HO33" s="4">
        <f t="shared" si="46"/>
        <v>1032591.752459893</v>
      </c>
      <c r="HP33" s="4">
        <f t="shared" si="46"/>
        <v>1042917.6699844919</v>
      </c>
      <c r="HQ33" s="4">
        <f t="shared" si="46"/>
        <v>1053346.8466843369</v>
      </c>
      <c r="HR33" s="4">
        <f t="shared" si="46"/>
        <v>1063880.3151511804</v>
      </c>
      <c r="HS33" s="4">
        <f t="shared" si="46"/>
        <v>1074519.1183026922</v>
      </c>
      <c r="HT33" s="4">
        <f t="shared" si="46"/>
        <v>1085264.3094857191</v>
      </c>
      <c r="HU33" s="4">
        <f t="shared" ref="HU33:IA33" si="47">+HT33*(1+$AO$40)</f>
        <v>1096116.9525805763</v>
      </c>
      <c r="HV33" s="4">
        <f t="shared" si="47"/>
        <v>1107078.1221063822</v>
      </c>
      <c r="HW33" s="4">
        <f t="shared" si="47"/>
        <v>1118148.903327446</v>
      </c>
      <c r="HX33" s="4">
        <f t="shared" si="47"/>
        <v>1129330.3923607206</v>
      </c>
      <c r="HY33" s="4">
        <f t="shared" si="47"/>
        <v>1140623.6962843277</v>
      </c>
      <c r="HZ33" s="4">
        <f t="shared" si="47"/>
        <v>1152029.9332471709</v>
      </c>
      <c r="IA33" s="4">
        <f t="shared" si="47"/>
        <v>1163550.2325796427</v>
      </c>
    </row>
    <row r="34" spans="1:235">
      <c r="B34" s="1" t="s">
        <v>37</v>
      </c>
      <c r="C34" s="1">
        <v>36236</v>
      </c>
      <c r="D34" s="1">
        <v>35824</v>
      </c>
      <c r="E34" s="1">
        <v>35448</v>
      </c>
      <c r="F34" s="1">
        <f>+F33/F35</f>
        <v>35243.340086616496</v>
      </c>
      <c r="G34" s="1">
        <v>34324</v>
      </c>
      <c r="H34" s="1">
        <v>32650</v>
      </c>
      <c r="I34" s="1">
        <v>32800</v>
      </c>
      <c r="J34" s="1">
        <f>+J33/J35</f>
        <v>32771.07551006382</v>
      </c>
      <c r="K34" s="1">
        <v>32909</v>
      </c>
      <c r="L34" s="1">
        <v>32853</v>
      </c>
      <c r="W34" s="1">
        <v>35337</v>
      </c>
      <c r="X34" s="1">
        <v>35717</v>
      </c>
      <c r="Y34" s="1">
        <v>33159</v>
      </c>
      <c r="Z34" s="1">
        <f>+Y34</f>
        <v>33159</v>
      </c>
      <c r="AA34" s="1">
        <f>+Z34</f>
        <v>33159</v>
      </c>
      <c r="AB34" s="1">
        <f t="shared" ref="AB34:AI34" si="48">+AA34</f>
        <v>33159</v>
      </c>
      <c r="AC34" s="1">
        <f t="shared" si="48"/>
        <v>33159</v>
      </c>
      <c r="AD34" s="1">
        <f t="shared" si="48"/>
        <v>33159</v>
      </c>
      <c r="AE34" s="1">
        <f t="shared" si="48"/>
        <v>33159</v>
      </c>
      <c r="AF34" s="1">
        <f t="shared" si="48"/>
        <v>33159</v>
      </c>
      <c r="AG34" s="1">
        <f t="shared" si="48"/>
        <v>33159</v>
      </c>
      <c r="AH34" s="1">
        <f t="shared" si="48"/>
        <v>33159</v>
      </c>
      <c r="AI34" s="1">
        <f t="shared" si="48"/>
        <v>33159</v>
      </c>
    </row>
    <row r="35" spans="1:235">
      <c r="A35" s="7"/>
      <c r="B35" s="7" t="s">
        <v>38</v>
      </c>
      <c r="C35" s="7">
        <f>+C33/C34</f>
        <v>0.59758251462633849</v>
      </c>
      <c r="D35" s="7">
        <f>+D33/D34</f>
        <v>0.7099430549352389</v>
      </c>
      <c r="E35" s="7">
        <f>+E33/E34</f>
        <v>0.26055066576393593</v>
      </c>
      <c r="F35" s="7">
        <f t="shared" si="30"/>
        <v>0.66718988444938399</v>
      </c>
      <c r="G35" s="7">
        <f>+G33/G34</f>
        <v>0.65190537233422674</v>
      </c>
      <c r="H35" s="7">
        <f>+H33/H34</f>
        <v>0.54419601837672282</v>
      </c>
      <c r="I35" s="7">
        <f>+I33/I34</f>
        <v>0.48356707317073172</v>
      </c>
      <c r="J35" s="7">
        <f t="shared" ref="J35" si="49">+Y35-SUM(G35:I35)</f>
        <v>0.79622043505978257</v>
      </c>
      <c r="K35" s="7">
        <f>+K33/K34</f>
        <v>0.44474156005955817</v>
      </c>
      <c r="L35" s="7">
        <f>+L33/L34</f>
        <v>0.37266003104739293</v>
      </c>
      <c r="M35" s="7"/>
      <c r="N35" s="7"/>
      <c r="O35" s="7"/>
      <c r="P35" s="7"/>
      <c r="Q35" s="7"/>
      <c r="R35" s="7"/>
      <c r="S35" s="7"/>
      <c r="T35" s="7"/>
      <c r="U35" s="7"/>
      <c r="V35" s="7"/>
      <c r="W35" s="7">
        <f>+W33/W34</f>
        <v>3.3963267962758583</v>
      </c>
      <c r="X35" s="7">
        <f>+X33/X34</f>
        <v>2.2352661197748973</v>
      </c>
      <c r="Y35" s="7">
        <f>+Y33/Y34</f>
        <v>2.4758888989414638</v>
      </c>
      <c r="Z35" s="7">
        <f>+Z33/Z34</f>
        <v>3.6710486370638042</v>
      </c>
      <c r="AA35" s="7">
        <f>+AA33/AA34</f>
        <v>3.7818143131303836</v>
      </c>
      <c r="AB35" s="7">
        <f t="shared" ref="AB35:AI35" si="50">+AB33/AB34</f>
        <v>3.8959029594789718</v>
      </c>
      <c r="AC35" s="7">
        <f t="shared" si="50"/>
        <v>4.0134142652180147</v>
      </c>
      <c r="AD35" s="7">
        <f t="shared" si="50"/>
        <v>4.1344509101292255</v>
      </c>
      <c r="AE35" s="7">
        <f t="shared" si="50"/>
        <v>4.2591186543877768</v>
      </c>
      <c r="AF35" s="7">
        <f t="shared" si="50"/>
        <v>4.3875264309740833</v>
      </c>
      <c r="AG35" s="7">
        <f t="shared" si="50"/>
        <v>4.5197864408579811</v>
      </c>
      <c r="AH35" s="7">
        <f t="shared" si="50"/>
        <v>4.6560142510383935</v>
      </c>
      <c r="AI35" s="7">
        <f t="shared" si="50"/>
        <v>4.79632889552422</v>
      </c>
      <c r="AJ35" s="7"/>
      <c r="AK35" s="7"/>
      <c r="AL35" s="7"/>
      <c r="AM35" s="7"/>
    </row>
    <row r="37" spans="1:235" s="4" customForma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35">
      <c r="A38" s="5"/>
      <c r="B38" s="1" t="s">
        <v>18</v>
      </c>
      <c r="C38" s="5"/>
      <c r="D38" s="5"/>
      <c r="E38" s="5"/>
      <c r="F38" s="5"/>
      <c r="G38" s="5">
        <f t="shared" ref="G38:L38" si="51">+G14/C14-1</f>
        <v>-9.5082132166125821E-2</v>
      </c>
      <c r="H38" s="5">
        <f t="shared" si="51"/>
        <v>2.5488445899038092E-2</v>
      </c>
      <c r="I38" s="5">
        <f t="shared" si="51"/>
        <v>6.7118337850045062E-2</v>
      </c>
      <c r="J38" s="5">
        <f t="shared" si="51"/>
        <v>0.12405685309851711</v>
      </c>
      <c r="K38" s="5">
        <f t="shared" si="51"/>
        <v>-2.0248407147543168E-2</v>
      </c>
      <c r="L38" s="5">
        <f t="shared" si="51"/>
        <v>-1.4637615200819187E-2</v>
      </c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>
        <f>+X14/W14-1</f>
        <v>-8.9852156495439539E-2</v>
      </c>
      <c r="Y38" s="5">
        <f>+Y14/X14-1</f>
        <v>2.5371653145376261E-2</v>
      </c>
      <c r="Z38" s="5"/>
      <c r="AA38" s="5"/>
    </row>
    <row r="39" spans="1:235" s="4" customFormat="1">
      <c r="A39" s="5"/>
      <c r="B39" s="1" t="s">
        <v>19</v>
      </c>
      <c r="C39" s="5"/>
      <c r="D39" s="5"/>
      <c r="E39" s="5"/>
      <c r="F39" s="5"/>
      <c r="G39" s="5">
        <f t="shared" ref="G39:L43" si="52">+G15/C15-1</f>
        <v>5.2643865997431982E-2</v>
      </c>
      <c r="H39" s="5">
        <f t="shared" si="52"/>
        <v>-5.8997050147492347E-3</v>
      </c>
      <c r="I39" s="5">
        <f t="shared" si="52"/>
        <v>3.9422164214522937E-2</v>
      </c>
      <c r="J39" s="5">
        <f t="shared" si="52"/>
        <v>0.12242768535157378</v>
      </c>
      <c r="K39" s="5">
        <f t="shared" si="52"/>
        <v>-1.0395874916833026E-2</v>
      </c>
      <c r="L39" s="5">
        <f t="shared" si="52"/>
        <v>-8.7004119731497465E-3</v>
      </c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>
        <f t="shared" ref="X39:Y43" si="53">+X15/W15-1</f>
        <v>6.2555100146933773E-2</v>
      </c>
      <c r="Y39" s="5">
        <f t="shared" si="53"/>
        <v>5.2045502514574293E-2</v>
      </c>
      <c r="Z39" s="5"/>
      <c r="AA39" s="5"/>
    </row>
    <row r="40" spans="1:235">
      <c r="A40" s="5"/>
      <c r="B40" s="1" t="s">
        <v>20</v>
      </c>
      <c r="C40" s="5"/>
      <c r="D40" s="5"/>
      <c r="E40" s="5"/>
      <c r="F40" s="5"/>
      <c r="G40" s="5">
        <f t="shared" si="52"/>
        <v>1.3768665436214356E-2</v>
      </c>
      <c r="H40" s="5">
        <f t="shared" si="52"/>
        <v>-5.6535830032409029E-2</v>
      </c>
      <c r="I40" s="5">
        <f t="shared" si="52"/>
        <v>-5.1953820882400525E-2</v>
      </c>
      <c r="J40" s="5">
        <f t="shared" si="52"/>
        <v>1.5463986420561682E-2</v>
      </c>
      <c r="K40" s="5">
        <f t="shared" si="52"/>
        <v>-4.3652324454522384E-2</v>
      </c>
      <c r="L40" s="5">
        <f t="shared" si="52"/>
        <v>-4.2434051599188338E-2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>
        <f t="shared" si="53"/>
        <v>0.14229382441991056</v>
      </c>
      <c r="Y40" s="5">
        <f t="shared" si="53"/>
        <v>-1.986237888583009E-2</v>
      </c>
      <c r="Z40" s="5"/>
      <c r="AA40" s="5"/>
      <c r="AN40" s="1" t="s">
        <v>72</v>
      </c>
      <c r="AO40" s="5">
        <v>0.01</v>
      </c>
    </row>
    <row r="41" spans="1:235" s="7" customFormat="1">
      <c r="A41" s="5"/>
      <c r="B41" s="1" t="s">
        <v>21</v>
      </c>
      <c r="C41" s="5"/>
      <c r="D41" s="5"/>
      <c r="E41" s="5"/>
      <c r="F41" s="5"/>
      <c r="G41" s="5">
        <f t="shared" si="52"/>
        <v>-9.1111303694716428E-2</v>
      </c>
      <c r="H41" s="5">
        <f t="shared" si="52"/>
        <v>8.2921334251204737E-2</v>
      </c>
      <c r="I41" s="5">
        <f t="shared" si="52"/>
        <v>0.39668130795510015</v>
      </c>
      <c r="J41" s="5">
        <f t="shared" si="52"/>
        <v>0.47850765501794856</v>
      </c>
      <c r="K41" s="5">
        <f t="shared" si="52"/>
        <v>0.29383720560658544</v>
      </c>
      <c r="L41" s="5">
        <f t="shared" si="52"/>
        <v>0.14716250577901069</v>
      </c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>
        <f t="shared" si="53"/>
        <v>-0.13840857989931754</v>
      </c>
      <c r="Y41" s="5">
        <f t="shared" si="53"/>
        <v>0.21003364048559314</v>
      </c>
      <c r="Z41" s="5"/>
      <c r="AA41" s="5"/>
      <c r="AN41" s="7" t="s">
        <v>73</v>
      </c>
      <c r="AO41" s="5">
        <v>7.0000000000000007E-2</v>
      </c>
    </row>
    <row r="42" spans="1:235">
      <c r="A42" s="5"/>
      <c r="B42" s="1" t="s">
        <v>22</v>
      </c>
      <c r="C42" s="5"/>
      <c r="D42" s="5"/>
      <c r="E42" s="5"/>
      <c r="F42" s="5"/>
      <c r="G42" s="5">
        <f t="shared" si="52"/>
        <v>2.6299282468674967E-2</v>
      </c>
      <c r="H42" s="5">
        <f t="shared" si="52"/>
        <v>-3.9156255769585813E-2</v>
      </c>
      <c r="I42" s="5">
        <f t="shared" si="52"/>
        <v>-1.7809076682316127E-2</v>
      </c>
      <c r="J42" s="5">
        <f t="shared" si="52"/>
        <v>7.0218653529328101E-3</v>
      </c>
      <c r="K42" s="5">
        <f t="shared" si="52"/>
        <v>-0.13538654184430998</v>
      </c>
      <c r="L42" s="5">
        <f t="shared" si="52"/>
        <v>-1.1368913227970401E-3</v>
      </c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>
        <f t="shared" si="53"/>
        <v>3.2431084949660738E-2</v>
      </c>
      <c r="Y42" s="5">
        <f t="shared" si="53"/>
        <v>-5.9389823115687523E-3</v>
      </c>
      <c r="Z42" s="5"/>
      <c r="AA42" s="5"/>
      <c r="AN42" s="1" t="s">
        <v>74</v>
      </c>
      <c r="AO42" s="1">
        <f>NPV(AO41,Z33:IA33)</f>
        <v>2325719.5206270446</v>
      </c>
    </row>
    <row r="43" spans="1:235">
      <c r="A43" s="4"/>
      <c r="B43" s="4" t="s">
        <v>23</v>
      </c>
      <c r="C43" s="4"/>
      <c r="D43" s="4"/>
      <c r="E43" s="4"/>
      <c r="F43" s="4"/>
      <c r="G43" s="6">
        <f t="shared" si="52"/>
        <v>-2.8824821445681881E-2</v>
      </c>
      <c r="H43" s="6">
        <f t="shared" si="52"/>
        <v>-1.556446289688429E-2</v>
      </c>
      <c r="I43" s="6">
        <f t="shared" si="52"/>
        <v>2.4093459115554605E-2</v>
      </c>
      <c r="J43" s="6">
        <f>+J19/F19-1</f>
        <v>8.5680514751992565E-2</v>
      </c>
      <c r="K43" s="6">
        <f t="shared" si="52"/>
        <v>-2.4917986752654886E-2</v>
      </c>
      <c r="L43" s="6">
        <f t="shared" si="52"/>
        <v>-1.2897207159932367E-2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6">
        <f t="shared" si="53"/>
        <v>1.6283918989412616E-2</v>
      </c>
      <c r="Y43" s="6">
        <f>+Y19/X19-1</f>
        <v>1.5988750313376654E-2</v>
      </c>
      <c r="Z43" s="6">
        <f>+Z19/Y19-1</f>
        <v>3.0000000000000027E-2</v>
      </c>
      <c r="AA43" s="6">
        <f t="shared" ref="AA43:AI43" si="54">+AA19/Z19-1</f>
        <v>3.0000000000000027E-2</v>
      </c>
      <c r="AB43" s="6">
        <f t="shared" si="54"/>
        <v>3.0000000000000027E-2</v>
      </c>
      <c r="AC43" s="6">
        <f t="shared" si="54"/>
        <v>3.0000000000000027E-2</v>
      </c>
      <c r="AD43" s="6">
        <f t="shared" si="54"/>
        <v>3.0000000000000027E-2</v>
      </c>
      <c r="AE43" s="6">
        <f t="shared" si="54"/>
        <v>3.0000000000000027E-2</v>
      </c>
      <c r="AF43" s="6">
        <f t="shared" si="54"/>
        <v>3.0000000000000027E-2</v>
      </c>
      <c r="AG43" s="6">
        <f t="shared" si="54"/>
        <v>3.0000000000000027E-2</v>
      </c>
      <c r="AH43" s="6">
        <f t="shared" si="54"/>
        <v>3.0000000000000027E-2</v>
      </c>
      <c r="AI43" s="6">
        <f t="shared" si="54"/>
        <v>3.0000000000000027E-2</v>
      </c>
      <c r="AN43" s="1" t="s">
        <v>77</v>
      </c>
      <c r="AO43" s="1">
        <f>+L46</f>
        <v>-736931</v>
      </c>
    </row>
    <row r="44" spans="1:235" s="5" customFormat="1">
      <c r="A44" s="4"/>
      <c r="B44" s="4" t="s">
        <v>90</v>
      </c>
      <c r="C44" s="6">
        <f t="shared" ref="C44:L44" si="55">(C19-SUM(C20:C23))/C19</f>
        <v>0.19066431788196619</v>
      </c>
      <c r="D44" s="6">
        <f t="shared" si="55"/>
        <v>0.18421933743411173</v>
      </c>
      <c r="E44" s="6">
        <f t="shared" si="55"/>
        <v>0.1795041056821387</v>
      </c>
      <c r="F44" s="6">
        <f t="shared" si="55"/>
        <v>0.18840097751190535</v>
      </c>
      <c r="G44" s="6">
        <f t="shared" si="55"/>
        <v>0.19819978787551062</v>
      </c>
      <c r="H44" s="6">
        <f t="shared" si="55"/>
        <v>0.19615182788175617</v>
      </c>
      <c r="I44" s="6">
        <f t="shared" si="55"/>
        <v>0.19212451129660374</v>
      </c>
      <c r="J44" s="6">
        <f t="shared" si="55"/>
        <v>0.20261253723819492</v>
      </c>
      <c r="K44" s="6">
        <f t="shared" si="55"/>
        <v>0.21375283120198632</v>
      </c>
      <c r="L44" s="6">
        <f>(L19-SUM(L20:L23))/L19</f>
        <v>0.20384962216525496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6"/>
      <c r="Y44" s="6"/>
      <c r="Z44" s="4"/>
      <c r="AA44" s="4"/>
      <c r="AN44" s="6" t="s">
        <v>78</v>
      </c>
      <c r="AO44" s="4">
        <f>+SUM(AO42:AO43)</f>
        <v>1588788.5206270446</v>
      </c>
    </row>
    <row r="45" spans="1:235" s="5" customForma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N45" s="1" t="s">
        <v>75</v>
      </c>
      <c r="AO45" s="1">
        <f>+MAIN!E5*1000</f>
        <v>32625.886000000002</v>
      </c>
    </row>
    <row r="46" spans="1:235" s="6" customFormat="1">
      <c r="A46" s="4"/>
      <c r="B46" s="4" t="s">
        <v>69</v>
      </c>
      <c r="C46" s="4"/>
      <c r="D46" s="4"/>
      <c r="E46" s="4"/>
      <c r="F46" s="4"/>
      <c r="G46" s="4"/>
      <c r="H46" s="4"/>
      <c r="I46" s="4"/>
      <c r="J46" s="4"/>
      <c r="K46" s="4"/>
      <c r="L46" s="4">
        <f>+L47-L69-L74</f>
        <v>-736931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N46" s="5" t="s">
        <v>76</v>
      </c>
      <c r="AO46" s="3">
        <f>+AO44/AO45</f>
        <v>48.697176243031208</v>
      </c>
    </row>
    <row r="47" spans="1:235" s="5" customFormat="1">
      <c r="A47" s="1"/>
      <c r="B47" s="1" t="s">
        <v>39</v>
      </c>
      <c r="C47" s="1"/>
      <c r="D47" s="1"/>
      <c r="E47" s="1"/>
      <c r="F47" s="1"/>
      <c r="G47" s="1"/>
      <c r="H47" s="1"/>
      <c r="I47" s="1"/>
      <c r="J47" s="1"/>
      <c r="K47" s="1"/>
      <c r="L47" s="1">
        <v>24305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N47" s="5" t="s">
        <v>79</v>
      </c>
      <c r="AO47" s="3">
        <f>+MAIN!E4</f>
        <v>51.02</v>
      </c>
    </row>
    <row r="48" spans="1:235" s="5" customFormat="1">
      <c r="A48" s="1"/>
      <c r="B48" s="1" t="s">
        <v>40</v>
      </c>
      <c r="C48" s="1"/>
      <c r="D48" s="1"/>
      <c r="E48" s="1"/>
      <c r="F48" s="1"/>
      <c r="G48" s="1"/>
      <c r="H48" s="1"/>
      <c r="I48" s="1"/>
      <c r="J48" s="1"/>
      <c r="K48" s="1"/>
      <c r="L48" s="1">
        <v>93460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O48" s="5">
        <f>+AO46/AO47-1</f>
        <v>-4.5527709858267262E-2</v>
      </c>
    </row>
    <row r="49" spans="1:41" s="5" customFormat="1">
      <c r="A49" s="1"/>
      <c r="B49" s="1" t="s">
        <v>41</v>
      </c>
      <c r="C49" s="1"/>
      <c r="D49" s="1"/>
      <c r="E49" s="1"/>
      <c r="F49" s="1"/>
      <c r="G49" s="1"/>
      <c r="H49" s="1"/>
      <c r="I49" s="1"/>
      <c r="J49" s="1"/>
      <c r="K49" s="1"/>
      <c r="L49" s="1">
        <v>4581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41" s="4" customFormat="1">
      <c r="A50" s="1"/>
      <c r="B50" s="1" t="s">
        <v>42</v>
      </c>
      <c r="C50" s="1"/>
      <c r="D50" s="1"/>
      <c r="E50" s="1"/>
      <c r="F50" s="1"/>
      <c r="G50" s="1"/>
      <c r="H50" s="1"/>
      <c r="I50" s="1"/>
      <c r="J50" s="1"/>
      <c r="K50" s="1"/>
      <c r="L50" s="1">
        <v>2771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N50" s="8" t="s">
        <v>5</v>
      </c>
      <c r="AO50" s="8">
        <f>+MAIN!E9</f>
        <v>2401.50370372</v>
      </c>
    </row>
    <row r="51" spans="1:41" s="4" customFormat="1">
      <c r="A51" s="1"/>
      <c r="B51" s="1" t="s">
        <v>43</v>
      </c>
      <c r="C51" s="1"/>
      <c r="D51" s="1"/>
      <c r="E51" s="1"/>
      <c r="F51" s="1"/>
      <c r="G51" s="1"/>
      <c r="H51" s="1"/>
      <c r="I51" s="1"/>
      <c r="J51" s="1"/>
      <c r="K51" s="1"/>
      <c r="L51" s="1">
        <v>37656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N51" s="8" t="s">
        <v>88</v>
      </c>
      <c r="AO51" s="11">
        <f>+$AO$50*1000/Z33</f>
        <v>19.728392403977363</v>
      </c>
    </row>
    <row r="52" spans="1:41">
      <c r="B52" s="1" t="s">
        <v>44</v>
      </c>
      <c r="L52" s="1">
        <v>58762</v>
      </c>
      <c r="AN52" s="8" t="s">
        <v>89</v>
      </c>
      <c r="AO52" s="11">
        <f>+$AO$50*1000/AA33</f>
        <v>19.150566910338966</v>
      </c>
    </row>
    <row r="53" spans="1:41">
      <c r="B53" s="1" t="s">
        <v>45</v>
      </c>
      <c r="L53" s="1">
        <v>4205</v>
      </c>
    </row>
    <row r="54" spans="1:41" s="4" customFormat="1">
      <c r="B54" s="4" t="s">
        <v>46</v>
      </c>
      <c r="L54" s="4">
        <f>+SUM(L47:L53)</f>
        <v>225740</v>
      </c>
    </row>
    <row r="55" spans="1:41">
      <c r="B55" s="1" t="s">
        <v>47</v>
      </c>
      <c r="L55" s="1">
        <v>265693</v>
      </c>
    </row>
    <row r="56" spans="1:41">
      <c r="B56" s="1" t="s">
        <v>48</v>
      </c>
      <c r="L56" s="1">
        <v>28759</v>
      </c>
    </row>
    <row r="57" spans="1:41">
      <c r="B57" s="1" t="s">
        <v>49</v>
      </c>
      <c r="L57" s="1">
        <v>154371</v>
      </c>
    </row>
    <row r="58" spans="1:41">
      <c r="B58" s="1" t="s">
        <v>41</v>
      </c>
      <c r="L58" s="1">
        <v>9915</v>
      </c>
    </row>
    <row r="59" spans="1:41">
      <c r="B59" s="1" t="s">
        <v>50</v>
      </c>
      <c r="L59" s="1">
        <v>75547</v>
      </c>
    </row>
    <row r="60" spans="1:41">
      <c r="B60" s="1" t="s">
        <v>51</v>
      </c>
      <c r="L60" s="1">
        <v>78402</v>
      </c>
    </row>
    <row r="61" spans="1:41" s="4" customFormat="1">
      <c r="B61" s="4" t="s">
        <v>52</v>
      </c>
      <c r="L61" s="4">
        <f>+SUM(L54:L60)</f>
        <v>838427</v>
      </c>
    </row>
    <row r="63" spans="1:41">
      <c r="B63" s="1" t="s">
        <v>53</v>
      </c>
      <c r="L63" s="1">
        <v>63731</v>
      </c>
    </row>
    <row r="64" spans="1:41">
      <c r="B64" s="1" t="s">
        <v>54</v>
      </c>
      <c r="L64" s="1">
        <v>6810</v>
      </c>
    </row>
    <row r="65" spans="2:12">
      <c r="B65" s="1" t="s">
        <v>59</v>
      </c>
      <c r="L65" s="1">
        <v>149673</v>
      </c>
    </row>
    <row r="66" spans="2:12">
      <c r="B66" s="1" t="s">
        <v>55</v>
      </c>
      <c r="L66" s="1">
        <v>19941</v>
      </c>
    </row>
    <row r="67" spans="2:12">
      <c r="B67" s="1" t="s">
        <v>56</v>
      </c>
      <c r="L67" s="1">
        <v>7815</v>
      </c>
    </row>
    <row r="68" spans="2:12" s="4" customFormat="1">
      <c r="B68" s="1" t="s">
        <v>57</v>
      </c>
      <c r="L68" s="8">
        <v>24874</v>
      </c>
    </row>
    <row r="69" spans="2:12" s="8" customFormat="1">
      <c r="B69" s="8" t="s">
        <v>58</v>
      </c>
      <c r="L69" s="8">
        <v>2375</v>
      </c>
    </row>
    <row r="70" spans="2:12" s="4" customFormat="1">
      <c r="B70" s="4" t="s">
        <v>68</v>
      </c>
      <c r="L70" s="4">
        <f>+SUM(L63:L69)</f>
        <v>275219</v>
      </c>
    </row>
    <row r="71" spans="2:12">
      <c r="B71" s="8" t="s">
        <v>60</v>
      </c>
      <c r="L71" s="1">
        <v>19011</v>
      </c>
    </row>
    <row r="72" spans="2:12">
      <c r="B72" s="1" t="s">
        <v>61</v>
      </c>
      <c r="L72" s="1">
        <v>22382</v>
      </c>
    </row>
    <row r="73" spans="2:12">
      <c r="B73" s="1" t="s">
        <v>62</v>
      </c>
      <c r="L73" s="1">
        <v>144569</v>
      </c>
    </row>
    <row r="74" spans="2:12">
      <c r="B74" s="1" t="s">
        <v>63</v>
      </c>
      <c r="L74" s="1">
        <v>758861</v>
      </c>
    </row>
    <row r="75" spans="2:12">
      <c r="B75" s="1" t="s">
        <v>64</v>
      </c>
      <c r="L75" s="1">
        <v>63550</v>
      </c>
    </row>
    <row r="76" spans="2:12">
      <c r="B76" s="1" t="s">
        <v>65</v>
      </c>
      <c r="L76" s="1">
        <f>+SUM(L70:L75)</f>
        <v>1283592</v>
      </c>
    </row>
    <row r="77" spans="2:12">
      <c r="B77" s="1" t="s">
        <v>66</v>
      </c>
      <c r="L77" s="1">
        <f>-446140+975</f>
        <v>-445165</v>
      </c>
    </row>
    <row r="78" spans="2:12" s="4" customFormat="1">
      <c r="B78" s="1" t="s">
        <v>67</v>
      </c>
      <c r="L78" s="4">
        <f>+SUM(L76:L77)</f>
        <v>838427</v>
      </c>
    </row>
  </sheetData>
  <pageMargins left="0.7" right="0.7" top="0.75" bottom="0.75" header="0.3" footer="0.3"/>
  <ignoredErrors>
    <ignoredError sqref="C19:J40 Z29:AK32 Z34:AK35 Z33:AI33" formula="1"/>
    <ignoredError sqref="C12 F12:L12 D12:E12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2024-04-13T19:07:50Z</dcterms:created>
  <dcterms:modified xsi:type="dcterms:W3CDTF">2024-10-26T02:22:35Z</dcterms:modified>
</cp:coreProperties>
</file>