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asic materials/"/>
    </mc:Choice>
  </mc:AlternateContent>
  <xr:revisionPtr revIDLastSave="0" documentId="13_ncr:1_{FFA22C7E-AB9A-6E4F-ACB9-631A3594CAF9}" xr6:coauthVersionLast="47" xr6:coauthVersionMax="47" xr10:uidLastSave="{00000000-0000-0000-0000-000000000000}"/>
  <bookViews>
    <workbookView xWindow="28040" yWindow="500" windowWidth="27640" windowHeight="28300" activeTab="1" xr2:uid="{30E8D39C-8F5B-D44D-9A54-27F69C0B32B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D10" i="2"/>
  <c r="D8" i="2"/>
  <c r="H10" i="2"/>
  <c r="H8" i="2"/>
  <c r="I16" i="2"/>
  <c r="E10" i="2"/>
  <c r="E8" i="2"/>
  <c r="I10" i="2"/>
  <c r="I8" i="2"/>
  <c r="K37" i="2"/>
  <c r="K39" i="2" s="1"/>
  <c r="K28" i="2"/>
  <c r="K16" i="2"/>
  <c r="G8" i="2"/>
  <c r="G11" i="2" s="1"/>
  <c r="G13" i="2" s="1"/>
  <c r="K8" i="2"/>
  <c r="K11" i="2" s="1"/>
  <c r="K13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K9" i="1"/>
  <c r="K8" i="1"/>
  <c r="K6" i="1"/>
  <c r="L8" i="1"/>
  <c r="L7" i="1"/>
  <c r="D11" i="2" l="1"/>
  <c r="D13" i="2" s="1"/>
  <c r="I11" i="2"/>
  <c r="I13" i="2" s="1"/>
  <c r="H11" i="2"/>
  <c r="H13" i="2" s="1"/>
  <c r="E11" i="2"/>
  <c r="E13" i="2" s="1"/>
</calcChain>
</file>

<file path=xl/sharedStrings.xml><?xml version="1.0" encoding="utf-8"?>
<sst xmlns="http://schemas.openxmlformats.org/spreadsheetml/2006/main" count="52" uniqueCount="49">
  <si>
    <t>P</t>
  </si>
  <si>
    <t>S</t>
  </si>
  <si>
    <t>MC</t>
  </si>
  <si>
    <t>C</t>
  </si>
  <si>
    <t>D</t>
  </si>
  <si>
    <t>EV</t>
  </si>
  <si>
    <t>Q125</t>
  </si>
  <si>
    <t xml:space="preserve">CEO </t>
  </si>
  <si>
    <t xml:space="preserve">Curt Begle </t>
  </si>
  <si>
    <t>Q123</t>
  </si>
  <si>
    <t>Q223</t>
  </si>
  <si>
    <t>Q323</t>
  </si>
  <si>
    <t>Q423</t>
  </si>
  <si>
    <t>Q124</t>
  </si>
  <si>
    <t>Q224</t>
  </si>
  <si>
    <t>Q324</t>
  </si>
  <si>
    <t>Q424</t>
  </si>
  <si>
    <t>SG&amp;A</t>
  </si>
  <si>
    <t>Transaction &amp; Other</t>
  </si>
  <si>
    <t xml:space="preserve">Operating Income </t>
  </si>
  <si>
    <t>Other expense</t>
  </si>
  <si>
    <t>Interest Expense</t>
  </si>
  <si>
    <t xml:space="preserve">EBT </t>
  </si>
  <si>
    <t xml:space="preserve">Net Income </t>
  </si>
  <si>
    <t>S Y/Y</t>
  </si>
  <si>
    <t>TL + E</t>
  </si>
  <si>
    <t>E</t>
  </si>
  <si>
    <t>A/P</t>
  </si>
  <si>
    <t>Accrued Exp</t>
  </si>
  <si>
    <t>Current Debt</t>
  </si>
  <si>
    <t>LTD</t>
  </si>
  <si>
    <t>Deferred i/t</t>
  </si>
  <si>
    <t>Op Lease</t>
  </si>
  <si>
    <t>OLTL</t>
  </si>
  <si>
    <t xml:space="preserve">Total Liabilities </t>
  </si>
  <si>
    <t xml:space="preserve">Total Assets </t>
  </si>
  <si>
    <t xml:space="preserve">Cash </t>
  </si>
  <si>
    <t>A/R</t>
  </si>
  <si>
    <t>Finished goods</t>
  </si>
  <si>
    <t>Raw materials</t>
  </si>
  <si>
    <t>Prepaid Exp</t>
  </si>
  <si>
    <t>PPE</t>
  </si>
  <si>
    <t>Goodwill</t>
  </si>
  <si>
    <t xml:space="preserve">Right of use </t>
  </si>
  <si>
    <t>OA</t>
  </si>
  <si>
    <t>Taxes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</si>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</sst>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5871-D6EE-1545-85D7-39958D632F5A}">
  <dimension ref="C3:L9"/>
  <sheetViews>
    <sheetView topLeftCell="F1" zoomScale="262" workbookViewId="0">
      <selection activeCell="F31" sqref="F31"/>
    </sheetView>
  </sheetViews>
  <sheetFormatPr baseColWidth="10" defaultRowHeight="13"/>
  <cols>
    <col min="1" max="9" width="10.83203125" style="1"/>
    <col min="10" max="10" width="3.6640625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3" spans="3:12">
      <c r="C3" s="1" t="s">
        <v>7</v>
      </c>
      <c r="D3" s="1" t="s">
        <v>8</v>
      </c>
    </row>
    <row r="4" spans="3:12">
      <c r="J4" s="1" t="s">
        <v>0</v>
      </c>
      <c r="K4" s="1">
        <v>20.13</v>
      </c>
    </row>
    <row r="5" spans="3:12">
      <c r="J5" s="1" t="s">
        <v>1</v>
      </c>
      <c r="K5" s="1">
        <v>35.4</v>
      </c>
      <c r="L5" s="1" t="s">
        <v>6</v>
      </c>
    </row>
    <row r="6" spans="3:12">
      <c r="J6" s="1" t="s">
        <v>2</v>
      </c>
      <c r="K6" s="1">
        <f>+K4*K5</f>
        <v>712.60199999999998</v>
      </c>
    </row>
    <row r="7" spans="3:12">
      <c r="J7" s="1" t="s">
        <v>3</v>
      </c>
      <c r="K7" s="1">
        <v>215</v>
      </c>
      <c r="L7" s="1" t="str">
        <f>+L5</f>
        <v>Q125</v>
      </c>
    </row>
    <row r="8" spans="3:12">
      <c r="J8" s="1" t="s">
        <v>4</v>
      </c>
      <c r="K8" s="1">
        <f>8+1988</f>
        <v>1996</v>
      </c>
      <c r="L8" s="1" t="str">
        <f>+L7</f>
        <v>Q125</v>
      </c>
    </row>
    <row r="9" spans="3:12">
      <c r="J9" s="1" t="s">
        <v>5</v>
      </c>
      <c r="K9" s="1">
        <f>+K6-K7+K8</f>
        <v>2493.6019999999999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2CF-5047-664A-A2A1-A710EB1CAD6D}">
  <dimension ref="B2:AC39"/>
  <sheetViews>
    <sheetView tabSelected="1" zoomScale="216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baseColWidth="10" defaultRowHeight="13"/>
  <cols>
    <col min="1" max="1" width="1.6640625" style="1" customWidth="1"/>
    <col min="2" max="2" width="16.83203125" style="1" bestFit="1" customWidth="1"/>
    <col min="3" max="6" width="5.5" style="1" bestFit="1" customWidth="1"/>
    <col min="7" max="7" width="5.6640625" style="1" bestFit="1" customWidth="1"/>
    <col min="8" max="8" width="5.5" style="1" bestFit="1" customWidth="1"/>
    <col min="9" max="10" width="5.5" style="1" customWidth="1"/>
    <col min="11" max="11" width="5.6640625" style="1" bestFit="1" customWidth="1"/>
    <col min="12" max="12" width="5.5" style="1" bestFit="1" customWidth="1"/>
    <col min="13" max="15" width="5.5" style="1" customWidth="1"/>
    <col min="16" max="16" width="10.83203125" style="1"/>
    <col min="17" max="29" width="5.1640625" style="1" bestFit="1" customWidth="1"/>
    <col min="30" max="16384" width="10.83203125" style="1"/>
  </cols>
  <sheetData>
    <row r="2" spans="2:29" s="6" customFormat="1">
      <c r="D2" s="6">
        <v>45107</v>
      </c>
      <c r="E2" s="6">
        <v>45199</v>
      </c>
      <c r="G2" s="6">
        <v>45290</v>
      </c>
      <c r="H2" s="6">
        <v>45473</v>
      </c>
      <c r="I2" s="6">
        <v>45565</v>
      </c>
      <c r="K2" s="6">
        <v>45654</v>
      </c>
    </row>
    <row r="3" spans="2:29" s="2" customFormat="1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6</v>
      </c>
      <c r="L3" s="2" t="s">
        <v>46</v>
      </c>
      <c r="M3" s="2" t="s">
        <v>47</v>
      </c>
      <c r="N3" s="2" t="s">
        <v>48</v>
      </c>
      <c r="Q3" s="2">
        <v>2015</v>
      </c>
      <c r="R3" s="2">
        <f>+Q3+1</f>
        <v>2016</v>
      </c>
      <c r="S3" s="2">
        <f t="shared" ref="S3:AC3" si="0">+R3+1</f>
        <v>2017</v>
      </c>
      <c r="T3" s="2">
        <f t="shared" si="0"/>
        <v>2018</v>
      </c>
      <c r="U3" s="2">
        <f t="shared" si="0"/>
        <v>2019</v>
      </c>
      <c r="V3" s="2">
        <f t="shared" si="0"/>
        <v>2020</v>
      </c>
      <c r="W3" s="2">
        <f t="shared" si="0"/>
        <v>2021</v>
      </c>
      <c r="X3" s="2">
        <f t="shared" si="0"/>
        <v>2022</v>
      </c>
      <c r="Y3" s="2">
        <f t="shared" si="0"/>
        <v>2023</v>
      </c>
      <c r="Z3" s="2">
        <f t="shared" si="0"/>
        <v>2024</v>
      </c>
      <c r="AA3" s="2">
        <f t="shared" si="0"/>
        <v>2025</v>
      </c>
      <c r="AB3" s="2">
        <f t="shared" si="0"/>
        <v>2026</v>
      </c>
      <c r="AC3" s="2">
        <f t="shared" si="0"/>
        <v>2027</v>
      </c>
    </row>
    <row r="4" spans="2:29">
      <c r="B4" s="1" t="s">
        <v>1</v>
      </c>
      <c r="D4" s="1">
        <v>357.005</v>
      </c>
      <c r="E4" s="1">
        <v>329.92099999999999</v>
      </c>
      <c r="G4" s="1">
        <v>519</v>
      </c>
      <c r="H4" s="1">
        <v>329.44299999999998</v>
      </c>
      <c r="I4" s="1">
        <v>332.101</v>
      </c>
      <c r="K4" s="1">
        <v>702</v>
      </c>
    </row>
    <row r="5" spans="2:29">
      <c r="B5" s="1" t="s">
        <v>3</v>
      </c>
      <c r="D5" s="1">
        <v>338.87200000000001</v>
      </c>
      <c r="E5" s="1">
        <v>285.43400000000003</v>
      </c>
      <c r="G5" s="1">
        <v>477</v>
      </c>
      <c r="H5" s="1">
        <v>292.65600000000001</v>
      </c>
      <c r="I5" s="1">
        <v>296.62</v>
      </c>
      <c r="K5" s="1">
        <v>631</v>
      </c>
    </row>
    <row r="6" spans="2:29">
      <c r="B6" s="1" t="s">
        <v>17</v>
      </c>
      <c r="D6" s="1">
        <v>28.638999999999999</v>
      </c>
      <c r="E6" s="1">
        <v>24.713999999999999</v>
      </c>
      <c r="G6" s="1">
        <v>28</v>
      </c>
      <c r="H6" s="1">
        <v>29.42</v>
      </c>
      <c r="I6" s="1">
        <v>32.511000000000003</v>
      </c>
      <c r="K6" s="1">
        <v>44</v>
      </c>
    </row>
    <row r="7" spans="2:29">
      <c r="B7" s="1" t="s">
        <v>18</v>
      </c>
      <c r="D7" s="1">
        <v>0</v>
      </c>
      <c r="E7" s="1">
        <v>0</v>
      </c>
      <c r="G7" s="1">
        <v>10</v>
      </c>
      <c r="H7" s="1">
        <v>0</v>
      </c>
      <c r="I7" s="1">
        <v>0</v>
      </c>
      <c r="K7" s="1">
        <v>32</v>
      </c>
    </row>
    <row r="8" spans="2:29">
      <c r="B8" s="1" t="s">
        <v>19</v>
      </c>
      <c r="D8" s="1">
        <f>+D4-SUM(D5:D7)</f>
        <v>-10.506000000000029</v>
      </c>
      <c r="E8" s="1">
        <f>+E4-SUM(E5:E7)</f>
        <v>19.772999999999968</v>
      </c>
      <c r="G8" s="1">
        <f>+G4-SUM(G5:G7)</f>
        <v>4</v>
      </c>
      <c r="H8" s="1">
        <f>+H4-SUM(H5:H7)</f>
        <v>7.3669999999999618</v>
      </c>
      <c r="I8" s="1">
        <f>+I4-SUM(I5:I7)</f>
        <v>2.9699999999999704</v>
      </c>
      <c r="K8" s="1">
        <f>+K4-SUM(K5:K7)</f>
        <v>-5</v>
      </c>
    </row>
    <row r="9" spans="2:29">
      <c r="B9" s="1" t="s">
        <v>20</v>
      </c>
      <c r="D9" s="1">
        <v>-3.0449999999999999</v>
      </c>
      <c r="E9" s="1">
        <v>-1.948</v>
      </c>
      <c r="G9" s="1">
        <v>-2</v>
      </c>
      <c r="H9" s="1">
        <v>-2.5089999999999999</v>
      </c>
      <c r="I9" s="1">
        <v>-3.3159999999999998</v>
      </c>
      <c r="K9" s="1">
        <v>21</v>
      </c>
    </row>
    <row r="10" spans="2:29">
      <c r="B10" s="1" t="s">
        <v>21</v>
      </c>
      <c r="D10" s="1">
        <f>0.559-17.261</f>
        <v>-16.701999999999998</v>
      </c>
      <c r="E10" s="1">
        <f>+-17.386+0.329</f>
        <v>-17.056999999999999</v>
      </c>
      <c r="G10" s="1">
        <v>0</v>
      </c>
      <c r="H10" s="1">
        <f>+-17.9+0.273</f>
        <v>-17.626999999999999</v>
      </c>
      <c r="I10" s="1">
        <f>+-18.404+0.237</f>
        <v>-18.167000000000002</v>
      </c>
      <c r="K10" s="1">
        <v>26</v>
      </c>
    </row>
    <row r="11" spans="2:29">
      <c r="B11" s="1" t="s">
        <v>22</v>
      </c>
      <c r="D11" s="1">
        <f>+D8-SUM(D9:D10)</f>
        <v>9.2409999999999712</v>
      </c>
      <c r="E11" s="1">
        <f>+E8-SUM(E9:E10)</f>
        <v>38.777999999999963</v>
      </c>
      <c r="G11" s="1">
        <f>+G8-SUM(G9:G10)</f>
        <v>6</v>
      </c>
      <c r="H11" s="1">
        <f>+H8-SUM(H9:H10)</f>
        <v>27.502999999999961</v>
      </c>
      <c r="I11" s="1">
        <f>+I8-SUM(I9:I10)</f>
        <v>24.452999999999971</v>
      </c>
      <c r="K11" s="1">
        <f>+K8-SUM(K9:K10)</f>
        <v>-52</v>
      </c>
    </row>
    <row r="12" spans="2:29">
      <c r="B12" s="1" t="s">
        <v>45</v>
      </c>
      <c r="D12" s="1">
        <v>6.399</v>
      </c>
      <c r="E12" s="1">
        <v>3.3279999999999998</v>
      </c>
      <c r="G12" s="1">
        <v>-2</v>
      </c>
      <c r="H12" s="1">
        <v>2.9529999999999998</v>
      </c>
      <c r="I12" s="1">
        <v>1.49</v>
      </c>
      <c r="K12" s="1">
        <v>-9</v>
      </c>
    </row>
    <row r="13" spans="2:29" s="3" customFormat="1">
      <c r="B13" s="3" t="s">
        <v>23</v>
      </c>
      <c r="D13" s="3">
        <f>+D11-D12</f>
        <v>2.8419999999999712</v>
      </c>
      <c r="E13" s="3">
        <f>+E11-E12</f>
        <v>35.44999999999996</v>
      </c>
      <c r="G13" s="3">
        <f>+G11-G12</f>
        <v>8</v>
      </c>
      <c r="H13" s="3">
        <f>+H11-H12</f>
        <v>24.549999999999962</v>
      </c>
      <c r="I13" s="3">
        <f>+I11-I12</f>
        <v>22.962999999999973</v>
      </c>
      <c r="K13" s="3">
        <f>+K11-K12</f>
        <v>-43</v>
      </c>
    </row>
    <row r="16" spans="2:29" s="4" customFormat="1">
      <c r="B16" s="4" t="s">
        <v>24</v>
      </c>
      <c r="H16" s="4">
        <f>+H4/D4-1</f>
        <v>-7.7203400512597886E-2</v>
      </c>
      <c r="I16" s="4">
        <f>+I4/E4-1</f>
        <v>6.6076424356134034E-3</v>
      </c>
      <c r="K16" s="4">
        <f>+K4/G4-1</f>
        <v>0.35260115606936426</v>
      </c>
    </row>
    <row r="19" spans="2:11">
      <c r="B19" s="1" t="s">
        <v>36</v>
      </c>
      <c r="K19" s="1">
        <v>215</v>
      </c>
    </row>
    <row r="20" spans="2:11">
      <c r="B20" s="1" t="s">
        <v>37</v>
      </c>
      <c r="K20" s="1">
        <v>475</v>
      </c>
    </row>
    <row r="21" spans="2:11">
      <c r="B21" s="1" t="s">
        <v>38</v>
      </c>
      <c r="K21" s="1">
        <v>303</v>
      </c>
    </row>
    <row r="22" spans="2:11">
      <c r="B22" s="1" t="s">
        <v>39</v>
      </c>
      <c r="K22" s="1">
        <v>205</v>
      </c>
    </row>
    <row r="23" spans="2:11">
      <c r="B23" s="1" t="s">
        <v>40</v>
      </c>
      <c r="K23" s="1">
        <v>140</v>
      </c>
    </row>
    <row r="24" spans="2:11">
      <c r="B24" s="1" t="s">
        <v>41</v>
      </c>
      <c r="K24" s="1">
        <v>1532</v>
      </c>
    </row>
    <row r="25" spans="2:11">
      <c r="B25" s="1" t="s">
        <v>42</v>
      </c>
      <c r="K25" s="1">
        <v>876</v>
      </c>
    </row>
    <row r="26" spans="2:11">
      <c r="B26" s="1" t="s">
        <v>43</v>
      </c>
      <c r="K26" s="1">
        <v>74</v>
      </c>
    </row>
    <row r="27" spans="2:11">
      <c r="B27" s="1" t="s">
        <v>44</v>
      </c>
      <c r="K27" s="1">
        <v>173</v>
      </c>
    </row>
    <row r="28" spans="2:11" s="5" customFormat="1">
      <c r="B28" s="5" t="s">
        <v>35</v>
      </c>
      <c r="K28" s="5">
        <f>+SUM(K19:K27)</f>
        <v>3993</v>
      </c>
    </row>
    <row r="30" spans="2:11">
      <c r="B30" s="1" t="s">
        <v>27</v>
      </c>
      <c r="K30" s="1">
        <v>333</v>
      </c>
    </row>
    <row r="31" spans="2:11">
      <c r="B31" s="1" t="s">
        <v>28</v>
      </c>
      <c r="K31" s="1">
        <v>205</v>
      </c>
    </row>
    <row r="32" spans="2:11">
      <c r="B32" s="1" t="s">
        <v>29</v>
      </c>
      <c r="K32" s="1">
        <v>8</v>
      </c>
    </row>
    <row r="33" spans="2:11">
      <c r="B33" s="1" t="s">
        <v>30</v>
      </c>
      <c r="K33" s="1">
        <v>1988</v>
      </c>
    </row>
    <row r="34" spans="2:11">
      <c r="B34" s="1" t="s">
        <v>31</v>
      </c>
      <c r="K34" s="1">
        <v>110</v>
      </c>
    </row>
    <row r="35" spans="2:11">
      <c r="B35" s="1" t="s">
        <v>32</v>
      </c>
      <c r="K35" s="1">
        <v>57</v>
      </c>
    </row>
    <row r="36" spans="2:11">
      <c r="B36" s="1" t="s">
        <v>33</v>
      </c>
      <c r="K36" s="1">
        <v>186</v>
      </c>
    </row>
    <row r="37" spans="2:11">
      <c r="B37" s="1" t="s">
        <v>34</v>
      </c>
      <c r="K37" s="1">
        <f>+SUM(K30:K36)</f>
        <v>2887</v>
      </c>
    </row>
    <row r="38" spans="2:11">
      <c r="B38" s="1" t="s">
        <v>26</v>
      </c>
      <c r="K38" s="1">
        <v>1106</v>
      </c>
    </row>
    <row r="39" spans="2:11">
      <c r="B39" s="1" t="s">
        <v>25</v>
      </c>
      <c r="K39" s="1">
        <f>+SUM(K37:K38)</f>
        <v>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2025-02-09T04:51:08Z</dcterms:created>
  <dcterms:modified xsi:type="dcterms:W3CDTF">2025-02-09T17:41:48Z</dcterms:modified>
</cp:coreProperties>
</file>