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oftware application/"/>
    </mc:Choice>
  </mc:AlternateContent>
  <xr:revisionPtr revIDLastSave="0" documentId="13_ncr:1_{9CE0D9FF-2773-8D40-AFF3-9EE43CC1B606}" xr6:coauthVersionLast="47" xr6:coauthVersionMax="47" xr10:uidLastSave="{00000000-0000-0000-0000-000000000000}"/>
  <bookViews>
    <workbookView xWindow="22200" yWindow="1240" windowWidth="27640" windowHeight="26860" activeTab="1" xr2:uid="{22E7F1A3-E2C4-384D-A4D6-4545D684B932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2" l="1"/>
  <c r="U49" i="2"/>
  <c r="U48" i="2"/>
  <c r="V50" i="2"/>
  <c r="V49" i="2"/>
  <c r="V48" i="2"/>
  <c r="W50" i="2"/>
  <c r="W49" i="2"/>
  <c r="W48" i="2"/>
  <c r="V66" i="2"/>
  <c r="U66" i="2"/>
  <c r="T66" i="2"/>
  <c r="S66" i="2"/>
  <c r="R66" i="2"/>
  <c r="S46" i="2"/>
  <c r="T46" i="2"/>
  <c r="W59" i="2"/>
  <c r="W58" i="2"/>
  <c r="W57" i="2"/>
  <c r="V59" i="2"/>
  <c r="V58" i="2"/>
  <c r="V57" i="2"/>
  <c r="U59" i="2"/>
  <c r="U58" i="2"/>
  <c r="U57" i="2"/>
  <c r="V15" i="2"/>
  <c r="V19" i="2" s="1"/>
  <c r="W15" i="2"/>
  <c r="W19" i="2" s="1"/>
  <c r="V12" i="2"/>
  <c r="V6" i="2"/>
  <c r="V8" i="2" s="1"/>
  <c r="W12" i="2"/>
  <c r="W6" i="2"/>
  <c r="W8" i="2" s="1"/>
  <c r="J38" i="2"/>
  <c r="J36" i="2"/>
  <c r="J35" i="2"/>
  <c r="J33" i="2"/>
  <c r="J32" i="2"/>
  <c r="J31" i="2"/>
  <c r="J29" i="2"/>
  <c r="J28" i="2"/>
  <c r="J27" i="2"/>
  <c r="J25" i="2"/>
  <c r="J24" i="2"/>
  <c r="J23" i="2"/>
  <c r="F38" i="2"/>
  <c r="F36" i="2"/>
  <c r="F35" i="2"/>
  <c r="F33" i="2"/>
  <c r="F32" i="2"/>
  <c r="F31" i="2"/>
  <c r="F29" i="2"/>
  <c r="F28" i="2"/>
  <c r="F27" i="2"/>
  <c r="F25" i="2"/>
  <c r="F24" i="2"/>
  <c r="F23" i="2"/>
  <c r="I59" i="2"/>
  <c r="H59" i="2"/>
  <c r="G59" i="2"/>
  <c r="E59" i="2"/>
  <c r="D59" i="2"/>
  <c r="I58" i="2"/>
  <c r="H58" i="2"/>
  <c r="G58" i="2"/>
  <c r="E58" i="2"/>
  <c r="D58" i="2"/>
  <c r="I57" i="2"/>
  <c r="H57" i="2"/>
  <c r="G57" i="2"/>
  <c r="E57" i="2"/>
  <c r="D57" i="2"/>
  <c r="C59" i="2"/>
  <c r="C58" i="2"/>
  <c r="C57" i="2"/>
  <c r="G45" i="2"/>
  <c r="G44" i="2"/>
  <c r="G43" i="2"/>
  <c r="C26" i="2"/>
  <c r="C30" i="2" s="1"/>
  <c r="C34" i="2" s="1"/>
  <c r="C37" i="2" s="1"/>
  <c r="C39" i="2" s="1"/>
  <c r="G26" i="2"/>
  <c r="G30" i="2" s="1"/>
  <c r="G34" i="2" s="1"/>
  <c r="G37" i="2" s="1"/>
  <c r="G39" i="2" s="1"/>
  <c r="H45" i="2"/>
  <c r="H44" i="2"/>
  <c r="H43" i="2"/>
  <c r="D26" i="2"/>
  <c r="D30" i="2" s="1"/>
  <c r="D34" i="2" s="1"/>
  <c r="D37" i="2" s="1"/>
  <c r="D39" i="2" s="1"/>
  <c r="H26" i="2"/>
  <c r="H30" i="2" s="1"/>
  <c r="H34" i="2" s="1"/>
  <c r="H37" i="2" s="1"/>
  <c r="H39" i="2" s="1"/>
  <c r="I45" i="2"/>
  <c r="I44" i="2"/>
  <c r="I43" i="2"/>
  <c r="E26" i="2"/>
  <c r="E30" i="2" s="1"/>
  <c r="E34" i="2" s="1"/>
  <c r="E37" i="2" s="1"/>
  <c r="E39" i="2" s="1"/>
  <c r="I26" i="2"/>
  <c r="I30" i="2" s="1"/>
  <c r="I34" i="2" s="1"/>
  <c r="I37" i="2" s="1"/>
  <c r="I39" i="2" s="1"/>
  <c r="V45" i="2"/>
  <c r="V44" i="2"/>
  <c r="V43" i="2"/>
  <c r="W45" i="2"/>
  <c r="W44" i="2"/>
  <c r="W43" i="2"/>
  <c r="W26" i="2"/>
  <c r="W30" i="2" s="1"/>
  <c r="V26" i="2"/>
  <c r="V30" i="2" s="1"/>
  <c r="U26" i="2"/>
  <c r="U30" i="2" s="1"/>
  <c r="U34" i="2" s="1"/>
  <c r="U37" i="2" s="1"/>
  <c r="U39" i="2" s="1"/>
  <c r="O2" i="2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L6" i="1"/>
  <c r="L5" i="1"/>
  <c r="K7" i="1"/>
  <c r="K5" i="1"/>
  <c r="K4" i="1"/>
  <c r="V14" i="2" l="1"/>
  <c r="V18" i="2" s="1"/>
  <c r="U60" i="2"/>
  <c r="W60" i="2"/>
  <c r="W14" i="2"/>
  <c r="U46" i="2"/>
  <c r="J57" i="2"/>
  <c r="V60" i="2"/>
  <c r="F59" i="2"/>
  <c r="F58" i="2"/>
  <c r="F57" i="2"/>
  <c r="W46" i="2"/>
  <c r="V46" i="2"/>
  <c r="J58" i="2"/>
  <c r="J59" i="2"/>
  <c r="J30" i="2"/>
  <c r="F30" i="2"/>
  <c r="V34" i="2"/>
  <c r="D60" i="2"/>
  <c r="J43" i="2"/>
  <c r="G46" i="2"/>
  <c r="E60" i="2"/>
  <c r="F26" i="2"/>
  <c r="J44" i="2"/>
  <c r="J26" i="2"/>
  <c r="J45" i="2"/>
  <c r="W34" i="2"/>
  <c r="H46" i="2"/>
  <c r="G60" i="2"/>
  <c r="H60" i="2"/>
  <c r="I46" i="2"/>
  <c r="C60" i="2"/>
  <c r="I60" i="2"/>
  <c r="V16" i="2" l="1"/>
  <c r="V20" i="2" s="1"/>
  <c r="W18" i="2"/>
  <c r="W16" i="2"/>
  <c r="W20" i="2" s="1"/>
  <c r="F60" i="2"/>
  <c r="W37" i="2"/>
  <c r="J34" i="2"/>
  <c r="V37" i="2"/>
  <c r="F34" i="2"/>
  <c r="J60" i="2"/>
  <c r="J46" i="2"/>
  <c r="V39" i="2" l="1"/>
  <c r="F39" i="2" s="1"/>
  <c r="F37" i="2"/>
  <c r="J37" i="2"/>
  <c r="W39" i="2"/>
  <c r="J39" i="2" s="1"/>
</calcChain>
</file>

<file path=xl/sharedStrings.xml><?xml version="1.0" encoding="utf-8"?>
<sst xmlns="http://schemas.openxmlformats.org/spreadsheetml/2006/main" count="71" uniqueCount="57">
  <si>
    <t>P</t>
  </si>
  <si>
    <t>S</t>
  </si>
  <si>
    <t>MC</t>
  </si>
  <si>
    <t>C</t>
  </si>
  <si>
    <t>D</t>
  </si>
  <si>
    <t>EV</t>
  </si>
  <si>
    <t>10K</t>
  </si>
  <si>
    <t xml:space="preserve">CEO </t>
  </si>
  <si>
    <t>CFO</t>
  </si>
  <si>
    <t>Q123</t>
  </si>
  <si>
    <t>Q223</t>
  </si>
  <si>
    <t>Q323</t>
  </si>
  <si>
    <t>Q423</t>
  </si>
  <si>
    <t>Q124</t>
  </si>
  <si>
    <t>Q224</t>
  </si>
  <si>
    <t>Q324</t>
  </si>
  <si>
    <t>Q424</t>
  </si>
  <si>
    <t xml:space="preserve">Blend Labs </t>
  </si>
  <si>
    <t>Software Platform</t>
  </si>
  <si>
    <t>Prof services</t>
  </si>
  <si>
    <t xml:space="preserve">Title </t>
  </si>
  <si>
    <t xml:space="preserve">Total Revenue </t>
  </si>
  <si>
    <t xml:space="preserve">Gross profit </t>
  </si>
  <si>
    <t>R&amp;D</t>
  </si>
  <si>
    <t>S&amp;M</t>
  </si>
  <si>
    <t>G&amp;A</t>
  </si>
  <si>
    <t xml:space="preserve">Op Income </t>
  </si>
  <si>
    <t>Intrest Exp</t>
  </si>
  <si>
    <t>Other Income</t>
  </si>
  <si>
    <t>EBT</t>
  </si>
  <si>
    <t>T</t>
  </si>
  <si>
    <t xml:space="preserve">Net Income </t>
  </si>
  <si>
    <t xml:space="preserve">Y/Y Growth Analysis </t>
  </si>
  <si>
    <t xml:space="preserve">Margins </t>
  </si>
  <si>
    <t xml:space="preserve">Gross Margin </t>
  </si>
  <si>
    <t>HQ</t>
  </si>
  <si>
    <t>SF</t>
  </si>
  <si>
    <t>Segments</t>
  </si>
  <si>
    <t xml:space="preserve">Blend Platform </t>
  </si>
  <si>
    <t>A digital origination platform that helps legacy banks modernize processes like opening accounts, funding loans, and improving overall customer experience using low-code tools and integrated services.</t>
  </si>
  <si>
    <t>provides title services, including title insurance, escrow, and closing solutions to streamline real estate transactions and support mortgage-related processes.</t>
  </si>
  <si>
    <t>Mortgage Suite</t>
  </si>
  <si>
    <t>Consumer Banking Suite</t>
  </si>
  <si>
    <t>Prof Serv</t>
  </si>
  <si>
    <t xml:space="preserve">Total Blend Platform </t>
  </si>
  <si>
    <t xml:space="preserve">Blend platform costs </t>
  </si>
  <si>
    <t xml:space="preserve">Title Costs </t>
  </si>
  <si>
    <t>Total Costs</t>
  </si>
  <si>
    <t xml:space="preserve">Blend Gross Profit </t>
  </si>
  <si>
    <t xml:space="preserve">Total Gross Profit </t>
  </si>
  <si>
    <t xml:space="preserve">Title GM % </t>
  </si>
  <si>
    <t xml:space="preserve">Blend GM % </t>
  </si>
  <si>
    <t xml:space="preserve">Total </t>
  </si>
  <si>
    <t xml:space="preserve">CFFO </t>
  </si>
  <si>
    <t>Capex</t>
  </si>
  <si>
    <t xml:space="preserve">FCF. </t>
  </si>
  <si>
    <t xml:space="preserve">Nima Ghamsari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</si>
</sst>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rgb="FF000000"/>
      <name val="Arial"/>
      <family val="2"/>
    </font>
    <font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2" fillId="0" borderId="0" xfId="0" applyNumberFormat="1" applyFont="1"/>
    <xf numFmtId="9" fontId="0" fillId="2" borderId="0" xfId="0" applyNumberFormat="1" applyFill="1"/>
    <xf numFmtId="0" fontId="3" fillId="0" borderId="0" xfId="0" applyFont="1"/>
    <xf numFmtId="1" fontId="1" fillId="0" borderId="0" xfId="0" applyNumberFormat="1" applyFont="1"/>
    <xf numFmtId="1" fontId="4" fillId="0" borderId="0" xfId="0" applyNumberFormat="1" applyFont="1"/>
    <xf numFmtId="9" fontId="4" fillId="0" borderId="0" xfId="0" applyNumberFormat="1" applyFont="1"/>
    <xf numFmtId="3" fontId="4" fillId="0" borderId="0" xfId="0" applyNumberFormat="1" applyFont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BE1F-5B07-5C44-B5C6-AF75BFE9F04B}">
  <dimension ref="B1:L10"/>
  <sheetViews>
    <sheetView zoomScale="233" workbookViewId="0">
      <selection activeCell="C4" sqref="C4"/>
    </sheetView>
  </sheetViews>
  <sheetFormatPr baseColWidth="10" defaultRowHeight="13"/>
  <cols>
    <col min="1" max="1" width="5" style="1" customWidth="1"/>
    <col min="2" max="2" width="13" style="1" bestFit="1" customWidth="1"/>
    <col min="3" max="9" width="10.83203125" style="1"/>
    <col min="10" max="10" width="3.6640625" style="1" bestFit="1" customWidth="1"/>
    <col min="11" max="11" width="4.6640625" style="1" bestFit="1" customWidth="1"/>
    <col min="12" max="12" width="4.33203125" style="1" bestFit="1" customWidth="1"/>
    <col min="13" max="16384" width="10.83203125" style="1"/>
  </cols>
  <sheetData>
    <row r="1" spans="2:12">
      <c r="B1" s="1" t="s">
        <v>17</v>
      </c>
    </row>
    <row r="2" spans="2:12">
      <c r="J2" s="1" t="s">
        <v>0</v>
      </c>
      <c r="K2" s="2">
        <v>3.69</v>
      </c>
    </row>
    <row r="3" spans="2:12">
      <c r="B3" s="1" t="s">
        <v>7</v>
      </c>
      <c r="C3" s="1" t="s">
        <v>56</v>
      </c>
      <c r="J3" s="1" t="s">
        <v>1</v>
      </c>
      <c r="K3" s="1">
        <v>255.914704</v>
      </c>
      <c r="L3" s="1" t="s">
        <v>6</v>
      </c>
    </row>
    <row r="4" spans="2:12">
      <c r="B4" s="1" t="s">
        <v>8</v>
      </c>
      <c r="J4" s="1" t="s">
        <v>2</v>
      </c>
      <c r="K4" s="1">
        <f>+K2*K3</f>
        <v>944.32525776</v>
      </c>
    </row>
    <row r="5" spans="2:12">
      <c r="B5" s="1" t="s">
        <v>35</v>
      </c>
      <c r="C5" s="1" t="s">
        <v>36</v>
      </c>
      <c r="J5" s="1" t="s">
        <v>3</v>
      </c>
      <c r="K5" s="1">
        <f>42.243+56.233</f>
        <v>98.475999999999999</v>
      </c>
      <c r="L5" s="1" t="str">
        <f>+L3</f>
        <v>10K</v>
      </c>
    </row>
    <row r="6" spans="2:12">
      <c r="J6" s="1" t="s">
        <v>4</v>
      </c>
      <c r="K6" s="1">
        <v>0</v>
      </c>
      <c r="L6" s="1" t="str">
        <f>+L5</f>
        <v>10K</v>
      </c>
    </row>
    <row r="7" spans="2:12">
      <c r="J7" s="1" t="s">
        <v>5</v>
      </c>
      <c r="K7" s="1">
        <f>+K4-K5</f>
        <v>845.84925776</v>
      </c>
    </row>
    <row r="8" spans="2:12">
      <c r="B8" s="7" t="s">
        <v>37</v>
      </c>
    </row>
    <row r="9" spans="2:12">
      <c r="B9" s="1" t="s">
        <v>38</v>
      </c>
      <c r="C9" s="9" t="s">
        <v>39</v>
      </c>
    </row>
    <row r="10" spans="2:12">
      <c r="B10" s="1" t="s">
        <v>20</v>
      </c>
      <c r="C10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9464-290F-C741-9A3E-0BB038C53CC3}">
  <dimension ref="B2:AJ66"/>
  <sheetViews>
    <sheetView tabSelected="1" zoomScale="15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H11" sqref="H11"/>
    </sheetView>
  </sheetViews>
  <sheetFormatPr baseColWidth="10" defaultRowHeight="13"/>
  <cols>
    <col min="1" max="1" width="1.5" style="1" customWidth="1"/>
    <col min="2" max="2" width="17.5" style="1" bestFit="1" customWidth="1"/>
    <col min="3" max="10" width="5.5" style="1" bestFit="1" customWidth="1"/>
    <col min="11" max="13" width="10.83203125" style="1"/>
    <col min="14" max="21" width="5.1640625" style="1" bestFit="1" customWidth="1"/>
    <col min="22" max="22" width="6.6640625" style="1" bestFit="1" customWidth="1"/>
    <col min="23" max="36" width="5.1640625" style="1" bestFit="1" customWidth="1"/>
    <col min="37" max="16384" width="10.83203125" style="1"/>
  </cols>
  <sheetData>
    <row r="2" spans="2:36" s="3" customFormat="1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N2" s="3">
        <v>2015</v>
      </c>
      <c r="O2" s="3">
        <f>+N2+1</f>
        <v>2016</v>
      </c>
      <c r="P2" s="3">
        <f t="shared" ref="P2:AJ2" si="0">+O2+1</f>
        <v>2017</v>
      </c>
      <c r="Q2" s="3">
        <f t="shared" si="0"/>
        <v>2018</v>
      </c>
      <c r="R2" s="3">
        <f t="shared" si="0"/>
        <v>2019</v>
      </c>
      <c r="S2" s="3">
        <f t="shared" si="0"/>
        <v>2020</v>
      </c>
      <c r="T2" s="3">
        <f t="shared" si="0"/>
        <v>2021</v>
      </c>
      <c r="U2" s="3">
        <f t="shared" si="0"/>
        <v>2022</v>
      </c>
      <c r="V2" s="3">
        <f t="shared" si="0"/>
        <v>2023</v>
      </c>
      <c r="W2" s="3">
        <f t="shared" si="0"/>
        <v>2024</v>
      </c>
      <c r="X2" s="3">
        <f t="shared" si="0"/>
        <v>2025</v>
      </c>
      <c r="Y2" s="3">
        <f t="shared" si="0"/>
        <v>2026</v>
      </c>
      <c r="Z2" s="3">
        <f t="shared" si="0"/>
        <v>2027</v>
      </c>
      <c r="AA2" s="3">
        <f t="shared" si="0"/>
        <v>2028</v>
      </c>
      <c r="AB2" s="3">
        <f t="shared" si="0"/>
        <v>2029</v>
      </c>
      <c r="AC2" s="3">
        <f t="shared" si="0"/>
        <v>2030</v>
      </c>
      <c r="AD2" s="3">
        <f t="shared" si="0"/>
        <v>2031</v>
      </c>
      <c r="AE2" s="3">
        <f t="shared" si="0"/>
        <v>2032</v>
      </c>
      <c r="AF2" s="3">
        <f t="shared" si="0"/>
        <v>2033</v>
      </c>
      <c r="AG2" s="3">
        <f t="shared" si="0"/>
        <v>2034</v>
      </c>
      <c r="AH2" s="3">
        <f t="shared" si="0"/>
        <v>2035</v>
      </c>
      <c r="AI2" s="3">
        <f t="shared" si="0"/>
        <v>2036</v>
      </c>
      <c r="AJ2" s="3">
        <f t="shared" si="0"/>
        <v>2037</v>
      </c>
    </row>
    <row r="3" spans="2:36" s="3" customFormat="1">
      <c r="B3" s="3" t="s">
        <v>41</v>
      </c>
      <c r="V3" s="3">
        <v>77.573999999999998</v>
      </c>
      <c r="W3" s="3">
        <v>73.257000000000005</v>
      </c>
    </row>
    <row r="4" spans="2:36" s="3" customFormat="1">
      <c r="B4" s="3" t="s">
        <v>42</v>
      </c>
      <c r="V4" s="3">
        <v>23.63</v>
      </c>
      <c r="W4" s="3">
        <v>33.656999999999996</v>
      </c>
    </row>
    <row r="5" spans="2:36" s="3" customFormat="1">
      <c r="B5" s="3" t="s">
        <v>43</v>
      </c>
      <c r="V5" s="3">
        <v>8.3450000000000006</v>
      </c>
      <c r="W5" s="3">
        <v>8.8480000000000008</v>
      </c>
    </row>
    <row r="6" spans="2:36" s="10" customFormat="1">
      <c r="B6" s="10" t="s">
        <v>44</v>
      </c>
      <c r="V6" s="10">
        <f>+SUM(V3:V5)</f>
        <v>109.54899999999999</v>
      </c>
      <c r="W6" s="10">
        <f>+SUM(W3:W5)</f>
        <v>115.762</v>
      </c>
    </row>
    <row r="7" spans="2:36" s="3" customFormat="1">
      <c r="B7" s="3" t="s">
        <v>20</v>
      </c>
      <c r="V7" s="3">
        <v>47.296999999999997</v>
      </c>
      <c r="W7" s="3">
        <v>46.257300000000001</v>
      </c>
    </row>
    <row r="8" spans="2:36" s="10" customFormat="1">
      <c r="B8" s="10" t="s">
        <v>21</v>
      </c>
      <c r="V8" s="10">
        <f>SUM(V6:V7)</f>
        <v>156.846</v>
      </c>
      <c r="W8" s="10">
        <f>SUM(W6:W7)</f>
        <v>162.01929999999999</v>
      </c>
    </row>
    <row r="9" spans="2:36" s="10" customFormat="1"/>
    <row r="10" spans="2:36" s="11" customFormat="1">
      <c r="B10" s="11" t="s">
        <v>45</v>
      </c>
      <c r="V10" s="11">
        <v>33.090000000000003</v>
      </c>
      <c r="W10" s="11">
        <v>32.540999999999997</v>
      </c>
    </row>
    <row r="11" spans="2:36" s="11" customFormat="1">
      <c r="B11" s="11" t="s">
        <v>46</v>
      </c>
      <c r="V11" s="11">
        <v>42.621000000000002</v>
      </c>
      <c r="W11" s="11">
        <v>38.933999999999997</v>
      </c>
    </row>
    <row r="12" spans="2:36" s="10" customFormat="1">
      <c r="B12" s="10" t="s">
        <v>47</v>
      </c>
      <c r="V12" s="10">
        <f>+SUM(V10:V11)</f>
        <v>75.711000000000013</v>
      </c>
      <c r="W12" s="10">
        <f>+SUM(W10:W11)</f>
        <v>71.474999999999994</v>
      </c>
    </row>
    <row r="13" spans="2:36" s="3" customFormat="1"/>
    <row r="14" spans="2:36" s="3" customFormat="1">
      <c r="B14" s="11" t="s">
        <v>48</v>
      </c>
      <c r="V14" s="3">
        <f>+V6-V10</f>
        <v>76.458999999999989</v>
      </c>
      <c r="W14" s="3">
        <f>+W6-W10</f>
        <v>83.221000000000004</v>
      </c>
    </row>
    <row r="15" spans="2:36" s="3" customFormat="1">
      <c r="B15" s="11" t="s">
        <v>49</v>
      </c>
      <c r="V15" s="3">
        <f>+V7-V11</f>
        <v>4.6759999999999948</v>
      </c>
      <c r="W15" s="3">
        <f>+W7-W11</f>
        <v>7.3233000000000033</v>
      </c>
    </row>
    <row r="16" spans="2:36" s="10" customFormat="1">
      <c r="B16" s="10" t="s">
        <v>49</v>
      </c>
      <c r="V16" s="10">
        <f>SUM(V14:V15)</f>
        <v>81.134999999999991</v>
      </c>
      <c r="W16" s="10">
        <f>SUM(W14:W15)</f>
        <v>90.544300000000007</v>
      </c>
    </row>
    <row r="17" spans="2:23" s="10" customFormat="1"/>
    <row r="18" spans="2:23" s="12" customFormat="1">
      <c r="B18" s="12" t="s">
        <v>51</v>
      </c>
      <c r="V18" s="12">
        <f>+V14/V6</f>
        <v>0.69794338606468331</v>
      </c>
      <c r="W18" s="12">
        <f>+W14/W6</f>
        <v>0.71889739292686727</v>
      </c>
    </row>
    <row r="19" spans="2:23" s="11" customFormat="1">
      <c r="B19" s="12" t="s">
        <v>50</v>
      </c>
      <c r="V19" s="12">
        <f>+V15/V7</f>
        <v>9.8864621434763197E-2</v>
      </c>
      <c r="W19" s="12">
        <f>+W15/W7</f>
        <v>0.15831663326653314</v>
      </c>
    </row>
    <row r="20" spans="2:23" s="3" customFormat="1">
      <c r="B20" s="3" t="s">
        <v>52</v>
      </c>
      <c r="V20" s="12">
        <f>+V16/V8</f>
        <v>0.51729084579778883</v>
      </c>
      <c r="W20" s="12">
        <f>+W16/W8</f>
        <v>0.55884885319218147</v>
      </c>
    </row>
    <row r="21" spans="2:23" s="3" customFormat="1"/>
    <row r="22" spans="2:23" s="3" customFormat="1"/>
    <row r="23" spans="2:23">
      <c r="B23" s="1" t="s">
        <v>18</v>
      </c>
      <c r="C23" s="1">
        <v>22.97</v>
      </c>
      <c r="D23" s="1">
        <v>28.114999999999998</v>
      </c>
      <c r="E23" s="1">
        <v>26.504999999999999</v>
      </c>
      <c r="F23" s="1">
        <f>+V23-SUM(C23:E23)</f>
        <v>23.614000000000004</v>
      </c>
      <c r="G23" s="1">
        <v>21.736000000000001</v>
      </c>
      <c r="H23" s="1">
        <v>26.475000000000001</v>
      </c>
      <c r="I23" s="1">
        <v>31.065999999999999</v>
      </c>
      <c r="J23" s="1">
        <f>+W23-SUM(G23:I23)</f>
        <v>27.637</v>
      </c>
      <c r="U23" s="1">
        <v>113.589</v>
      </c>
      <c r="V23" s="1">
        <v>101.20399999999999</v>
      </c>
      <c r="W23" s="1">
        <v>106.914</v>
      </c>
    </row>
    <row r="24" spans="2:23">
      <c r="B24" s="1" t="s">
        <v>19</v>
      </c>
      <c r="C24" s="1">
        <v>1.734</v>
      </c>
      <c r="D24" s="1">
        <v>2.2160000000000002</v>
      </c>
      <c r="E24" s="1">
        <v>2.137</v>
      </c>
      <c r="F24" s="1">
        <f t="shared" ref="F24:F39" si="1">+V24-SUM(C24:E24)</f>
        <v>2.2580000000000009</v>
      </c>
      <c r="G24" s="1">
        <v>2.1040000000000001</v>
      </c>
      <c r="H24" s="1">
        <v>2.2210000000000001</v>
      </c>
      <c r="I24" s="1">
        <v>2.0379999999999998</v>
      </c>
      <c r="J24" s="1">
        <f t="shared" ref="J24:J39" si="2">+W24-SUM(G24:I24)</f>
        <v>2.4850000000000012</v>
      </c>
      <c r="U24" s="1">
        <v>7.835</v>
      </c>
      <c r="V24" s="1">
        <v>8.3450000000000006</v>
      </c>
      <c r="W24" s="1">
        <v>8.8480000000000008</v>
      </c>
    </row>
    <row r="25" spans="2:23">
      <c r="B25" s="1" t="s">
        <v>20</v>
      </c>
      <c r="C25" s="1">
        <v>12.632</v>
      </c>
      <c r="D25" s="1">
        <v>12.484</v>
      </c>
      <c r="E25" s="1">
        <v>11.949</v>
      </c>
      <c r="F25" s="1">
        <f t="shared" si="1"/>
        <v>10.231999999999999</v>
      </c>
      <c r="G25" s="1">
        <v>11.106999999999999</v>
      </c>
      <c r="H25" s="1">
        <v>11.784000000000001</v>
      </c>
      <c r="I25" s="1">
        <v>12.08</v>
      </c>
      <c r="J25" s="1">
        <f t="shared" si="2"/>
        <v>11.286000000000001</v>
      </c>
      <c r="U25" s="1">
        <v>113.777</v>
      </c>
      <c r="V25" s="1">
        <v>47.296999999999997</v>
      </c>
      <c r="W25" s="1">
        <v>46.256999999999998</v>
      </c>
    </row>
    <row r="26" spans="2:23" s="4" customFormat="1">
      <c r="B26" s="4" t="s">
        <v>21</v>
      </c>
      <c r="C26" s="4">
        <f>+SUM(C23:C25)</f>
        <v>37.335999999999999</v>
      </c>
      <c r="D26" s="4">
        <f>+SUM(D23:D25)</f>
        <v>42.814999999999998</v>
      </c>
      <c r="E26" s="4">
        <f>+SUM(E23:E25)</f>
        <v>40.591000000000001</v>
      </c>
      <c r="F26" s="1">
        <f t="shared" si="1"/>
        <v>36.104000000000013</v>
      </c>
      <c r="G26" s="4">
        <f>+SUM(G23:G25)</f>
        <v>34.947000000000003</v>
      </c>
      <c r="H26" s="4">
        <f>+SUM(H23:H25)</f>
        <v>40.480000000000004</v>
      </c>
      <c r="I26" s="4">
        <f>+SUM(I23:I25)</f>
        <v>45.183999999999997</v>
      </c>
      <c r="J26" s="1">
        <f t="shared" si="2"/>
        <v>41.408000000000001</v>
      </c>
      <c r="R26" s="13">
        <v>50.7</v>
      </c>
      <c r="S26" s="13">
        <v>96</v>
      </c>
      <c r="T26" s="14">
        <v>234.5</v>
      </c>
      <c r="U26" s="14">
        <f>+SUM(U23:U25)</f>
        <v>235.20099999999999</v>
      </c>
      <c r="V26" s="13">
        <f>+SUM(V23:V25)</f>
        <v>156.846</v>
      </c>
      <c r="W26" s="13">
        <f>+SUM(W23:W25)</f>
        <v>162.01900000000001</v>
      </c>
    </row>
    <row r="27" spans="2:23">
      <c r="B27" s="1" t="s">
        <v>18</v>
      </c>
      <c r="C27" s="1">
        <v>5.8029999999999999</v>
      </c>
      <c r="D27" s="1">
        <v>5.4859999999999998</v>
      </c>
      <c r="E27" s="1">
        <v>5.6749999999999998</v>
      </c>
      <c r="F27" s="1">
        <f t="shared" si="1"/>
        <v>5.0609999999999999</v>
      </c>
      <c r="G27" s="1">
        <v>5.1749999999999998</v>
      </c>
      <c r="H27" s="1">
        <v>5.6740000000000004</v>
      </c>
      <c r="I27" s="1">
        <v>6.2939999999999996</v>
      </c>
      <c r="J27" s="1">
        <f t="shared" si="2"/>
        <v>5.9639999999999986</v>
      </c>
      <c r="U27" s="1">
        <v>30.706</v>
      </c>
      <c r="V27" s="1">
        <v>22.024999999999999</v>
      </c>
      <c r="W27" s="1">
        <v>23.106999999999999</v>
      </c>
    </row>
    <row r="28" spans="2:23">
      <c r="B28" s="1" t="s">
        <v>19</v>
      </c>
      <c r="C28" s="1">
        <v>2.806</v>
      </c>
      <c r="D28" s="1">
        <v>2.7050000000000001</v>
      </c>
      <c r="E28" s="1">
        <v>2.9369999999999998</v>
      </c>
      <c r="F28" s="1">
        <f t="shared" si="1"/>
        <v>2.6169999999999991</v>
      </c>
      <c r="G28" s="1">
        <v>2.6230000000000002</v>
      </c>
      <c r="H28" s="1">
        <v>2.681</v>
      </c>
      <c r="I28" s="1">
        <v>2.31</v>
      </c>
      <c r="J28" s="1">
        <f t="shared" si="2"/>
        <v>1.8199999999999985</v>
      </c>
      <c r="U28" s="1">
        <v>15.504</v>
      </c>
      <c r="V28" s="1">
        <v>11.065</v>
      </c>
      <c r="W28" s="1">
        <v>9.4339999999999993</v>
      </c>
    </row>
    <row r="29" spans="2:23">
      <c r="B29" s="1" t="s">
        <v>20</v>
      </c>
      <c r="C29" s="1">
        <v>12.874000000000001</v>
      </c>
      <c r="D29" s="1">
        <v>11.131</v>
      </c>
      <c r="E29" s="1">
        <v>9.9160000000000004</v>
      </c>
      <c r="F29" s="1">
        <f t="shared" si="1"/>
        <v>8.6999999999999957</v>
      </c>
      <c r="G29" s="1">
        <v>9.0079999999999991</v>
      </c>
      <c r="H29" s="1">
        <v>10.446999999999999</v>
      </c>
      <c r="I29" s="1">
        <v>10.584</v>
      </c>
      <c r="J29" s="1">
        <f t="shared" si="2"/>
        <v>8.8949999999999996</v>
      </c>
      <c r="U29" s="1">
        <v>99.34</v>
      </c>
      <c r="V29" s="1">
        <v>42.621000000000002</v>
      </c>
      <c r="W29" s="1">
        <v>38.933999999999997</v>
      </c>
    </row>
    <row r="30" spans="2:23">
      <c r="B30" s="1" t="s">
        <v>22</v>
      </c>
      <c r="C30" s="1">
        <f>+C26-SUM(C27:C29)</f>
        <v>15.852999999999998</v>
      </c>
      <c r="D30" s="1">
        <f>+D26-SUM(D27:D29)</f>
        <v>23.492999999999999</v>
      </c>
      <c r="E30" s="1">
        <f>+E26-SUM(E27:E29)</f>
        <v>22.063000000000002</v>
      </c>
      <c r="F30" s="1">
        <f t="shared" si="1"/>
        <v>19.726000000000006</v>
      </c>
      <c r="G30" s="1">
        <f>+G26-SUM(G27:G29)</f>
        <v>18.141000000000005</v>
      </c>
      <c r="H30" s="1">
        <f>+H26-SUM(H27:H29)</f>
        <v>21.678000000000004</v>
      </c>
      <c r="I30" s="1">
        <f>+I26-SUM(I27:I29)</f>
        <v>25.995999999999999</v>
      </c>
      <c r="J30" s="1">
        <f t="shared" si="2"/>
        <v>24.728999999999999</v>
      </c>
      <c r="U30" s="1">
        <f>+U26-SUM(U27:U29)</f>
        <v>89.650999999999982</v>
      </c>
      <c r="V30" s="1">
        <f>+V26-SUM(V27:V29)</f>
        <v>81.135000000000005</v>
      </c>
      <c r="W30" s="1">
        <f>+W26-SUM(W27:W29)</f>
        <v>90.544000000000011</v>
      </c>
    </row>
    <row r="31" spans="2:23">
      <c r="B31" s="1" t="s">
        <v>23</v>
      </c>
      <c r="C31" s="1">
        <v>26.257000000000001</v>
      </c>
      <c r="D31" s="1">
        <v>22.091000000000001</v>
      </c>
      <c r="E31" s="1">
        <v>18.826000000000001</v>
      </c>
      <c r="F31" s="1">
        <f t="shared" si="1"/>
        <v>14.416999999999987</v>
      </c>
      <c r="G31" s="1">
        <v>14.186</v>
      </c>
      <c r="H31" s="1">
        <v>12.916</v>
      </c>
      <c r="I31" s="1">
        <v>10.127000000000001</v>
      </c>
      <c r="J31" s="1">
        <f t="shared" si="2"/>
        <v>8.8580000000000041</v>
      </c>
      <c r="U31" s="1">
        <v>138.09399999999999</v>
      </c>
      <c r="V31" s="1">
        <v>81.590999999999994</v>
      </c>
      <c r="W31" s="1">
        <v>46.087000000000003</v>
      </c>
    </row>
    <row r="32" spans="2:23">
      <c r="B32" s="1" t="s">
        <v>24</v>
      </c>
      <c r="C32" s="1">
        <v>17.568000000000001</v>
      </c>
      <c r="D32" s="1">
        <v>16.128</v>
      </c>
      <c r="E32" s="1">
        <v>14.494</v>
      </c>
      <c r="F32" s="1">
        <f t="shared" si="1"/>
        <v>11.940000000000005</v>
      </c>
      <c r="G32" s="1">
        <v>10.215</v>
      </c>
      <c r="H32" s="1">
        <v>9.3699999999999992</v>
      </c>
      <c r="I32" s="1">
        <v>9.8829999999999991</v>
      </c>
      <c r="J32" s="1">
        <f t="shared" si="2"/>
        <v>6.5809999999999995</v>
      </c>
      <c r="U32" s="1">
        <v>85.248000000000005</v>
      </c>
      <c r="V32" s="1">
        <v>60.13</v>
      </c>
      <c r="W32" s="1">
        <v>36.048999999999999</v>
      </c>
    </row>
    <row r="33" spans="2:23">
      <c r="B33" s="1" t="s">
        <v>25</v>
      </c>
      <c r="C33" s="1">
        <v>20.681000000000001</v>
      </c>
      <c r="D33" s="1">
        <v>19.646000000000001</v>
      </c>
      <c r="E33" s="1">
        <v>15.819000000000001</v>
      </c>
      <c r="F33" s="1">
        <f t="shared" si="1"/>
        <v>14.542000000000002</v>
      </c>
      <c r="G33" s="1">
        <v>13.935</v>
      </c>
      <c r="H33" s="1">
        <v>12.523999999999999</v>
      </c>
      <c r="I33" s="1">
        <v>13.14</v>
      </c>
      <c r="J33" s="1">
        <f t="shared" si="2"/>
        <v>10.957999999999998</v>
      </c>
      <c r="U33" s="1">
        <v>139.12</v>
      </c>
      <c r="V33" s="1">
        <v>70.688000000000002</v>
      </c>
      <c r="W33" s="1">
        <v>50.557000000000002</v>
      </c>
    </row>
    <row r="34" spans="2:23">
      <c r="B34" s="1" t="s">
        <v>26</v>
      </c>
      <c r="C34" s="1">
        <f>+C30-SUM(C31:C33)</f>
        <v>-48.653000000000006</v>
      </c>
      <c r="D34" s="1">
        <f>+D30-SUM(D31:D33)</f>
        <v>-34.372</v>
      </c>
      <c r="E34" s="1">
        <f>+E30-SUM(E31:E33)</f>
        <v>-27.076000000000001</v>
      </c>
      <c r="F34" s="1">
        <f t="shared" si="1"/>
        <v>-21.173000000000002</v>
      </c>
      <c r="G34" s="1">
        <f>+G30-SUM(G31:G33)</f>
        <v>-20.194999999999993</v>
      </c>
      <c r="H34" s="1">
        <f>+H30-SUM(H31:H33)</f>
        <v>-13.131999999999998</v>
      </c>
      <c r="I34" s="1">
        <f>+I30-SUM(I31:I33)</f>
        <v>-7.1539999999999999</v>
      </c>
      <c r="J34" s="1">
        <f t="shared" si="2"/>
        <v>-1.6679999999999779</v>
      </c>
      <c r="U34" s="1">
        <f>+U30-SUM(U31:U33)</f>
        <v>-272.81100000000004</v>
      </c>
      <c r="V34" s="1">
        <f>+V30-SUM(V31:V33)</f>
        <v>-131.274</v>
      </c>
      <c r="W34" s="1">
        <f>+W30-SUM(W31:W33)</f>
        <v>-42.148999999999972</v>
      </c>
    </row>
    <row r="35" spans="2:23">
      <c r="B35" s="1" t="s">
        <v>27</v>
      </c>
      <c r="C35" s="1">
        <v>-7.569</v>
      </c>
      <c r="D35" s="1">
        <v>-7.9470000000000001</v>
      </c>
      <c r="E35" s="1">
        <v>-8.2100000000000009</v>
      </c>
      <c r="F35" s="1">
        <f t="shared" si="1"/>
        <v>-7.0850000000000009</v>
      </c>
      <c r="G35" s="1">
        <v>-5.0990000000000002</v>
      </c>
      <c r="H35" s="1">
        <v>-1.6479999999999999</v>
      </c>
      <c r="I35" s="1">
        <v>0</v>
      </c>
      <c r="J35" s="1">
        <f t="shared" si="2"/>
        <v>3.0000000000000249E-2</v>
      </c>
      <c r="U35" s="1">
        <v>-24.76</v>
      </c>
      <c r="V35" s="1">
        <v>-30.811</v>
      </c>
      <c r="W35" s="1">
        <v>-6.7169999999999996</v>
      </c>
    </row>
    <row r="36" spans="2:23">
      <c r="B36" s="1" t="s">
        <v>28</v>
      </c>
      <c r="C36" s="1">
        <v>2.8820000000000001</v>
      </c>
      <c r="D36" s="1">
        <v>3.2320000000000002</v>
      </c>
      <c r="E36" s="1">
        <v>2.6320000000000001</v>
      </c>
      <c r="F36" s="1">
        <f t="shared" si="1"/>
        <v>-1.4980000000000002</v>
      </c>
      <c r="G36" s="1">
        <v>5.6529999999999996</v>
      </c>
      <c r="H36" s="1">
        <v>-4.4109999999999996</v>
      </c>
      <c r="I36" s="1">
        <v>10.71</v>
      </c>
      <c r="J36" s="1">
        <f t="shared" si="2"/>
        <v>1.1049999999999986</v>
      </c>
      <c r="U36" s="1">
        <v>4.9160000000000004</v>
      </c>
      <c r="V36" s="1">
        <v>7.2480000000000002</v>
      </c>
      <c r="W36" s="1">
        <v>13.057</v>
      </c>
    </row>
    <row r="37" spans="2:23">
      <c r="B37" s="1" t="s">
        <v>29</v>
      </c>
      <c r="C37" s="1">
        <f>+C34-SUM(C35:C36)</f>
        <v>-43.966000000000008</v>
      </c>
      <c r="D37" s="1">
        <f>+D34-SUM(D35:D36)</f>
        <v>-29.657</v>
      </c>
      <c r="E37" s="1">
        <f>+E34-SUM(E35:E36)</f>
        <v>-21.497999999999998</v>
      </c>
      <c r="F37" s="1">
        <f t="shared" si="1"/>
        <v>-12.589999999999989</v>
      </c>
      <c r="G37" s="1">
        <f>+G34-SUM(G35:G36)</f>
        <v>-20.748999999999992</v>
      </c>
      <c r="H37" s="1">
        <f>+H34-SUM(H35:H36)</f>
        <v>-7.0729999999999986</v>
      </c>
      <c r="I37" s="1">
        <f>+I34-SUM(I35:I36)</f>
        <v>-17.864000000000001</v>
      </c>
      <c r="J37" s="1">
        <f t="shared" si="2"/>
        <v>-2.8029999999999831</v>
      </c>
      <c r="U37" s="1">
        <f>+U34-SUM(U35:U36)</f>
        <v>-252.96700000000004</v>
      </c>
      <c r="V37" s="1">
        <f t="shared" ref="V37:W37" si="3">+V34-SUM(V35:V36)</f>
        <v>-107.711</v>
      </c>
      <c r="W37" s="1">
        <f t="shared" si="3"/>
        <v>-48.488999999999976</v>
      </c>
    </row>
    <row r="38" spans="2:23">
      <c r="B38" s="1" t="s">
        <v>30</v>
      </c>
      <c r="C38" s="1">
        <v>-7.0999999999999994E-2</v>
      </c>
      <c r="D38" s="1">
        <v>0.25800000000000001</v>
      </c>
      <c r="E38" s="1">
        <v>-4.3999999999999997E-2</v>
      </c>
      <c r="F38" s="1">
        <f t="shared" si="1"/>
        <v>-0.23700000000000002</v>
      </c>
      <c r="G38" s="1">
        <v>-4.2000000000000003E-2</v>
      </c>
      <c r="H38" s="1">
        <v>-2.3E-2</v>
      </c>
      <c r="I38" s="1">
        <v>-1.7999999999999999E-2</v>
      </c>
      <c r="J38" s="1">
        <f t="shared" si="2"/>
        <v>-2.5999999999999995E-2</v>
      </c>
      <c r="U38" s="1">
        <v>2.2410000000000001</v>
      </c>
      <c r="V38" s="1">
        <v>-9.4E-2</v>
      </c>
      <c r="W38" s="1">
        <v>-0.109</v>
      </c>
    </row>
    <row r="39" spans="2:23">
      <c r="B39" s="1" t="s">
        <v>31</v>
      </c>
      <c r="C39" s="1">
        <f>+C37-C38</f>
        <v>-43.89500000000001</v>
      </c>
      <c r="D39" s="1">
        <f>+D37-D38</f>
        <v>-29.914999999999999</v>
      </c>
      <c r="E39" s="1">
        <f>+E37-E38</f>
        <v>-21.453999999999997</v>
      </c>
      <c r="F39" s="1">
        <f t="shared" si="1"/>
        <v>-12.353000000000009</v>
      </c>
      <c r="G39" s="1">
        <f>+G37-G38</f>
        <v>-20.70699999999999</v>
      </c>
      <c r="H39" s="1">
        <f>+H37-H38</f>
        <v>-7.0499999999999989</v>
      </c>
      <c r="I39" s="1">
        <f>+I37-I38</f>
        <v>-17.846</v>
      </c>
      <c r="J39" s="1">
        <f t="shared" si="2"/>
        <v>-2.7769999999999797</v>
      </c>
      <c r="U39" s="1">
        <f>+U37-U38</f>
        <v>-255.20800000000006</v>
      </c>
      <c r="V39" s="1">
        <f>+V37-V38</f>
        <v>-107.617</v>
      </c>
      <c r="W39" s="1">
        <f>+W37-W38</f>
        <v>-48.379999999999974</v>
      </c>
    </row>
    <row r="42" spans="2:23">
      <c r="B42" s="7" t="s">
        <v>32</v>
      </c>
    </row>
    <row r="43" spans="2:23" s="5" customFormat="1">
      <c r="B43" s="1" t="s">
        <v>18</v>
      </c>
      <c r="G43" s="5">
        <f>+G23/C23-1</f>
        <v>-5.3722246408358654E-2</v>
      </c>
      <c r="H43" s="5">
        <f>+H23/D23-1</f>
        <v>-5.8331851324915474E-2</v>
      </c>
      <c r="I43" s="5">
        <f>+I23/E23-1</f>
        <v>0.17208073948311631</v>
      </c>
      <c r="J43" s="5">
        <f>+J23/F23-1</f>
        <v>0.17036503768950606</v>
      </c>
      <c r="V43" s="5">
        <f>+V23/U23-1</f>
        <v>-0.1090334451399344</v>
      </c>
      <c r="W43" s="5">
        <f>+W23/V23-1</f>
        <v>5.6420694834196317E-2</v>
      </c>
    </row>
    <row r="44" spans="2:23" s="5" customFormat="1">
      <c r="B44" s="1" t="s">
        <v>19</v>
      </c>
      <c r="G44" s="5">
        <f>+G24/C24-1</f>
        <v>0.21337946943483277</v>
      </c>
      <c r="H44" s="5">
        <f>+H24/D24-1</f>
        <v>2.256317689530718E-3</v>
      </c>
      <c r="I44" s="5">
        <f>+I24/E24-1</f>
        <v>-4.6326626111371172E-2</v>
      </c>
      <c r="J44" s="5">
        <f>+J24/F24-1</f>
        <v>0.10053144375553602</v>
      </c>
      <c r="V44" s="5">
        <f>+V24/U24-1</f>
        <v>6.5092533503509964E-2</v>
      </c>
      <c r="W44" s="5">
        <f>+W24/V24-1</f>
        <v>6.0275614140203659E-2</v>
      </c>
    </row>
    <row r="45" spans="2:23" s="5" customFormat="1">
      <c r="B45" s="1" t="s">
        <v>20</v>
      </c>
      <c r="G45" s="5">
        <f>+G25/C25-1</f>
        <v>-0.12072514249525024</v>
      </c>
      <c r="H45" s="5">
        <f>+H25/D25-1</f>
        <v>-5.6071771867990949E-2</v>
      </c>
      <c r="I45" s="5">
        <f>+I25/E25-1</f>
        <v>1.0963260523893181E-2</v>
      </c>
      <c r="J45" s="5">
        <f>+J25/F25-1</f>
        <v>0.10301016419077436</v>
      </c>
      <c r="V45" s="5">
        <f>+V25/U25-1</f>
        <v>-0.58430086924422331</v>
      </c>
      <c r="W45" s="5">
        <f>+W25/V25-1</f>
        <v>-2.1988709643317783E-2</v>
      </c>
    </row>
    <row r="46" spans="2:23" s="6" customFormat="1">
      <c r="B46" s="4" t="s">
        <v>21</v>
      </c>
      <c r="G46" s="5">
        <f>+G26/C26-1</f>
        <v>-6.3986500964216764E-2</v>
      </c>
      <c r="H46" s="5">
        <f>+H26/D26-1</f>
        <v>-5.453696134532271E-2</v>
      </c>
      <c r="I46" s="5">
        <f>+I26/E26-1</f>
        <v>0.11315316203099202</v>
      </c>
      <c r="J46" s="5">
        <f>+J26/F26-1</f>
        <v>0.14690892975847514</v>
      </c>
      <c r="S46" s="6">
        <f>+S26/R26-1</f>
        <v>0.89349112426035493</v>
      </c>
      <c r="T46" s="6">
        <f>+T26/S26-1</f>
        <v>1.4427083333333335</v>
      </c>
      <c r="U46" s="6">
        <f>+U26/T26-1</f>
        <v>2.9893390191897407E-3</v>
      </c>
      <c r="V46" s="6">
        <f>+V26/U26-1</f>
        <v>-0.3331405903886463</v>
      </c>
      <c r="W46" s="6">
        <f>+W26/V26-1</f>
        <v>3.2981395763997723E-2</v>
      </c>
    </row>
    <row r="47" spans="2:23" s="6" customFormat="1">
      <c r="B47" s="4"/>
      <c r="G47" s="5"/>
      <c r="H47" s="5"/>
      <c r="I47" s="5"/>
      <c r="J47" s="5"/>
    </row>
    <row r="48" spans="2:23" s="12" customFormat="1">
      <c r="B48" s="13"/>
      <c r="U48" s="12">
        <f>+U31/U$26</f>
        <v>0.5871318574325789</v>
      </c>
      <c r="V48" s="12">
        <f>+V31/V$26</f>
        <v>0.52019815615316933</v>
      </c>
      <c r="W48" s="12">
        <f>+W31/W$26</f>
        <v>0.28445429239780523</v>
      </c>
    </row>
    <row r="49" spans="2:23" s="12" customFormat="1">
      <c r="B49" s="13"/>
      <c r="U49" s="12">
        <f>+U32/U$26</f>
        <v>0.36244743857381562</v>
      </c>
      <c r="V49" s="12">
        <f>+V32/V$26</f>
        <v>0.38336967471277561</v>
      </c>
      <c r="W49" s="12">
        <f>+W32/W$26</f>
        <v>0.22249859584369733</v>
      </c>
    </row>
    <row r="50" spans="2:23" s="12" customFormat="1">
      <c r="B50" s="13"/>
      <c r="U50" s="12">
        <f>+U33/U$26</f>
        <v>0.59149408378365742</v>
      </c>
      <c r="V50" s="12">
        <f>+V33/V$26</f>
        <v>0.45068411052879898</v>
      </c>
      <c r="W50" s="12">
        <f>+W33/W$26</f>
        <v>0.31204364920163685</v>
      </c>
    </row>
    <row r="51" spans="2:23" s="6" customFormat="1">
      <c r="B51" s="4"/>
      <c r="G51" s="5"/>
      <c r="H51" s="5"/>
      <c r="I51" s="5"/>
      <c r="J51" s="5"/>
    </row>
    <row r="52" spans="2:23" s="6" customFormat="1">
      <c r="B52" s="4"/>
      <c r="G52" s="5"/>
      <c r="H52" s="5"/>
      <c r="I52" s="5"/>
      <c r="J52" s="5"/>
    </row>
    <row r="53" spans="2:23" s="6" customFormat="1">
      <c r="B53" s="4"/>
      <c r="G53" s="5"/>
      <c r="H53" s="5"/>
      <c r="I53" s="5"/>
      <c r="J53" s="5"/>
    </row>
    <row r="54" spans="2:23" s="6" customFormat="1">
      <c r="B54" s="4"/>
      <c r="G54" s="5"/>
      <c r="H54" s="5"/>
      <c r="I54" s="5"/>
      <c r="J54" s="5"/>
    </row>
    <row r="56" spans="2:23">
      <c r="B56" s="7" t="s">
        <v>33</v>
      </c>
    </row>
    <row r="57" spans="2:23" s="5" customFormat="1">
      <c r="B57" s="5" t="s">
        <v>18</v>
      </c>
      <c r="C57" s="5">
        <f>(C23-C27) / C23</f>
        <v>0.74736612973443617</v>
      </c>
      <c r="D57" s="5">
        <f t="shared" ref="D57:I57" si="4">(D23-D27) / D23</f>
        <v>0.80487284367775203</v>
      </c>
      <c r="E57" s="5">
        <f t="shared" si="4"/>
        <v>0.78588945481984529</v>
      </c>
      <c r="F57" s="5">
        <f t="shared" si="4"/>
        <v>0.78567798763445418</v>
      </c>
      <c r="G57" s="5">
        <f t="shared" si="4"/>
        <v>0.76191571586308426</v>
      </c>
      <c r="H57" s="5">
        <f t="shared" si="4"/>
        <v>0.78568460812086882</v>
      </c>
      <c r="I57" s="5">
        <f t="shared" si="4"/>
        <v>0.79739908581729224</v>
      </c>
      <c r="J57" s="5">
        <f t="shared" ref="J57" si="5">(J23-J27) / J23</f>
        <v>0.78420233744617729</v>
      </c>
      <c r="U57" s="5">
        <f>(U23-U27) / U23</f>
        <v>0.72967452834341351</v>
      </c>
      <c r="V57" s="5">
        <f>(V23-V27) / V23</f>
        <v>0.7823702620449785</v>
      </c>
      <c r="W57" s="5">
        <f>(W23-W27) / W23</f>
        <v>0.78387301943618237</v>
      </c>
    </row>
    <row r="58" spans="2:23" s="5" customFormat="1">
      <c r="B58" s="5" t="s">
        <v>19</v>
      </c>
      <c r="C58" s="8">
        <f>(C24-C28) / C24</f>
        <v>-0.6182237600922722</v>
      </c>
      <c r="D58" s="8">
        <f t="shared" ref="D58:I58" si="6">(D24-D28) / D24</f>
        <v>-0.220667870036101</v>
      </c>
      <c r="E58" s="8">
        <f t="shared" si="6"/>
        <v>-0.37435657463734201</v>
      </c>
      <c r="F58" s="8">
        <f t="shared" si="6"/>
        <v>-0.15899025686448098</v>
      </c>
      <c r="G58" s="8">
        <f t="shared" si="6"/>
        <v>-0.24667300380228141</v>
      </c>
      <c r="H58" s="8">
        <f t="shared" si="6"/>
        <v>-0.20711391265195855</v>
      </c>
      <c r="I58" s="8">
        <f t="shared" si="6"/>
        <v>-0.1334641805691856</v>
      </c>
      <c r="J58" s="8">
        <f t="shared" ref="J58" si="7">(J24-J28) / J24</f>
        <v>0.26760563380281788</v>
      </c>
      <c r="U58" s="8">
        <f>(U24-U28) / U24</f>
        <v>-0.97881301850670066</v>
      </c>
      <c r="V58" s="8">
        <f>(V24-V28) / V24</f>
        <v>-0.3259436788496104</v>
      </c>
      <c r="W58" s="8">
        <f>(W24-W28) / W24</f>
        <v>-6.6229656419529659E-2</v>
      </c>
    </row>
    <row r="59" spans="2:23" s="5" customFormat="1">
      <c r="B59" s="5" t="s">
        <v>20</v>
      </c>
      <c r="C59" s="5">
        <f>(C25-C29) / C25</f>
        <v>-1.9157694743508619E-2</v>
      </c>
      <c r="D59" s="5">
        <f t="shared" ref="D59:I59" si="8">(D25-D29) / D25</f>
        <v>0.10837872476770263</v>
      </c>
      <c r="E59" s="5">
        <f t="shared" si="8"/>
        <v>0.17013976064942668</v>
      </c>
      <c r="F59" s="5">
        <f t="shared" si="8"/>
        <v>0.14972634870992999</v>
      </c>
      <c r="G59" s="5">
        <f t="shared" si="8"/>
        <v>0.18897992257135143</v>
      </c>
      <c r="H59" s="5">
        <f t="shared" si="8"/>
        <v>0.11345892735913114</v>
      </c>
      <c r="I59" s="5">
        <f t="shared" si="8"/>
        <v>0.12384105960264905</v>
      </c>
      <c r="J59" s="5">
        <f t="shared" ref="J59" si="9">(J25-J29) / J25</f>
        <v>0.21185539606592252</v>
      </c>
      <c r="U59" s="5">
        <f>(U25-U29) / U25</f>
        <v>0.12688856271478416</v>
      </c>
      <c r="V59" s="5">
        <f>(V25-V29) / V25</f>
        <v>9.8864621434763197E-2</v>
      </c>
      <c r="W59" s="5">
        <f>(W25-W29) / W25</f>
        <v>0.15831117452493679</v>
      </c>
    </row>
    <row r="60" spans="2:23" s="5" customFormat="1">
      <c r="B60" s="6" t="s">
        <v>34</v>
      </c>
      <c r="C60" s="5">
        <f>(C26-C30) / C26</f>
        <v>0.57539640025712457</v>
      </c>
      <c r="D60" s="5">
        <f t="shared" ref="D60:I60" si="10">(D26-D30) / D26</f>
        <v>0.45129043559500176</v>
      </c>
      <c r="E60" s="5">
        <f t="shared" si="10"/>
        <v>0.45645586460052717</v>
      </c>
      <c r="F60" s="5">
        <f t="shared" si="10"/>
        <v>0.45363394637713278</v>
      </c>
      <c r="G60" s="5">
        <f t="shared" si="10"/>
        <v>0.48089964803845814</v>
      </c>
      <c r="H60" s="5">
        <f t="shared" si="10"/>
        <v>0.46447628458498019</v>
      </c>
      <c r="I60" s="5">
        <f t="shared" si="10"/>
        <v>0.42466359773371104</v>
      </c>
      <c r="J60" s="5">
        <f t="shared" ref="J60" si="11">(J26-J30) / J26</f>
        <v>0.4027965610510047</v>
      </c>
      <c r="U60" s="5">
        <f>(U26-U30) / U26</f>
        <v>0.61883240292345698</v>
      </c>
      <c r="V60" s="5">
        <f>(V26-V30) / V26</f>
        <v>0.48270915420221105</v>
      </c>
      <c r="W60" s="5">
        <f>(W26-W30) / W26</f>
        <v>0.44115196365858322</v>
      </c>
    </row>
    <row r="64" spans="2:23">
      <c r="B64" s="1" t="s">
        <v>53</v>
      </c>
      <c r="R64" s="1">
        <v>-58.9</v>
      </c>
      <c r="S64" s="1">
        <v>-65</v>
      </c>
      <c r="T64" s="1">
        <v>-127.5</v>
      </c>
      <c r="U64" s="1">
        <v>-190.4</v>
      </c>
      <c r="V64" s="1">
        <v>-127.6</v>
      </c>
    </row>
    <row r="65" spans="2:22">
      <c r="B65" s="1" t="s">
        <v>54</v>
      </c>
      <c r="R65" s="1">
        <v>-0.6</v>
      </c>
      <c r="S65" s="1">
        <v>-1.3</v>
      </c>
      <c r="T65" s="1">
        <v>-1.9</v>
      </c>
      <c r="U65" s="1">
        <v>-2.1</v>
      </c>
      <c r="V65" s="1">
        <v>-0.6</v>
      </c>
    </row>
    <row r="66" spans="2:22">
      <c r="B66" s="1" t="s">
        <v>55</v>
      </c>
      <c r="R66" s="1">
        <f>+R64-R65</f>
        <v>-58.3</v>
      </c>
      <c r="S66" s="1">
        <f t="shared" ref="S66:V66" si="12">+S64-S65</f>
        <v>-63.7</v>
      </c>
      <c r="T66" s="1">
        <f t="shared" si="12"/>
        <v>-125.6</v>
      </c>
      <c r="U66" s="1">
        <f t="shared" si="12"/>
        <v>-188.3</v>
      </c>
      <c r="V66" s="1">
        <f t="shared" si="12"/>
        <v>-127</v>
      </c>
    </row>
  </sheetData>
  <pageMargins left="0.7" right="0.7" top="0.75" bottom="0.75" header="0.3" footer="0.3"/>
  <ignoredErrors>
    <ignoredError sqref="F26:F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2025-03-15T20:57:49Z</dcterms:created>
  <dcterms:modified xsi:type="dcterms:W3CDTF">2025-03-15T21:50:20Z</dcterms:modified>
</cp:coreProperties>
</file>