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jameelbrannon/Library/CloudStorage/Dropbox/Models/software application/"/>
    </mc:Choice>
  </mc:AlternateContent>
  <xr:revisionPtr revIDLastSave="0" documentId="13_ncr:1_{1BBDA002-DE38-BF49-A20B-0FC555F939A4}" xr6:coauthVersionLast="47" xr6:coauthVersionMax="47" xr10:uidLastSave="{00000000-0000-0000-0000-000000000000}"/>
  <bookViews>
    <workbookView xWindow="4980" yWindow="500" windowWidth="27640" windowHeight="16940" xr2:uid="{512A49A5-E3E8-1C42-892B-07B25F610065}"/>
  </bookViews>
  <sheets>
    <sheet name="Main" sheetId="1" r:id="rId1"/>
    <sheet name="Model"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2" i="2" l="1"/>
  <c r="K15" i="2"/>
  <c r="K3" i="2"/>
  <c r="R15" i="2"/>
  <c r="S15" i="2"/>
  <c r="AE22" i="2"/>
  <c r="AD22" i="2"/>
  <c r="AC22" i="2"/>
  <c r="AB22" i="2"/>
  <c r="AA22" i="2"/>
  <c r="Z22" i="2"/>
  <c r="Y22" i="2"/>
  <c r="X22" i="2"/>
  <c r="V22" i="2"/>
  <c r="U22" i="2"/>
  <c r="T22" i="2"/>
  <c r="S22" i="2"/>
  <c r="J22" i="2"/>
  <c r="I22" i="2"/>
  <c r="H22" i="2"/>
  <c r="G22" i="2"/>
  <c r="F22" i="2"/>
  <c r="E22" i="2"/>
  <c r="D22" i="2"/>
  <c r="C22" i="2"/>
  <c r="S25" i="2"/>
  <c r="S20" i="2"/>
  <c r="S19" i="2"/>
  <c r="S18" i="2"/>
  <c r="S17" i="2"/>
  <c r="T15" i="2"/>
  <c r="S8" i="2"/>
  <c r="S11" i="2" s="1"/>
  <c r="S13" i="2" s="1"/>
  <c r="F20" i="2"/>
  <c r="F19" i="2"/>
  <c r="F18" i="2"/>
  <c r="F17" i="2"/>
  <c r="F13" i="2"/>
  <c r="F12" i="2"/>
  <c r="F11" i="2"/>
  <c r="F10" i="2"/>
  <c r="F9" i="2"/>
  <c r="F8" i="2"/>
  <c r="F7" i="2"/>
  <c r="F6" i="2"/>
  <c r="F5" i="2"/>
  <c r="F4" i="2"/>
  <c r="F3" i="2"/>
  <c r="J20" i="2"/>
  <c r="J19" i="2"/>
  <c r="J18" i="2"/>
  <c r="J17" i="2"/>
  <c r="J15" i="2"/>
  <c r="J13" i="2"/>
  <c r="J12" i="2"/>
  <c r="J11" i="2"/>
  <c r="J10" i="2"/>
  <c r="J9" i="2"/>
  <c r="J8" i="2"/>
  <c r="J7" i="2"/>
  <c r="J6" i="2"/>
  <c r="J5" i="2"/>
  <c r="J4" i="2"/>
  <c r="J3" i="2"/>
  <c r="C20" i="2"/>
  <c r="C19" i="2"/>
  <c r="C18" i="2"/>
  <c r="C17" i="2"/>
  <c r="G20" i="2"/>
  <c r="G19" i="2"/>
  <c r="G18" i="2"/>
  <c r="G17" i="2"/>
  <c r="G15" i="2"/>
  <c r="C8" i="2"/>
  <c r="C11" i="2" s="1"/>
  <c r="C13" i="2" s="1"/>
  <c r="G8" i="2"/>
  <c r="G11" i="2" s="1"/>
  <c r="G13" i="2" s="1"/>
  <c r="D20" i="2"/>
  <c r="D19" i="2"/>
  <c r="D18" i="2"/>
  <c r="D17" i="2"/>
  <c r="H20" i="2"/>
  <c r="H19" i="2"/>
  <c r="H18" i="2"/>
  <c r="H17" i="2"/>
  <c r="H15" i="2"/>
  <c r="D8" i="2"/>
  <c r="D11" i="2" s="1"/>
  <c r="D13" i="2" s="1"/>
  <c r="H8" i="2"/>
  <c r="H11" i="2" s="1"/>
  <c r="H13" i="2" s="1"/>
  <c r="I17" i="2"/>
  <c r="E20" i="2"/>
  <c r="E19" i="2"/>
  <c r="E18" i="2"/>
  <c r="E17" i="2"/>
  <c r="I20" i="2"/>
  <c r="I19" i="2"/>
  <c r="I18" i="2"/>
  <c r="I15" i="2"/>
  <c r="E11" i="2"/>
  <c r="E8" i="2"/>
  <c r="I8" i="2"/>
  <c r="I11" i="2" s="1"/>
  <c r="I13" i="2" s="1"/>
  <c r="T25" i="2"/>
  <c r="U25" i="2"/>
  <c r="V25" i="2"/>
  <c r="T20" i="2"/>
  <c r="T19" i="2"/>
  <c r="T18" i="2"/>
  <c r="T17" i="2"/>
  <c r="U20" i="2"/>
  <c r="U19" i="2"/>
  <c r="U18" i="2"/>
  <c r="U17" i="2"/>
  <c r="V20" i="2"/>
  <c r="V19" i="2"/>
  <c r="V18" i="2"/>
  <c r="V17" i="2"/>
  <c r="U15" i="2"/>
  <c r="V8" i="2"/>
  <c r="V11" i="2" s="1"/>
  <c r="T11" i="2"/>
  <c r="U8" i="2"/>
  <c r="T13" i="2"/>
  <c r="T8" i="2"/>
  <c r="V15" i="2"/>
  <c r="N2" i="2"/>
  <c r="O2" i="2" s="1"/>
  <c r="P2" i="2" s="1"/>
  <c r="Q2" i="2" s="1"/>
  <c r="R2" i="2" s="1"/>
  <c r="S2" i="2" s="1"/>
  <c r="T2" i="2" s="1"/>
  <c r="U2" i="2" s="1"/>
  <c r="V2" i="2" s="1"/>
  <c r="W2" i="2" s="1"/>
  <c r="X2" i="2" s="1"/>
  <c r="Y2" i="2" s="1"/>
  <c r="Z2" i="2" s="1"/>
  <c r="AA2" i="2" s="1"/>
  <c r="AB2" i="2" s="1"/>
  <c r="AC2" i="2" s="1"/>
  <c r="AD2" i="2" s="1"/>
  <c r="AE2" i="2" s="1"/>
  <c r="AF2" i="2" s="1"/>
  <c r="AG2" i="2" s="1"/>
  <c r="AH2" i="2" s="1"/>
  <c r="AI2" i="2" s="1"/>
  <c r="AJ2" i="2" s="1"/>
  <c r="L6" i="1"/>
  <c r="L5" i="1"/>
  <c r="K7" i="1"/>
  <c r="K3" i="1"/>
  <c r="K4" i="1"/>
  <c r="E13" i="2" l="1"/>
  <c r="U11" i="2"/>
  <c r="U13" i="2" s="1"/>
  <c r="V13" i="2"/>
</calcChain>
</file>

<file path=xl/sharedStrings.xml><?xml version="1.0" encoding="utf-8"?>
<sst xmlns="http://schemas.openxmlformats.org/spreadsheetml/2006/main" count="44" uniqueCount="40">
  <si>
    <t>P</t>
  </si>
  <si>
    <t>S</t>
  </si>
  <si>
    <t>MC</t>
  </si>
  <si>
    <t>C</t>
  </si>
  <si>
    <t>D</t>
  </si>
  <si>
    <t>EV</t>
  </si>
  <si>
    <t>Viant Technology</t>
  </si>
  <si>
    <t>2025 10K</t>
  </si>
  <si>
    <t>Q123</t>
  </si>
  <si>
    <t>Q223</t>
  </si>
  <si>
    <t>Q323</t>
  </si>
  <si>
    <t>Q423</t>
  </si>
  <si>
    <t>Q124</t>
  </si>
  <si>
    <t>Q224</t>
  </si>
  <si>
    <t>Q324</t>
  </si>
  <si>
    <t>Q424</t>
  </si>
  <si>
    <t>R</t>
  </si>
  <si>
    <t>R Y/Y</t>
  </si>
  <si>
    <t>Platform Ops</t>
  </si>
  <si>
    <t>S&amp;M</t>
  </si>
  <si>
    <t>T&amp;D</t>
  </si>
  <si>
    <t>G&amp;A</t>
  </si>
  <si>
    <t>Operating Income</t>
  </si>
  <si>
    <t>Interest E</t>
  </si>
  <si>
    <t>Other Expense</t>
  </si>
  <si>
    <t>EBT</t>
  </si>
  <si>
    <t>T</t>
  </si>
  <si>
    <t>Net Income</t>
  </si>
  <si>
    <t xml:space="preserve">% R </t>
  </si>
  <si>
    <t>CFFO</t>
  </si>
  <si>
    <t>Capex</t>
  </si>
  <si>
    <t xml:space="preserve">FCF </t>
  </si>
  <si>
    <t>CEO</t>
  </si>
  <si>
    <t>CFO</t>
  </si>
  <si>
    <t>Gross Margin %</t>
  </si>
  <si>
    <t>Tim Vanderhook</t>
  </si>
  <si>
    <t xml:space="preserve">tool that allows users to effectively advertise.  </t>
  </si>
  <si>
    <t xml:space="preserve">Larry Madden </t>
  </si>
  <si>
    <t>Revenue decreased by $27.0 million, or 12%, during the year ended December 31, 2022 compared to the year ended December 31, 2021. This decrease in revenue was primarily due to certain marketers in the jobs, entertainment, retail, automotive, and consumer products industry verticals being impacted by the ongoing adverse effects of labor shortages, inflation and monetary supply shifts, rising interest rates, the tightening of credit markets, and other adverse macroeconomic and geopolitical developments potentially indicative of an economic slowdown or recession. This resulted in revenue decreasing across these industry verticals by a combined 32% from the prior-year period, offset by a 15% increase in all other industry verticals.</t>
  </si>
  <si>
    <t>Q125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</si>
</sst>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font>
      <sz val="10"/>
      <color theme="1"/>
      <name val="ArialMT"/>
      <family val="2"/>
    </font>
    <font>
      <b/>
      <sz val="10"/>
      <color theme="1"/>
      <name val="ArialMT"/>
    </font>
    <font>
      <b/>
      <u/>
      <sz val="10"/>
      <color theme="1"/>
      <name val="ArialMT"/>
    </font>
    <font>
      <sz val="13"/>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3" fontId="0" fillId="0" borderId="0" xfId="0" applyNumberFormat="1"/>
    <xf numFmtId="1" fontId="0" fillId="0" borderId="0" xfId="0" applyNumberFormat="1"/>
    <xf numFmtId="9" fontId="0" fillId="0" borderId="0" xfId="0" applyNumberFormat="1"/>
    <xf numFmtId="9" fontId="1" fillId="0" borderId="0" xfId="0" applyNumberFormat="1" applyFont="1"/>
    <xf numFmtId="164" fontId="0" fillId="0" borderId="0" xfId="0" applyNumberFormat="1"/>
    <xf numFmtId="3" fontId="1" fillId="0" borderId="0" xfId="0" applyNumberFormat="1" applyFont="1"/>
    <xf numFmtId="3" fontId="2" fillId="0" borderId="0" xfId="0" applyNumberFormat="1"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406685</xdr:colOff>
      <xdr:row>0</xdr:row>
      <xdr:rowOff>28539</xdr:rowOff>
    </xdr:from>
    <xdr:to>
      <xdr:col>9</xdr:col>
      <xdr:colOff>413820</xdr:colOff>
      <xdr:row>29</xdr:row>
      <xdr:rowOff>42809</xdr:rowOff>
    </xdr:to>
    <xdr:cxnSp macro="">
      <xdr:nvCxnSpPr>
        <xdr:cNvPr id="3" name="Straight Connector 2">
          <a:extLst>
            <a:ext uri="{FF2B5EF4-FFF2-40B4-BE49-F238E27FC236}">
              <a16:creationId xmlns:a16="http://schemas.microsoft.com/office/drawing/2014/main" id="{671439B1-4D33-6682-0D55-7A4EF0880B34}"/>
            </a:ext>
          </a:extLst>
        </xdr:cNvPr>
        <xdr:cNvCxnSpPr/>
      </xdr:nvCxnSpPr>
      <xdr:spPr>
        <a:xfrm flipH="1">
          <a:off x="4723258" y="28539"/>
          <a:ext cx="7135" cy="477320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428091</xdr:colOff>
      <xdr:row>0</xdr:row>
      <xdr:rowOff>0</xdr:rowOff>
    </xdr:from>
    <xdr:to>
      <xdr:col>22</xdr:col>
      <xdr:colOff>1</xdr:colOff>
      <xdr:row>29</xdr:row>
      <xdr:rowOff>14270</xdr:rowOff>
    </xdr:to>
    <xdr:cxnSp macro="">
      <xdr:nvCxnSpPr>
        <xdr:cNvPr id="4" name="Straight Connector 3">
          <a:extLst>
            <a:ext uri="{FF2B5EF4-FFF2-40B4-BE49-F238E27FC236}">
              <a16:creationId xmlns:a16="http://schemas.microsoft.com/office/drawing/2014/main" id="{CA4A2EEE-1075-3F45-9518-3B71EF14D47B}"/>
            </a:ext>
          </a:extLst>
        </xdr:cNvPr>
        <xdr:cNvCxnSpPr/>
      </xdr:nvCxnSpPr>
      <xdr:spPr>
        <a:xfrm flipH="1">
          <a:off x="10160001" y="0"/>
          <a:ext cx="7135" cy="477320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203D8-F80A-2C48-90F8-624040181425}">
  <dimension ref="B2:L8"/>
  <sheetViews>
    <sheetView tabSelected="1" zoomScale="176" workbookViewId="0">
      <selection activeCell="F5" sqref="F5"/>
    </sheetView>
  </sheetViews>
  <sheetFormatPr baseColWidth="10" defaultRowHeight="13"/>
  <cols>
    <col min="1" max="1" width="2.33203125" style="1" customWidth="1"/>
    <col min="2" max="2" width="14.6640625" style="1" bestFit="1" customWidth="1"/>
    <col min="3" max="9" width="10.83203125" style="1"/>
    <col min="10" max="10" width="3.6640625" style="1" bestFit="1" customWidth="1"/>
    <col min="11" max="11" width="4.6640625" style="1" bestFit="1" customWidth="1"/>
    <col min="12" max="12" width="8.83203125" style="2" bestFit="1" customWidth="1"/>
    <col min="13" max="16384" width="10.83203125" style="1"/>
  </cols>
  <sheetData>
    <row r="2" spans="2:12">
      <c r="B2" s="1" t="s">
        <v>6</v>
      </c>
      <c r="J2" s="1" t="s">
        <v>0</v>
      </c>
      <c r="K2" s="1">
        <v>12.35</v>
      </c>
    </row>
    <row r="3" spans="2:12">
      <c r="J3" s="1" t="s">
        <v>1</v>
      </c>
      <c r="K3" s="5">
        <f>16.353549+46.720212</f>
        <v>63.073760999999998</v>
      </c>
      <c r="L3" s="2" t="s">
        <v>7</v>
      </c>
    </row>
    <row r="4" spans="2:12">
      <c r="B4" s="1" t="s">
        <v>32</v>
      </c>
      <c r="C4" s="1" t="s">
        <v>35</v>
      </c>
      <c r="J4" s="1" t="s">
        <v>2</v>
      </c>
      <c r="K4" s="1">
        <f>+K2*K3</f>
        <v>778.96094834999997</v>
      </c>
    </row>
    <row r="5" spans="2:12">
      <c r="B5" s="1" t="s">
        <v>33</v>
      </c>
      <c r="C5" s="1" t="s">
        <v>37</v>
      </c>
      <c r="J5" s="1" t="s">
        <v>3</v>
      </c>
      <c r="K5" s="1">
        <v>205.048</v>
      </c>
      <c r="L5" s="2" t="str">
        <f>+L3</f>
        <v>2025 10K</v>
      </c>
    </row>
    <row r="6" spans="2:12">
      <c r="J6" s="1" t="s">
        <v>4</v>
      </c>
      <c r="K6" s="1">
        <v>0</v>
      </c>
      <c r="L6" s="2" t="str">
        <f>+L5</f>
        <v>2025 10K</v>
      </c>
    </row>
    <row r="7" spans="2:12">
      <c r="J7" s="1" t="s">
        <v>5</v>
      </c>
      <c r="K7" s="1">
        <f>+K4-K5+K6</f>
        <v>573.91294834999997</v>
      </c>
    </row>
    <row r="8" spans="2:12">
      <c r="C8" s="1"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FA6E3-4CCF-354C-8104-1ED783DD58BF}">
  <dimension ref="B2:AJ33"/>
  <sheetViews>
    <sheetView zoomScale="178" workbookViewId="0">
      <pane xSplit="2" ySplit="2" topLeftCell="P3" activePane="bottomRight" state="frozen"/>
      <selection pane="topRight" activeCell="C1" sqref="C1"/>
      <selection pane="bottomLeft" activeCell="A3" sqref="A3"/>
      <selection pane="bottomRight" activeCell="Z16" sqref="Z16"/>
    </sheetView>
  </sheetViews>
  <sheetFormatPr baseColWidth="10" defaultRowHeight="13"/>
  <cols>
    <col min="1" max="1" width="2" style="1" customWidth="1"/>
    <col min="2" max="2" width="15" style="1" bestFit="1" customWidth="1"/>
    <col min="3" max="4" width="5.5" style="1" bestFit="1" customWidth="1"/>
    <col min="5" max="5" width="6.33203125" style="1" bestFit="1" customWidth="1"/>
    <col min="6" max="8" width="5.5" style="1" bestFit="1" customWidth="1"/>
    <col min="9" max="9" width="5.6640625" style="1" bestFit="1" customWidth="1"/>
    <col min="10" max="11" width="5.5" style="1" bestFit="1" customWidth="1"/>
    <col min="12" max="12" width="10.83203125" style="1"/>
    <col min="13" max="16" width="5.1640625" style="1" bestFit="1" customWidth="1"/>
    <col min="17" max="23" width="5.6640625" style="1" bestFit="1" customWidth="1"/>
    <col min="24" max="36" width="5.1640625" style="1" bestFit="1" customWidth="1"/>
    <col min="37" max="16384" width="10.83203125" style="1"/>
  </cols>
  <sheetData>
    <row r="2" spans="2:36" s="2" customFormat="1">
      <c r="C2" s="2" t="s">
        <v>8</v>
      </c>
      <c r="D2" s="2" t="s">
        <v>9</v>
      </c>
      <c r="E2" s="2" t="s">
        <v>10</v>
      </c>
      <c r="F2" s="2" t="s">
        <v>11</v>
      </c>
      <c r="G2" s="2" t="s">
        <v>12</v>
      </c>
      <c r="H2" s="2" t="s">
        <v>13</v>
      </c>
      <c r="I2" s="2" t="s">
        <v>14</v>
      </c>
      <c r="J2" s="2" t="s">
        <v>15</v>
      </c>
      <c r="K2" s="2" t="s">
        <v>39</v>
      </c>
      <c r="M2" s="2">
        <v>2015</v>
      </c>
      <c r="N2" s="2">
        <f>+M2+1</f>
        <v>2016</v>
      </c>
      <c r="O2" s="2">
        <f t="shared" ref="O2:AJ2" si="0">+N2+1</f>
        <v>2017</v>
      </c>
      <c r="P2" s="2">
        <f t="shared" si="0"/>
        <v>2018</v>
      </c>
      <c r="Q2" s="2">
        <f t="shared" si="0"/>
        <v>2019</v>
      </c>
      <c r="R2" s="2">
        <f t="shared" si="0"/>
        <v>2020</v>
      </c>
      <c r="S2" s="2">
        <f t="shared" si="0"/>
        <v>2021</v>
      </c>
      <c r="T2" s="2">
        <f t="shared" si="0"/>
        <v>2022</v>
      </c>
      <c r="U2" s="2">
        <f t="shared" si="0"/>
        <v>2023</v>
      </c>
      <c r="V2" s="2">
        <f t="shared" si="0"/>
        <v>2024</v>
      </c>
      <c r="W2" s="2">
        <f t="shared" si="0"/>
        <v>2025</v>
      </c>
      <c r="X2" s="2">
        <f t="shared" si="0"/>
        <v>2026</v>
      </c>
      <c r="Y2" s="2">
        <f t="shared" si="0"/>
        <v>2027</v>
      </c>
      <c r="Z2" s="2">
        <f t="shared" si="0"/>
        <v>2028</v>
      </c>
      <c r="AA2" s="2">
        <f t="shared" si="0"/>
        <v>2029</v>
      </c>
      <c r="AB2" s="2">
        <f t="shared" si="0"/>
        <v>2030</v>
      </c>
      <c r="AC2" s="2">
        <f t="shared" si="0"/>
        <v>2031</v>
      </c>
      <c r="AD2" s="2">
        <f t="shared" si="0"/>
        <v>2032</v>
      </c>
      <c r="AE2" s="2">
        <f t="shared" si="0"/>
        <v>2033</v>
      </c>
      <c r="AF2" s="2">
        <f t="shared" si="0"/>
        <v>2034</v>
      </c>
      <c r="AG2" s="2">
        <f t="shared" si="0"/>
        <v>2035</v>
      </c>
      <c r="AH2" s="2">
        <f t="shared" si="0"/>
        <v>2036</v>
      </c>
      <c r="AI2" s="2">
        <f t="shared" si="0"/>
        <v>2037</v>
      </c>
      <c r="AJ2" s="2">
        <f t="shared" si="0"/>
        <v>2038</v>
      </c>
    </row>
    <row r="3" spans="2:36" s="5" customFormat="1">
      <c r="B3" s="5" t="s">
        <v>16</v>
      </c>
      <c r="C3" s="5">
        <v>41.72</v>
      </c>
      <c r="D3" s="5">
        <v>57.222999999999999</v>
      </c>
      <c r="E3" s="5">
        <v>59.585000000000001</v>
      </c>
      <c r="F3" s="5">
        <f>+U3-SUM(C3:E3)</f>
        <v>64.406000000000006</v>
      </c>
      <c r="G3" s="5">
        <v>53.393000000000001</v>
      </c>
      <c r="H3" s="5">
        <v>65.866</v>
      </c>
      <c r="I3" s="5">
        <v>79.921999999999997</v>
      </c>
      <c r="J3" s="5">
        <f>+V3-SUM(G3:I3)</f>
        <v>90.05400000000003</v>
      </c>
      <c r="K3" s="5">
        <f>AVERAGE(65,68)</f>
        <v>66.5</v>
      </c>
      <c r="Q3" s="5">
        <v>164.9</v>
      </c>
      <c r="R3" s="5">
        <v>165.3</v>
      </c>
      <c r="S3" s="5">
        <v>224.12700000000001</v>
      </c>
      <c r="T3" s="5">
        <v>197.16800000000001</v>
      </c>
      <c r="U3" s="5">
        <v>222.934</v>
      </c>
      <c r="V3" s="5">
        <v>289.23500000000001</v>
      </c>
    </row>
    <row r="4" spans="2:36" s="5" customFormat="1">
      <c r="B4" s="5" t="s">
        <v>18</v>
      </c>
      <c r="C4" s="5">
        <v>23.337</v>
      </c>
      <c r="D4" s="5">
        <v>33.523000000000003</v>
      </c>
      <c r="E4" s="5">
        <v>30.965</v>
      </c>
      <c r="F4" s="5">
        <f t="shared" ref="F4:F13" si="1">+U4-SUM(C4:E4)</f>
        <v>32.653999999999996</v>
      </c>
      <c r="G4" s="5">
        <v>29.88</v>
      </c>
      <c r="H4" s="5">
        <v>35.122</v>
      </c>
      <c r="I4" s="5">
        <v>44.597999999999999</v>
      </c>
      <c r="J4" s="5">
        <f t="shared" ref="J4:J13" si="2">+V4-SUM(G4:I4)</f>
        <v>47.563999999999993</v>
      </c>
      <c r="Q4" s="5">
        <v>94.1</v>
      </c>
      <c r="R4" s="5">
        <v>88.3</v>
      </c>
      <c r="S4" s="5">
        <v>129.60400000000001</v>
      </c>
      <c r="T4" s="5">
        <v>116.72499999999999</v>
      </c>
      <c r="U4" s="5">
        <v>120.479</v>
      </c>
      <c r="V4" s="5">
        <v>157.16399999999999</v>
      </c>
    </row>
    <row r="5" spans="2:36" s="5" customFormat="1">
      <c r="B5" s="5" t="s">
        <v>19</v>
      </c>
      <c r="C5" s="5">
        <v>12.169</v>
      </c>
      <c r="D5" s="5">
        <v>11.691000000000001</v>
      </c>
      <c r="E5" s="5">
        <v>14.146000000000001</v>
      </c>
      <c r="F5" s="5">
        <f t="shared" si="1"/>
        <v>12.643999999999998</v>
      </c>
      <c r="G5" s="5">
        <v>12.898999999999999</v>
      </c>
      <c r="H5" s="5">
        <v>13.087999999999999</v>
      </c>
      <c r="I5" s="5">
        <v>13.007</v>
      </c>
      <c r="J5" s="5">
        <f t="shared" si="2"/>
        <v>14.756</v>
      </c>
      <c r="S5" s="5">
        <v>65.042000000000002</v>
      </c>
      <c r="T5" s="5">
        <v>63.957000000000001</v>
      </c>
      <c r="U5" s="5">
        <v>50.65</v>
      </c>
      <c r="V5" s="5">
        <v>53.75</v>
      </c>
    </row>
    <row r="6" spans="2:36" s="5" customFormat="1">
      <c r="B6" s="5" t="s">
        <v>20</v>
      </c>
      <c r="C6" s="5">
        <v>5.8940000000000001</v>
      </c>
      <c r="D6" s="5">
        <v>6.1719999999999997</v>
      </c>
      <c r="E6" s="5">
        <v>6.1509999999999998</v>
      </c>
      <c r="F6" s="5">
        <f t="shared" si="1"/>
        <v>6.5390000000000015</v>
      </c>
      <c r="G6" s="5">
        <v>5.2320000000000002</v>
      </c>
      <c r="H6" s="5">
        <v>5.8150000000000004</v>
      </c>
      <c r="I6" s="5">
        <v>5.6310000000000002</v>
      </c>
      <c r="J6" s="5">
        <f t="shared" si="2"/>
        <v>7.0619999999999976</v>
      </c>
      <c r="S6" s="5">
        <v>25.372</v>
      </c>
      <c r="T6" s="5">
        <v>21.294</v>
      </c>
      <c r="U6" s="5">
        <v>24.756</v>
      </c>
      <c r="V6" s="5">
        <v>23.74</v>
      </c>
    </row>
    <row r="7" spans="2:36" s="5" customFormat="1">
      <c r="B7" s="5" t="s">
        <v>21</v>
      </c>
      <c r="C7" s="5">
        <v>11.428000000000001</v>
      </c>
      <c r="D7" s="5">
        <v>11.087999999999999</v>
      </c>
      <c r="E7" s="5">
        <v>11.141999999999999</v>
      </c>
      <c r="F7" s="5">
        <f t="shared" si="1"/>
        <v>11.686999999999998</v>
      </c>
      <c r="G7" s="5">
        <v>11.074</v>
      </c>
      <c r="H7" s="5">
        <v>12.612</v>
      </c>
      <c r="I7" s="5">
        <v>12.648</v>
      </c>
      <c r="J7" s="5">
        <f t="shared" si="2"/>
        <v>14.768999999999998</v>
      </c>
      <c r="S7" s="5">
        <v>46.904000000000003</v>
      </c>
      <c r="T7" s="5">
        <v>44.451999999999998</v>
      </c>
      <c r="U7" s="5">
        <v>45.344999999999999</v>
      </c>
      <c r="V7" s="5">
        <v>51.103000000000002</v>
      </c>
    </row>
    <row r="8" spans="2:36" s="5" customFormat="1">
      <c r="B8" s="5" t="s">
        <v>22</v>
      </c>
      <c r="C8" s="5">
        <f>+C3-SUM(C4:C7)</f>
        <v>-11.108000000000004</v>
      </c>
      <c r="D8" s="5">
        <f>+D3-SUM(D4:D7)</f>
        <v>-5.2510000000000048</v>
      </c>
      <c r="E8" s="5">
        <f>+E3-SUM(E4:E7)</f>
        <v>-2.8189999999999955</v>
      </c>
      <c r="F8" s="5">
        <f t="shared" si="1"/>
        <v>0.88200000000001211</v>
      </c>
      <c r="G8" s="5">
        <f>+G3-SUM(G4:G7)</f>
        <v>-5.6919999999999931</v>
      </c>
      <c r="H8" s="5">
        <f>+H3-SUM(H4:H7)</f>
        <v>-0.7710000000000008</v>
      </c>
      <c r="I8" s="5">
        <f>+I3-SUM(I4:I7)</f>
        <v>4.0379999999999967</v>
      </c>
      <c r="J8" s="5">
        <f t="shared" si="2"/>
        <v>5.9030000000000058</v>
      </c>
      <c r="S8" s="5">
        <f>+S3-SUM(S4:S7)</f>
        <v>-42.795000000000016</v>
      </c>
      <c r="T8" s="5">
        <f>+T3-SUM(T4:T7)</f>
        <v>-49.259999999999991</v>
      </c>
      <c r="U8" s="5">
        <f>+U3-SUM(U4:U7)</f>
        <v>-18.295999999999992</v>
      </c>
      <c r="V8" s="5">
        <f>+V3-SUM(V4:V7)</f>
        <v>3.4780000000000086</v>
      </c>
    </row>
    <row r="9" spans="2:36" s="5" customFormat="1">
      <c r="B9" s="5" t="s">
        <v>23</v>
      </c>
      <c r="C9" s="5">
        <v>-1.819</v>
      </c>
      <c r="D9" s="5">
        <v>-2.0489999999999999</v>
      </c>
      <c r="E9" s="5">
        <v>-2.3290000000000002</v>
      </c>
      <c r="F9" s="5">
        <f t="shared" si="1"/>
        <v>-2.3969999999999994</v>
      </c>
      <c r="G9" s="5">
        <v>-2.3809999999999998</v>
      </c>
      <c r="H9" s="5">
        <v>-2.359</v>
      </c>
      <c r="I9" s="5">
        <v>-2.407</v>
      </c>
      <c r="J9" s="5">
        <f t="shared" si="2"/>
        <v>-2.0879999999999992</v>
      </c>
      <c r="S9" s="5">
        <v>0.86399999999999999</v>
      </c>
      <c r="T9" s="5">
        <v>-1.4810000000000001</v>
      </c>
      <c r="U9" s="5">
        <v>-8.5939999999999994</v>
      </c>
      <c r="V9" s="5">
        <v>-9.2349999999999994</v>
      </c>
    </row>
    <row r="10" spans="2:36" s="5" customFormat="1">
      <c r="B10" s="5" t="s">
        <v>24</v>
      </c>
      <c r="C10" s="5">
        <v>8.6999999999999994E-2</v>
      </c>
      <c r="D10" s="5">
        <v>1E-3</v>
      </c>
      <c r="E10" s="5">
        <v>1E-3</v>
      </c>
      <c r="F10" s="5">
        <f t="shared" si="1"/>
        <v>1.0000000000000009E-3</v>
      </c>
      <c r="G10" s="5">
        <v>2E-3</v>
      </c>
      <c r="H10" s="5">
        <v>1E-3</v>
      </c>
      <c r="I10" s="5">
        <v>1E-3</v>
      </c>
      <c r="J10" s="5">
        <f t="shared" si="2"/>
        <v>8.0000000000000002E-3</v>
      </c>
      <c r="S10" s="5">
        <v>0.06</v>
      </c>
      <c r="T10" s="5">
        <v>0.31</v>
      </c>
      <c r="U10" s="5">
        <v>0.09</v>
      </c>
      <c r="V10" s="5">
        <v>1.2E-2</v>
      </c>
    </row>
    <row r="11" spans="2:36" s="5" customFormat="1">
      <c r="B11" s="5" t="s">
        <v>25</v>
      </c>
      <c r="C11" s="5">
        <f>+C8-SUM(C9:C10)</f>
        <v>-9.3760000000000048</v>
      </c>
      <c r="D11" s="5">
        <f>+D8-SUM(D9:D10)</f>
        <v>-3.2030000000000047</v>
      </c>
      <c r="E11" s="5">
        <f>+E8-SUM(E9:E10)</f>
        <v>-0.49099999999999522</v>
      </c>
      <c r="F11" s="5">
        <f t="shared" si="1"/>
        <v>3.2780000000000111</v>
      </c>
      <c r="G11" s="5">
        <f>+G8-SUM(G9:G10)</f>
        <v>-3.3129999999999931</v>
      </c>
      <c r="H11" s="5">
        <f>+H8-SUM(H9:H10)</f>
        <v>1.5869999999999993</v>
      </c>
      <c r="I11" s="5">
        <f>+I8-SUM(I9:I10)</f>
        <v>6.4439999999999973</v>
      </c>
      <c r="J11" s="5">
        <f t="shared" si="2"/>
        <v>7.9830000000000041</v>
      </c>
      <c r="S11" s="5">
        <f>+S8-SUM(S9:S10)</f>
        <v>-43.719000000000015</v>
      </c>
      <c r="T11" s="5">
        <f>+T8-SUM(T9:T10)</f>
        <v>-48.088999999999992</v>
      </c>
      <c r="U11" s="5">
        <f>+U8-SUM(U9:U10)</f>
        <v>-9.7919999999999927</v>
      </c>
      <c r="V11" s="5">
        <f>+V8-SUM(V9:V10)</f>
        <v>12.701000000000008</v>
      </c>
    </row>
    <row r="12" spans="2:36" s="5" customFormat="1">
      <c r="B12" s="5" t="s">
        <v>26</v>
      </c>
      <c r="C12" s="5">
        <v>0</v>
      </c>
      <c r="D12" s="5">
        <v>0</v>
      </c>
      <c r="E12" s="5">
        <v>0.18099999999999999</v>
      </c>
      <c r="F12" s="5">
        <f t="shared" si="1"/>
        <v>-0.03</v>
      </c>
      <c r="G12" s="5">
        <v>-9.9000000000000005E-2</v>
      </c>
      <c r="H12" s="5">
        <v>9.9000000000000005E-2</v>
      </c>
      <c r="I12" s="5">
        <v>-1.4E-2</v>
      </c>
      <c r="J12" s="5">
        <f t="shared" si="2"/>
        <v>0.26300000000000001</v>
      </c>
      <c r="S12" s="5">
        <v>0</v>
      </c>
      <c r="T12" s="5">
        <v>0</v>
      </c>
      <c r="U12" s="5">
        <v>0.151</v>
      </c>
      <c r="V12" s="5">
        <v>0.249</v>
      </c>
    </row>
    <row r="13" spans="2:36" s="5" customFormat="1">
      <c r="B13" s="5" t="s">
        <v>27</v>
      </c>
      <c r="C13" s="5">
        <f>+C11-C12</f>
        <v>-9.3760000000000048</v>
      </c>
      <c r="D13" s="5">
        <f>+D11-D12</f>
        <v>-3.2030000000000047</v>
      </c>
      <c r="E13" s="5">
        <f>+E11-E12</f>
        <v>-0.67199999999999527</v>
      </c>
      <c r="F13" s="5">
        <f t="shared" si="1"/>
        <v>3.3080000000000123</v>
      </c>
      <c r="G13" s="5">
        <f>+G11-G12</f>
        <v>-3.2139999999999929</v>
      </c>
      <c r="H13" s="5">
        <f>+H11-H12</f>
        <v>1.4879999999999993</v>
      </c>
      <c r="I13" s="5">
        <f>+I11-I12</f>
        <v>6.4579999999999975</v>
      </c>
      <c r="J13" s="5">
        <f t="shared" si="2"/>
        <v>7.7200000000000033</v>
      </c>
      <c r="S13" s="5">
        <f>+S11-S12</f>
        <v>-43.719000000000015</v>
      </c>
      <c r="T13" s="5">
        <f>+T11-T12</f>
        <v>-48.088999999999992</v>
      </c>
      <c r="U13" s="5">
        <f>+U11-U12</f>
        <v>-9.9429999999999925</v>
      </c>
      <c r="V13" s="5">
        <f>+V11-V12</f>
        <v>12.452000000000007</v>
      </c>
    </row>
    <row r="15" spans="2:36" s="4" customFormat="1">
      <c r="B15" s="4" t="s">
        <v>17</v>
      </c>
      <c r="G15" s="4">
        <f>+G3/C3-1</f>
        <v>0.27979386385426652</v>
      </c>
      <c r="H15" s="4">
        <f>+H3/D3-1</f>
        <v>0.15104066546668293</v>
      </c>
      <c r="I15" s="4">
        <f>+I3/E3-1</f>
        <v>0.34131073256692113</v>
      </c>
      <c r="J15" s="4">
        <f>+J3/F3-1</f>
        <v>0.39822376797192849</v>
      </c>
      <c r="K15" s="4">
        <f>+K3/G3-1</f>
        <v>0.24548161744048835</v>
      </c>
      <c r="R15" s="4">
        <f>+R3/Q3-1</f>
        <v>2.4257125530624535E-3</v>
      </c>
      <c r="S15" s="4">
        <f>+S3/R3-1</f>
        <v>0.35588021778584378</v>
      </c>
      <c r="T15" s="4">
        <f>+T3/S3-1</f>
        <v>-0.12028448156625482</v>
      </c>
      <c r="U15" s="4">
        <f>+U3/T3-1</f>
        <v>0.1306804349590196</v>
      </c>
      <c r="V15" s="4">
        <f>+V3/U3-1</f>
        <v>0.29740192164497126</v>
      </c>
    </row>
    <row r="16" spans="2:36">
      <c r="B16" s="7" t="s">
        <v>28</v>
      </c>
    </row>
    <row r="17" spans="2:31" s="3" customFormat="1">
      <c r="B17" s="3" t="s">
        <v>18</v>
      </c>
      <c r="C17" s="3">
        <f>+C4/C$3</f>
        <v>0.55937200383509111</v>
      </c>
      <c r="D17" s="3">
        <f>+D4/D$3</f>
        <v>0.58583087220173713</v>
      </c>
      <c r="E17" s="3">
        <f>+E4/E$3</f>
        <v>0.51967777125115378</v>
      </c>
      <c r="F17" s="3">
        <f>+F4/F$3</f>
        <v>0.50700245318759107</v>
      </c>
      <c r="G17" s="3">
        <f>+G4/G$3</f>
        <v>0.55962392073867362</v>
      </c>
      <c r="H17" s="3">
        <f>+H4/H$3</f>
        <v>0.53323414204597208</v>
      </c>
      <c r="I17" s="3">
        <f>+I4/I$3</f>
        <v>0.55801906859187711</v>
      </c>
      <c r="J17" s="3">
        <f>+J4/J$3</f>
        <v>0.52817198569747015</v>
      </c>
      <c r="S17" s="3">
        <f>+S4/S$3</f>
        <v>0.57826143213445946</v>
      </c>
      <c r="T17" s="3">
        <f>+T4/T$3</f>
        <v>0.59200783088533626</v>
      </c>
      <c r="U17" s="3">
        <f>+U4/U$3</f>
        <v>0.54042452026160204</v>
      </c>
      <c r="V17" s="3">
        <f>+V4/V$3</f>
        <v>0.54337822186111628</v>
      </c>
    </row>
    <row r="18" spans="2:31" s="3" customFormat="1">
      <c r="B18" s="3" t="s">
        <v>19</v>
      </c>
      <c r="C18" s="3">
        <f>+C5/C$3</f>
        <v>0.29168264621284756</v>
      </c>
      <c r="D18" s="3">
        <f>+D5/D$3</f>
        <v>0.20430596088985201</v>
      </c>
      <c r="E18" s="3">
        <f>+E5/E$3</f>
        <v>0.23740874381136193</v>
      </c>
      <c r="F18" s="3">
        <f>+F5/F$3</f>
        <v>0.19631711331242427</v>
      </c>
      <c r="G18" s="3">
        <f>+G5/G$3</f>
        <v>0.24158597568969714</v>
      </c>
      <c r="H18" s="3">
        <f>+H5/H$3</f>
        <v>0.19870646464033034</v>
      </c>
      <c r="I18" s="3">
        <f>+I5/I$3</f>
        <v>0.16274617752308501</v>
      </c>
      <c r="J18" s="3">
        <f>+J5/J$3</f>
        <v>0.16385724121082901</v>
      </c>
      <c r="S18" s="3">
        <f>+S5/S$3</f>
        <v>0.29020153752113759</v>
      </c>
      <c r="T18" s="3">
        <f>+T5/T$3</f>
        <v>0.32437819524466444</v>
      </c>
      <c r="U18" s="3">
        <f>+U5/U$3</f>
        <v>0.22719728708945247</v>
      </c>
      <c r="V18" s="3">
        <f>+V5/V$3</f>
        <v>0.18583504762563313</v>
      </c>
    </row>
    <row r="19" spans="2:31" s="3" customFormat="1">
      <c r="B19" s="3" t="s">
        <v>20</v>
      </c>
      <c r="C19" s="3">
        <f>+C6/C$3</f>
        <v>0.14127516778523491</v>
      </c>
      <c r="D19" s="3">
        <f>+D6/D$3</f>
        <v>0.10785872813379235</v>
      </c>
      <c r="E19" s="3">
        <f>+E6/E$3</f>
        <v>0.10323067886212972</v>
      </c>
      <c r="F19" s="3">
        <f>+F6/F$3</f>
        <v>0.10152780796820174</v>
      </c>
      <c r="G19" s="3">
        <f>+G6/G$3</f>
        <v>9.7990373269904299E-2</v>
      </c>
      <c r="H19" s="3">
        <f>+H6/H$3</f>
        <v>8.8285306531442634E-2</v>
      </c>
      <c r="I19" s="3">
        <f>+I6/I$3</f>
        <v>7.0456194789920171E-2</v>
      </c>
      <c r="J19" s="3">
        <f>+J6/J$3</f>
        <v>7.8419614897727974E-2</v>
      </c>
      <c r="S19" s="3">
        <f>+S6/S$3</f>
        <v>0.11320367470228933</v>
      </c>
      <c r="T19" s="3">
        <f>+T6/T$3</f>
        <v>0.10799926965836242</v>
      </c>
      <c r="U19" s="3">
        <f>+U6/U$3</f>
        <v>0.11104631864139163</v>
      </c>
      <c r="V19" s="3">
        <f>+V6/V$3</f>
        <v>8.2078586616419161E-2</v>
      </c>
    </row>
    <row r="20" spans="2:31" s="3" customFormat="1">
      <c r="B20" s="3" t="s">
        <v>21</v>
      </c>
      <c r="C20" s="3">
        <f>+C7/C$3</f>
        <v>0.27392138063279003</v>
      </c>
      <c r="D20" s="3">
        <f>+D7/D$3</f>
        <v>0.1937682400433392</v>
      </c>
      <c r="E20" s="3">
        <f>+E7/E$3</f>
        <v>0.18699337081480238</v>
      </c>
      <c r="F20" s="3">
        <f>+F7/F$3</f>
        <v>0.18145824923143802</v>
      </c>
      <c r="G20" s="3">
        <f>+G7/G$3</f>
        <v>0.20740546513587924</v>
      </c>
      <c r="H20" s="3">
        <f>+H7/H$3</f>
        <v>0.19147967084687093</v>
      </c>
      <c r="I20" s="3">
        <f>+I7/I$3</f>
        <v>0.15825429794049198</v>
      </c>
      <c r="J20" s="3">
        <f>+J7/J$3</f>
        <v>0.16400159904057557</v>
      </c>
      <c r="S20" s="3">
        <f>+S7/S$3</f>
        <v>0.20927420614205339</v>
      </c>
      <c r="T20" s="3">
        <f>+T7/T$3</f>
        <v>0.22545240606995048</v>
      </c>
      <c r="U20" s="3">
        <f>+U7/U$3</f>
        <v>0.20340100657593727</v>
      </c>
      <c r="V20" s="3">
        <f>+V7/V$3</f>
        <v>0.17668331979186475</v>
      </c>
    </row>
    <row r="22" spans="2:31" s="3" customFormat="1">
      <c r="B22" s="3" t="s">
        <v>34</v>
      </c>
      <c r="C22" s="3">
        <f>(C3-C4) / C3</f>
        <v>0.44062799616490889</v>
      </c>
      <c r="D22" s="3">
        <f t="shared" ref="D22:J22" si="3">(D3-D4) / D3</f>
        <v>0.41416912779826287</v>
      </c>
      <c r="E22" s="3">
        <f t="shared" si="3"/>
        <v>0.48032222874884617</v>
      </c>
      <c r="F22" s="3">
        <f t="shared" si="3"/>
        <v>0.49299754681240887</v>
      </c>
      <c r="G22" s="3">
        <f t="shared" si="3"/>
        <v>0.44037607926132644</v>
      </c>
      <c r="H22" s="3">
        <f t="shared" si="3"/>
        <v>0.46676585795402786</v>
      </c>
      <c r="I22" s="3">
        <f t="shared" si="3"/>
        <v>0.44198093140812289</v>
      </c>
      <c r="J22" s="3">
        <f t="shared" si="3"/>
        <v>0.47182801430252985</v>
      </c>
      <c r="S22" s="3">
        <f t="shared" ref="S22:AE22" si="4">(S3-S4) / S3</f>
        <v>0.42173856786554048</v>
      </c>
      <c r="T22" s="3">
        <f t="shared" si="4"/>
        <v>0.40799216911466368</v>
      </c>
      <c r="U22" s="3">
        <f t="shared" si="4"/>
        <v>0.45957547973839791</v>
      </c>
      <c r="V22" s="3">
        <f t="shared" si="4"/>
        <v>0.45662177813888366</v>
      </c>
      <c r="W22" s="3" t="e">
        <f t="shared" si="4"/>
        <v>#DIV/0!</v>
      </c>
      <c r="X22" s="3" t="e">
        <f t="shared" si="4"/>
        <v>#DIV/0!</v>
      </c>
      <c r="Y22" s="3" t="e">
        <f t="shared" si="4"/>
        <v>#DIV/0!</v>
      </c>
      <c r="Z22" s="3" t="e">
        <f t="shared" si="4"/>
        <v>#DIV/0!</v>
      </c>
      <c r="AA22" s="3" t="e">
        <f t="shared" si="4"/>
        <v>#DIV/0!</v>
      </c>
      <c r="AB22" s="3" t="e">
        <f t="shared" si="4"/>
        <v>#DIV/0!</v>
      </c>
      <c r="AC22" s="3" t="e">
        <f t="shared" si="4"/>
        <v>#DIV/0!</v>
      </c>
      <c r="AD22" s="3" t="e">
        <f t="shared" si="4"/>
        <v>#DIV/0!</v>
      </c>
      <c r="AE22" s="3" t="e">
        <f t="shared" si="4"/>
        <v>#DIV/0!</v>
      </c>
    </row>
    <row r="23" spans="2:31">
      <c r="B23" s="1" t="s">
        <v>29</v>
      </c>
      <c r="S23" s="1">
        <v>28.664999999999999</v>
      </c>
      <c r="T23" s="1">
        <v>-3.53</v>
      </c>
      <c r="U23" s="1">
        <v>37.752000000000002</v>
      </c>
      <c r="V23" s="1">
        <v>51.767000000000003</v>
      </c>
    </row>
    <row r="24" spans="2:31">
      <c r="B24" s="1" t="s">
        <v>30</v>
      </c>
      <c r="S24" s="1">
        <v>-0.441</v>
      </c>
      <c r="T24" s="1">
        <v>-0.75800000000000001</v>
      </c>
      <c r="U24" s="1">
        <v>-1.1950000000000001</v>
      </c>
      <c r="V24" s="1">
        <v>-2.4980000000000002</v>
      </c>
    </row>
    <row r="25" spans="2:31" s="6" customFormat="1">
      <c r="B25" s="6" t="s">
        <v>31</v>
      </c>
      <c r="S25" s="6">
        <f>SUM(S23:S24)</f>
        <v>28.224</v>
      </c>
      <c r="T25" s="6">
        <f>SUM(T23:T24)</f>
        <v>-4.2880000000000003</v>
      </c>
      <c r="U25" s="6">
        <f>SUM(U23:U24)</f>
        <v>36.557000000000002</v>
      </c>
      <c r="V25" s="6">
        <f>SUM(V23:V24)</f>
        <v>49.269000000000005</v>
      </c>
    </row>
    <row r="33" spans="16:16" ht="17">
      <c r="P33" s="8" t="s">
        <v>38</v>
      </c>
    </row>
  </sheetData>
  <pageMargins left="0.7" right="0.7" top="0.75" bottom="0.75" header="0.3" footer="0.3"/>
  <ignoredErrors>
    <ignoredError sqref="F8:F14" formula="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dc:creator>
  <cp:lastModifiedBy>jameel</cp:lastModifiedBy>
  <dcterms:created xsi:type="dcterms:W3CDTF">2025-03-14T02:29:03Z</dcterms:created>
  <dcterms:modified xsi:type="dcterms:W3CDTF">2025-03-14T03:19:14Z</dcterms:modified>
</cp:coreProperties>
</file>