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software application/"/>
    </mc:Choice>
  </mc:AlternateContent>
  <xr:revisionPtr revIDLastSave="0" documentId="13_ncr:1_{324F5E8B-FD20-5543-8F17-678B37591990}" xr6:coauthVersionLast="47" xr6:coauthVersionMax="47" xr10:uidLastSave="{00000000-0000-0000-0000-000000000000}"/>
  <bookViews>
    <workbookView xWindow="20460" yWindow="1080" windowWidth="27640" windowHeight="16940" activeTab="1" xr2:uid="{63B80C60-F26D-624C-8865-20750D558B47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X39" i="2"/>
  <c r="W39" i="2"/>
  <c r="Y7" i="2"/>
  <c r="Y20" i="2" s="1"/>
  <c r="I32" i="2"/>
  <c r="H32" i="2"/>
  <c r="G32" i="2"/>
  <c r="F32" i="2"/>
  <c r="J32" i="2"/>
  <c r="J17" i="2"/>
  <c r="J15" i="2"/>
  <c r="J14" i="2"/>
  <c r="J13" i="2"/>
  <c r="J11" i="2"/>
  <c r="J10" i="2"/>
  <c r="J9" i="2"/>
  <c r="J8" i="2"/>
  <c r="J7" i="2"/>
  <c r="X25" i="2"/>
  <c r="X24" i="2"/>
  <c r="X23" i="2"/>
  <c r="X21" i="2"/>
  <c r="X20" i="2"/>
  <c r="X12" i="2"/>
  <c r="X16" i="2" s="1"/>
  <c r="X18" i="2" s="1"/>
  <c r="H25" i="2"/>
  <c r="G25" i="2"/>
  <c r="E25" i="2"/>
  <c r="D25" i="2"/>
  <c r="C25" i="2"/>
  <c r="H24" i="2"/>
  <c r="G24" i="2"/>
  <c r="E24" i="2"/>
  <c r="D24" i="2"/>
  <c r="C24" i="2"/>
  <c r="H23" i="2"/>
  <c r="G23" i="2"/>
  <c r="E23" i="2"/>
  <c r="D23" i="2"/>
  <c r="C23" i="2"/>
  <c r="I25" i="2"/>
  <c r="I24" i="2"/>
  <c r="I23" i="2"/>
  <c r="F17" i="2"/>
  <c r="F15" i="2"/>
  <c r="F14" i="2"/>
  <c r="F13" i="2"/>
  <c r="F11" i="2"/>
  <c r="F10" i="2"/>
  <c r="F9" i="2"/>
  <c r="F8" i="2"/>
  <c r="F7" i="2"/>
  <c r="F25" i="2" s="1"/>
  <c r="U25" i="2"/>
  <c r="U24" i="2"/>
  <c r="U23" i="2"/>
  <c r="V25" i="2"/>
  <c r="V24" i="2"/>
  <c r="V23" i="2"/>
  <c r="W25" i="2"/>
  <c r="W24" i="2"/>
  <c r="W23" i="2"/>
  <c r="W21" i="2"/>
  <c r="V21" i="2"/>
  <c r="U21" i="2"/>
  <c r="V20" i="2"/>
  <c r="W20" i="2"/>
  <c r="U12" i="2"/>
  <c r="U16" i="2" s="1"/>
  <c r="U18" i="2" s="1"/>
  <c r="V12" i="2"/>
  <c r="V16" i="2" s="1"/>
  <c r="V18" i="2" s="1"/>
  <c r="W12" i="2"/>
  <c r="W16" i="2" s="1"/>
  <c r="W18" i="2" s="1"/>
  <c r="C21" i="2"/>
  <c r="G21" i="2"/>
  <c r="G20" i="2"/>
  <c r="C12" i="2"/>
  <c r="C16" i="2" s="1"/>
  <c r="C18" i="2" s="1"/>
  <c r="G12" i="2"/>
  <c r="G16" i="2" s="1"/>
  <c r="G18" i="2" s="1"/>
  <c r="D21" i="2"/>
  <c r="H21" i="2"/>
  <c r="H20" i="2"/>
  <c r="D12" i="2"/>
  <c r="D16" i="2" s="1"/>
  <c r="D18" i="2" s="1"/>
  <c r="H12" i="2"/>
  <c r="H16" i="2" s="1"/>
  <c r="H18" i="2" s="1"/>
  <c r="I21" i="2"/>
  <c r="E21" i="2"/>
  <c r="I20" i="2"/>
  <c r="E12" i="2"/>
  <c r="E16" i="2" s="1"/>
  <c r="E18" i="2" s="1"/>
  <c r="I12" i="2"/>
  <c r="O2" i="2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L6" i="1"/>
  <c r="L5" i="1"/>
  <c r="K7" i="1"/>
  <c r="K5" i="1"/>
  <c r="K4" i="1"/>
  <c r="F23" i="2" l="1"/>
  <c r="J20" i="2"/>
  <c r="J23" i="2"/>
  <c r="J25" i="2"/>
  <c r="F18" i="2"/>
  <c r="J24" i="2"/>
  <c r="F21" i="2"/>
  <c r="F16" i="2"/>
  <c r="F12" i="2"/>
  <c r="J12" i="2"/>
  <c r="J21" i="2"/>
  <c r="F24" i="2"/>
  <c r="I16" i="2"/>
  <c r="I18" i="2" l="1"/>
  <c r="J18" i="2" s="1"/>
  <c r="J16" i="2"/>
</calcChain>
</file>

<file path=xl/sharedStrings.xml><?xml version="1.0" encoding="utf-8"?>
<sst xmlns="http://schemas.openxmlformats.org/spreadsheetml/2006/main" count="45" uniqueCount="40">
  <si>
    <t>P</t>
  </si>
  <si>
    <t>S</t>
  </si>
  <si>
    <t>MC</t>
  </si>
  <si>
    <t>C</t>
  </si>
  <si>
    <t>D</t>
  </si>
  <si>
    <t>EV</t>
  </si>
  <si>
    <t>Q324</t>
  </si>
  <si>
    <t xml:space="preserve">CEO </t>
  </si>
  <si>
    <t xml:space="preserve">CFO </t>
  </si>
  <si>
    <t>Q123</t>
  </si>
  <si>
    <t>Q223</t>
  </si>
  <si>
    <t>Q323</t>
  </si>
  <si>
    <t>Q423</t>
  </si>
  <si>
    <t>Q124</t>
  </si>
  <si>
    <t>Q224</t>
  </si>
  <si>
    <t>Q424</t>
  </si>
  <si>
    <t>R</t>
  </si>
  <si>
    <t>R&amp;D</t>
  </si>
  <si>
    <t>S&amp;M</t>
  </si>
  <si>
    <t>G&amp;A</t>
  </si>
  <si>
    <t>Op Income</t>
  </si>
  <si>
    <t>Interest Income</t>
  </si>
  <si>
    <t>Interest Exp</t>
  </si>
  <si>
    <t>Other Exp</t>
  </si>
  <si>
    <t>EBT</t>
  </si>
  <si>
    <t>T</t>
  </si>
  <si>
    <t>Net Income</t>
  </si>
  <si>
    <t>r y/y</t>
  </si>
  <si>
    <t>gm %</t>
  </si>
  <si>
    <t xml:space="preserve">Cash </t>
  </si>
  <si>
    <t>Securities</t>
  </si>
  <si>
    <t>A/R</t>
  </si>
  <si>
    <t>Prepaid Exp</t>
  </si>
  <si>
    <t xml:space="preserve">Current Assets </t>
  </si>
  <si>
    <t>PPE</t>
  </si>
  <si>
    <t>CFFO</t>
  </si>
  <si>
    <t>Capex</t>
  </si>
  <si>
    <t>FCF</t>
  </si>
  <si>
    <t>L12m NRR</t>
  </si>
  <si>
    <t>RPO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</si>
</sst>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2">
    <font>
      <sz val="10"/>
      <color theme="1"/>
      <name val="ArialMT"/>
      <family val="2"/>
    </font>
    <font>
      <b/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quotePrefix="1" applyNumberFormat="1"/>
    <xf numFmtId="9" fontId="0" fillId="0" borderId="0" xfId="0" applyNumberFormat="1"/>
    <xf numFmtId="9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20595</xdr:rowOff>
    </xdr:from>
    <xdr:to>
      <xdr:col>24</xdr:col>
      <xdr:colOff>7888</xdr:colOff>
      <xdr:row>61</xdr:row>
      <xdr:rowOff>31553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95B90C-AFE5-26E8-B734-92401106D780}"/>
            </a:ext>
          </a:extLst>
        </xdr:cNvPr>
        <xdr:cNvCxnSpPr/>
      </xdr:nvCxnSpPr>
      <xdr:spPr>
        <a:xfrm>
          <a:off x="11359006" y="20595"/>
          <a:ext cx="7888" cy="94531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0</xdr:row>
      <xdr:rowOff>6864</xdr:rowOff>
    </xdr:from>
    <xdr:to>
      <xdr:col>10</xdr:col>
      <xdr:colOff>7889</xdr:colOff>
      <xdr:row>60</xdr:row>
      <xdr:rowOff>55217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F116DE9-0D97-BD49-9309-314BBD4124AD}"/>
            </a:ext>
          </a:extLst>
        </xdr:cNvPr>
        <xdr:cNvCxnSpPr/>
      </xdr:nvCxnSpPr>
      <xdr:spPr>
        <a:xfrm>
          <a:off x="4377950" y="6864"/>
          <a:ext cx="7889" cy="93248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9052-FC97-244B-94B3-CDE1E21974DB}">
  <dimension ref="B2:L7"/>
  <sheetViews>
    <sheetView zoomScale="184" workbookViewId="0">
      <selection activeCell="C16" sqref="C16"/>
    </sheetView>
  </sheetViews>
  <sheetFormatPr baseColWidth="10" defaultRowHeight="13"/>
  <cols>
    <col min="1" max="1" width="3.6640625" style="1" customWidth="1"/>
    <col min="2" max="2" width="5.33203125" style="1" bestFit="1" customWidth="1"/>
    <col min="3" max="9" width="10.83203125" style="1"/>
    <col min="10" max="10" width="3.6640625" style="1" bestFit="1" customWidth="1"/>
    <col min="11" max="11" width="5.6640625" style="2" bestFit="1" customWidth="1"/>
    <col min="12" max="12" width="5.5" style="1" bestFit="1" customWidth="1"/>
    <col min="13" max="16384" width="10.83203125" style="1"/>
  </cols>
  <sheetData>
    <row r="2" spans="2:12">
      <c r="J2" s="1" t="s">
        <v>0</v>
      </c>
      <c r="K2" s="2">
        <v>6.85</v>
      </c>
    </row>
    <row r="3" spans="2:12">
      <c r="B3" s="1" t="s">
        <v>7</v>
      </c>
      <c r="J3" s="1" t="s">
        <v>1</v>
      </c>
      <c r="K3" s="2">
        <v>140.30000000000001</v>
      </c>
      <c r="L3" s="1" t="s">
        <v>6</v>
      </c>
    </row>
    <row r="4" spans="2:12">
      <c r="B4" s="1" t="s">
        <v>8</v>
      </c>
      <c r="J4" s="1" t="s">
        <v>2</v>
      </c>
      <c r="K4" s="2">
        <f>+K2*K3</f>
        <v>961.05500000000006</v>
      </c>
    </row>
    <row r="5" spans="2:12">
      <c r="J5" s="1" t="s">
        <v>3</v>
      </c>
      <c r="K5" s="2">
        <f>217.514+90.733</f>
        <v>308.24700000000001</v>
      </c>
      <c r="L5" s="1" t="str">
        <f>+L3</f>
        <v>Q324</v>
      </c>
    </row>
    <row r="6" spans="2:12">
      <c r="J6" s="1" t="s">
        <v>4</v>
      </c>
      <c r="K6" s="2">
        <v>344.49799999999999</v>
      </c>
      <c r="L6" s="1" t="str">
        <f>+L5</f>
        <v>Q324</v>
      </c>
    </row>
    <row r="7" spans="2:12">
      <c r="J7" s="1" t="s">
        <v>5</v>
      </c>
      <c r="K7" s="2">
        <f>+K4-K5+K6</f>
        <v>997.30600000000004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66CF-E4FA-584A-B011-50BE6E5ECB80}">
  <dimension ref="B2:AJ39"/>
  <sheetViews>
    <sheetView tabSelected="1" zoomScale="133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19" sqref="N19"/>
    </sheetView>
  </sheetViews>
  <sheetFormatPr baseColWidth="10" defaultRowHeight="13"/>
  <cols>
    <col min="1" max="1" width="1" style="1" customWidth="1"/>
    <col min="2" max="2" width="13.1640625" style="1" bestFit="1" customWidth="1"/>
    <col min="3" max="10" width="6.1640625" style="1" bestFit="1" customWidth="1"/>
    <col min="11" max="11" width="4.6640625" style="1" customWidth="1"/>
    <col min="12" max="12" width="5" style="1" customWidth="1"/>
    <col min="13" max="13" width="6.5" style="1" customWidth="1"/>
    <col min="14" max="20" width="5.1640625" style="1" bestFit="1" customWidth="1"/>
    <col min="21" max="24" width="5.6640625" style="1" bestFit="1" customWidth="1"/>
    <col min="25" max="36" width="5.1640625" style="1" bestFit="1" customWidth="1"/>
    <col min="37" max="16384" width="10.83203125" style="1"/>
  </cols>
  <sheetData>
    <row r="2" spans="2:36" s="3" customFormat="1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6</v>
      </c>
      <c r="J2" s="3" t="s">
        <v>15</v>
      </c>
      <c r="N2" s="3">
        <v>2014</v>
      </c>
      <c r="O2" s="4">
        <f>+N2+1</f>
        <v>2015</v>
      </c>
      <c r="P2" s="3">
        <f t="shared" ref="P2:AJ2" si="0">+O2+1</f>
        <v>2016</v>
      </c>
      <c r="Q2" s="3">
        <f t="shared" si="0"/>
        <v>2017</v>
      </c>
      <c r="R2" s="3">
        <f t="shared" si="0"/>
        <v>2018</v>
      </c>
      <c r="S2" s="3">
        <f t="shared" si="0"/>
        <v>2019</v>
      </c>
      <c r="T2" s="3">
        <f t="shared" si="0"/>
        <v>2020</v>
      </c>
      <c r="U2" s="3">
        <f t="shared" si="0"/>
        <v>2021</v>
      </c>
      <c r="V2" s="3">
        <f t="shared" si="0"/>
        <v>2022</v>
      </c>
      <c r="W2" s="3">
        <f t="shared" si="0"/>
        <v>2023</v>
      </c>
      <c r="X2" s="3">
        <f t="shared" si="0"/>
        <v>2024</v>
      </c>
      <c r="Y2" s="3">
        <f t="shared" si="0"/>
        <v>2025</v>
      </c>
      <c r="Z2" s="3">
        <f t="shared" si="0"/>
        <v>2026</v>
      </c>
      <c r="AA2" s="3">
        <f t="shared" si="0"/>
        <v>2027</v>
      </c>
      <c r="AB2" s="3">
        <f t="shared" si="0"/>
        <v>2028</v>
      </c>
      <c r="AC2" s="3">
        <f t="shared" si="0"/>
        <v>2029</v>
      </c>
      <c r="AD2" s="3">
        <f t="shared" si="0"/>
        <v>2030</v>
      </c>
      <c r="AE2" s="3">
        <f t="shared" si="0"/>
        <v>2031</v>
      </c>
      <c r="AF2" s="3">
        <f t="shared" si="0"/>
        <v>2032</v>
      </c>
      <c r="AG2" s="3">
        <f t="shared" si="0"/>
        <v>2033</v>
      </c>
      <c r="AH2" s="3">
        <f t="shared" si="0"/>
        <v>2034</v>
      </c>
      <c r="AI2" s="3">
        <f t="shared" si="0"/>
        <v>2035</v>
      </c>
      <c r="AJ2" s="3">
        <f t="shared" si="0"/>
        <v>2036</v>
      </c>
    </row>
    <row r="3" spans="2:36" s="3" customFormat="1">
      <c r="B3" s="3" t="s">
        <v>39</v>
      </c>
      <c r="C3" s="3">
        <v>242.4</v>
      </c>
      <c r="D3" s="3">
        <v>230.9</v>
      </c>
      <c r="E3" s="3">
        <v>247.6</v>
      </c>
      <c r="F3" s="3">
        <v>235.7</v>
      </c>
      <c r="G3" s="3">
        <v>227</v>
      </c>
      <c r="H3" s="3">
        <v>223.1</v>
      </c>
      <c r="I3" s="3">
        <v>235.4</v>
      </c>
      <c r="J3" s="3">
        <v>244</v>
      </c>
      <c r="O3" s="4"/>
      <c r="V3" s="3">
        <v>2958</v>
      </c>
      <c r="W3" s="3">
        <v>3098</v>
      </c>
    </row>
    <row r="4" spans="2:36" s="3" customFormat="1">
      <c r="I4" s="3">
        <f>+J4-20</f>
        <v>576</v>
      </c>
      <c r="J4" s="3">
        <v>596</v>
      </c>
      <c r="O4" s="4"/>
      <c r="V4" s="3">
        <v>493</v>
      </c>
      <c r="W4" s="3">
        <v>532</v>
      </c>
    </row>
    <row r="5" spans="2:36" s="5" customFormat="1">
      <c r="B5" s="5" t="s">
        <v>38</v>
      </c>
      <c r="C5" s="5">
        <v>1.1619999999999999</v>
      </c>
      <c r="D5" s="5">
        <v>1.161</v>
      </c>
      <c r="E5" s="5">
        <v>1.1359999999999999</v>
      </c>
      <c r="F5" s="5">
        <v>1.1339999999999999</v>
      </c>
      <c r="G5" s="5">
        <v>1.1399999999999999</v>
      </c>
      <c r="H5" s="5">
        <v>1.0960000000000001</v>
      </c>
      <c r="I5" s="5">
        <v>1.0529999999999999</v>
      </c>
      <c r="J5" s="5">
        <v>1.02</v>
      </c>
      <c r="O5" s="10"/>
      <c r="V5" s="5">
        <v>1.1910000000000001</v>
      </c>
      <c r="W5" s="5">
        <v>1.1339999999999999</v>
      </c>
      <c r="X5" s="5">
        <v>1.02</v>
      </c>
    </row>
    <row r="6" spans="2:36" s="3" customFormat="1">
      <c r="O6" s="4"/>
    </row>
    <row r="7" spans="2:36" s="7" customFormat="1">
      <c r="B7" s="7" t="s">
        <v>16</v>
      </c>
      <c r="C7" s="8">
        <v>117.56399999999999</v>
      </c>
      <c r="D7" s="8">
        <v>122.831</v>
      </c>
      <c r="E7" s="8">
        <v>127.816</v>
      </c>
      <c r="F7" s="8">
        <f>+W7-SUM(C7:E7)</f>
        <v>137.77699999999999</v>
      </c>
      <c r="G7" s="8">
        <v>133.52000000000001</v>
      </c>
      <c r="H7" s="8">
        <v>132.37100000000001</v>
      </c>
      <c r="I7" s="8">
        <v>137.20599999999999</v>
      </c>
      <c r="J7" s="7">
        <f>+X7-SUM(G7:I7)</f>
        <v>140.57900000000006</v>
      </c>
      <c r="U7" s="8">
        <v>354.33</v>
      </c>
      <c r="V7" s="8">
        <v>432.72500000000002</v>
      </c>
      <c r="W7" s="8">
        <v>505.988</v>
      </c>
      <c r="X7" s="8">
        <v>543.67600000000004</v>
      </c>
      <c r="Y7" s="7">
        <f>AVERAGE(575,585)</f>
        <v>580</v>
      </c>
    </row>
    <row r="8" spans="2:36">
      <c r="B8" s="1" t="s">
        <v>3</v>
      </c>
      <c r="C8" s="2">
        <v>57.31</v>
      </c>
      <c r="D8" s="2">
        <v>58.616999999999997</v>
      </c>
      <c r="E8" s="2">
        <v>61.73</v>
      </c>
      <c r="F8" s="2">
        <f t="shared" ref="F8:F18" si="1">+W8-SUM(C8:E8)</f>
        <v>62.003000000000014</v>
      </c>
      <c r="G8" s="2">
        <v>60.286000000000001</v>
      </c>
      <c r="H8" s="2">
        <v>59.47</v>
      </c>
      <c r="I8" s="2">
        <v>62.466000000000001</v>
      </c>
      <c r="J8" s="1">
        <f t="shared" ref="J8:J18" si="2">+X8-SUM(G8:I8)</f>
        <v>65.515999999999991</v>
      </c>
      <c r="U8" s="2">
        <v>167.00200000000001</v>
      </c>
      <c r="V8" s="2">
        <v>222.94399999999999</v>
      </c>
      <c r="W8" s="2">
        <v>239.66</v>
      </c>
      <c r="X8" s="2">
        <v>247.738</v>
      </c>
    </row>
    <row r="9" spans="2:36">
      <c r="B9" s="1" t="s">
        <v>17</v>
      </c>
      <c r="C9" s="2">
        <v>37.430999999999997</v>
      </c>
      <c r="D9" s="2">
        <v>37.420999999999999</v>
      </c>
      <c r="E9" s="2">
        <v>39.067999999999998</v>
      </c>
      <c r="F9" s="2">
        <f t="shared" si="1"/>
        <v>38.269999999999996</v>
      </c>
      <c r="G9" s="2">
        <v>38.247999999999998</v>
      </c>
      <c r="H9" s="2">
        <v>35.106000000000002</v>
      </c>
      <c r="I9" s="2">
        <v>31.884</v>
      </c>
      <c r="J9" s="1">
        <f t="shared" si="2"/>
        <v>32.74199999999999</v>
      </c>
      <c r="U9" s="2">
        <v>126.85899999999999</v>
      </c>
      <c r="V9" s="2">
        <v>155.30799999999999</v>
      </c>
      <c r="W9" s="2">
        <v>152.19</v>
      </c>
      <c r="X9" s="2">
        <v>137.97999999999999</v>
      </c>
    </row>
    <row r="10" spans="2:36">
      <c r="B10" s="1" t="s">
        <v>18</v>
      </c>
      <c r="C10" s="2">
        <v>44.271000000000001</v>
      </c>
      <c r="D10" s="2">
        <v>47.796999999999997</v>
      </c>
      <c r="E10" s="2">
        <v>51.042999999999999</v>
      </c>
      <c r="F10" s="2">
        <f t="shared" si="1"/>
        <v>48.662000000000006</v>
      </c>
      <c r="G10" s="2">
        <v>49.606999999999999</v>
      </c>
      <c r="H10" s="2">
        <v>52.959000000000003</v>
      </c>
      <c r="I10" s="2">
        <v>31.884</v>
      </c>
      <c r="J10" s="1">
        <f t="shared" si="2"/>
        <v>64.160000000000025</v>
      </c>
      <c r="U10" s="2">
        <v>152.64500000000001</v>
      </c>
      <c r="V10" s="2">
        <v>179.869</v>
      </c>
      <c r="W10" s="2">
        <v>191.773</v>
      </c>
      <c r="X10" s="2">
        <v>198.61</v>
      </c>
    </row>
    <row r="11" spans="2:36">
      <c r="B11" s="1" t="s">
        <v>19</v>
      </c>
      <c r="C11" s="2">
        <v>25.827000000000002</v>
      </c>
      <c r="D11" s="2">
        <v>28.823</v>
      </c>
      <c r="E11" s="2">
        <v>30.001000000000001</v>
      </c>
      <c r="F11" s="2">
        <f t="shared" si="1"/>
        <v>31.425999999999988</v>
      </c>
      <c r="G11" s="2">
        <v>31.638999999999999</v>
      </c>
      <c r="H11" s="2">
        <v>28.433</v>
      </c>
      <c r="I11" s="2">
        <v>45.994</v>
      </c>
      <c r="J11" s="1">
        <f t="shared" si="2"/>
        <v>7.3329999999999984</v>
      </c>
      <c r="U11" s="2">
        <v>126.845</v>
      </c>
      <c r="V11" s="2">
        <v>120.803</v>
      </c>
      <c r="W11" s="2">
        <v>116.077</v>
      </c>
      <c r="X11" s="2">
        <v>113.399</v>
      </c>
    </row>
    <row r="12" spans="2:36">
      <c r="B12" s="1" t="s">
        <v>20</v>
      </c>
      <c r="C12" s="2">
        <f>+C7-SUM(C8:C11)</f>
        <v>-47.275000000000006</v>
      </c>
      <c r="D12" s="2">
        <f>+D7-SUM(D8:D11)</f>
        <v>-49.826999999999984</v>
      </c>
      <c r="E12" s="2">
        <f>+E7-SUM(E8:E11)</f>
        <v>-54.02600000000001</v>
      </c>
      <c r="F12" s="2">
        <f t="shared" si="1"/>
        <v>-42.58400000000006</v>
      </c>
      <c r="G12" s="2">
        <f>+G7-SUM(G8:G11)</f>
        <v>-46.259999999999991</v>
      </c>
      <c r="H12" s="2">
        <f>+H7-SUM(H8:H11)</f>
        <v>-43.59699999999998</v>
      </c>
      <c r="I12" s="2">
        <f>+I7-SUM(I8:I11)</f>
        <v>-35.02200000000002</v>
      </c>
      <c r="J12" s="1">
        <f t="shared" si="2"/>
        <v>-29.17199999999994</v>
      </c>
      <c r="U12" s="2">
        <f>+U7-SUM(U8:U11)</f>
        <v>-219.02100000000002</v>
      </c>
      <c r="V12" s="2">
        <f>+V7-SUM(V8:V11)</f>
        <v>-246.19899999999996</v>
      </c>
      <c r="W12" s="2">
        <f>+W7-SUM(W8:W11)</f>
        <v>-193.71200000000005</v>
      </c>
      <c r="X12" s="2">
        <f>+X7-SUM(X8:X11)</f>
        <v>-154.05099999999993</v>
      </c>
    </row>
    <row r="13" spans="2:36">
      <c r="B13" s="1" t="s">
        <v>21</v>
      </c>
      <c r="C13" s="2">
        <v>4.1859999999999999</v>
      </c>
      <c r="D13" s="2">
        <v>4.508</v>
      </c>
      <c r="E13" s="2">
        <v>4.9080000000000004</v>
      </c>
      <c r="F13" s="2">
        <f t="shared" si="1"/>
        <v>4.5839999999999996</v>
      </c>
      <c r="G13" s="2">
        <v>3.8479999999999999</v>
      </c>
      <c r="H13" s="2">
        <v>3.9369999999999998</v>
      </c>
      <c r="I13" s="2">
        <v>3.819</v>
      </c>
      <c r="J13" s="1">
        <f t="shared" si="2"/>
        <v>3.2670000000000012</v>
      </c>
      <c r="U13" s="2">
        <v>1.282</v>
      </c>
      <c r="V13" s="2">
        <v>7.0439999999999996</v>
      </c>
      <c r="W13" s="2">
        <v>18.186</v>
      </c>
      <c r="X13" s="2">
        <v>14.871</v>
      </c>
    </row>
    <row r="14" spans="2:36">
      <c r="B14" s="1" t="s">
        <v>22</v>
      </c>
      <c r="C14" s="2">
        <v>-1.2130000000000001</v>
      </c>
      <c r="D14" s="2">
        <v>-1.232</v>
      </c>
      <c r="E14" s="2">
        <v>-0.86199999999999999</v>
      </c>
      <c r="F14" s="2">
        <f t="shared" si="1"/>
        <v>-0.74399999999999977</v>
      </c>
      <c r="G14" s="2">
        <v>-0.57899999999999996</v>
      </c>
      <c r="H14" s="2">
        <v>-0.46400000000000002</v>
      </c>
      <c r="I14" s="2">
        <v>-0.47299999999999998</v>
      </c>
      <c r="J14" s="1">
        <f t="shared" si="2"/>
        <v>-1.2309999999999999</v>
      </c>
      <c r="U14" s="2">
        <v>-5.2450000000000001</v>
      </c>
      <c r="V14" s="2">
        <v>-5.8869999999999996</v>
      </c>
      <c r="W14" s="2">
        <v>-4.0510000000000002</v>
      </c>
      <c r="X14" s="2">
        <v>-2.7469999999999999</v>
      </c>
    </row>
    <row r="15" spans="2:36">
      <c r="B15" s="1" t="s">
        <v>23</v>
      </c>
      <c r="C15" s="2">
        <v>-0.25</v>
      </c>
      <c r="D15" s="2">
        <v>-0.80300000000000005</v>
      </c>
      <c r="E15" s="2">
        <v>-1.6E-2</v>
      </c>
      <c r="F15" s="2">
        <f t="shared" si="1"/>
        <v>-0.76300000000000012</v>
      </c>
      <c r="G15" s="2">
        <v>-8.8999999999999996E-2</v>
      </c>
      <c r="H15" s="2">
        <v>0.193</v>
      </c>
      <c r="I15" s="2">
        <v>-0.317</v>
      </c>
      <c r="J15" s="1">
        <f t="shared" si="2"/>
        <v>-0.81500000000000006</v>
      </c>
      <c r="U15" s="2">
        <v>0.35599999999999998</v>
      </c>
      <c r="V15" s="2">
        <v>-2.9000000000000001E-2</v>
      </c>
      <c r="W15" s="2">
        <v>-1.8320000000000001</v>
      </c>
      <c r="X15" s="2">
        <v>-1.028</v>
      </c>
    </row>
    <row r="16" spans="2:36">
      <c r="B16" s="1" t="s">
        <v>24</v>
      </c>
      <c r="C16" s="2">
        <f>+SUM(C12:C15)</f>
        <v>-44.552000000000007</v>
      </c>
      <c r="D16" s="2">
        <f>+SUM(D12:D15)</f>
        <v>-47.353999999999978</v>
      </c>
      <c r="E16" s="2">
        <f>+SUM(E12:E15)</f>
        <v>-49.996000000000009</v>
      </c>
      <c r="F16" s="2">
        <f t="shared" si="1"/>
        <v>-39.507000000000033</v>
      </c>
      <c r="G16" s="2">
        <f>+SUM(G12:G15)</f>
        <v>-43.079999999999991</v>
      </c>
      <c r="H16" s="2">
        <f>+SUM(H12:H15)</f>
        <v>-39.930999999999983</v>
      </c>
      <c r="I16" s="2">
        <f>+SUM(I12:I15)</f>
        <v>-31.99300000000002</v>
      </c>
      <c r="J16" s="1">
        <f t="shared" si="2"/>
        <v>-27.950999999999908</v>
      </c>
      <c r="U16" s="2">
        <f>+SUM(U12:U15)</f>
        <v>-222.62800000000001</v>
      </c>
      <c r="V16" s="2">
        <f>+SUM(V12:V15)</f>
        <v>-245.07099999999994</v>
      </c>
      <c r="W16" s="2">
        <f>+SUM(W12:W15)</f>
        <v>-181.40900000000002</v>
      </c>
      <c r="X16" s="2">
        <f>+SUM(X12:X15)</f>
        <v>-142.9549999999999</v>
      </c>
    </row>
    <row r="17" spans="2:25">
      <c r="B17" s="1" t="s">
        <v>25</v>
      </c>
      <c r="C17" s="2">
        <v>0.13500000000000001</v>
      </c>
      <c r="D17" s="2">
        <v>0.11</v>
      </c>
      <c r="E17" s="2">
        <v>-0.01</v>
      </c>
      <c r="F17" s="2">
        <f t="shared" si="1"/>
        <v>-0.45599999999999996</v>
      </c>
      <c r="G17" s="2">
        <v>0.34699999999999998</v>
      </c>
      <c r="H17" s="2">
        <v>0.66100000000000003</v>
      </c>
      <c r="I17" s="2">
        <v>0.45500000000000002</v>
      </c>
      <c r="J17" s="1">
        <f t="shared" si="2"/>
        <v>1.141</v>
      </c>
      <c r="U17" s="2">
        <v>-6.9000000000000006E-2</v>
      </c>
      <c r="V17" s="2">
        <v>9.4E-2</v>
      </c>
      <c r="W17" s="2">
        <v>-0.221</v>
      </c>
      <c r="X17" s="2">
        <v>2.6040000000000001</v>
      </c>
    </row>
    <row r="18" spans="2:25">
      <c r="B18" s="1" t="s">
        <v>26</v>
      </c>
      <c r="C18" s="2">
        <f>+C16-C17</f>
        <v>-44.687000000000005</v>
      </c>
      <c r="D18" s="2">
        <f>+D16-D17</f>
        <v>-47.463999999999977</v>
      </c>
      <c r="E18" s="2">
        <f>+E16-E17</f>
        <v>-49.986000000000011</v>
      </c>
      <c r="F18" s="2">
        <f t="shared" si="1"/>
        <v>-39.051000000000016</v>
      </c>
      <c r="G18" s="2">
        <f>+G16-G17</f>
        <v>-43.426999999999992</v>
      </c>
      <c r="H18" s="2">
        <f>+H16-H17</f>
        <v>-40.591999999999985</v>
      </c>
      <c r="I18" s="2">
        <f>+I16-I17</f>
        <v>-32.448000000000022</v>
      </c>
      <c r="J18" s="1">
        <f t="shared" si="2"/>
        <v>-29.091999999999913</v>
      </c>
      <c r="U18" s="2">
        <f>+U16-U17</f>
        <v>-222.55900000000003</v>
      </c>
      <c r="V18" s="2">
        <f>+V16-V17</f>
        <v>-245.16499999999994</v>
      </c>
      <c r="W18" s="2">
        <f>+W16-W17</f>
        <v>-181.18800000000002</v>
      </c>
      <c r="X18" s="2">
        <f>+X16-X17</f>
        <v>-145.55899999999991</v>
      </c>
    </row>
    <row r="20" spans="2:25" s="6" customFormat="1">
      <c r="B20" s="6" t="s">
        <v>27</v>
      </c>
      <c r="G20" s="6">
        <f>+G7/C7-1</f>
        <v>0.13572181960464103</v>
      </c>
      <c r="H20" s="6">
        <f>+H7/D7-1</f>
        <v>7.7667689752586977E-2</v>
      </c>
      <c r="I20" s="6">
        <f>+I7/E7-1</f>
        <v>7.3464980910058042E-2</v>
      </c>
      <c r="J20" s="6">
        <f>+J7/F7-1</f>
        <v>2.0337211581033632E-2</v>
      </c>
      <c r="V20" s="6">
        <f>+V7/U7-1</f>
        <v>0.22124855360821849</v>
      </c>
      <c r="W20" s="6">
        <f>+W7/V7-1</f>
        <v>0.16930614131376731</v>
      </c>
      <c r="X20" s="6">
        <f>+X7/W7-1</f>
        <v>7.4483979857229876E-2</v>
      </c>
      <c r="Y20" s="6">
        <f>+Y7/X7-1</f>
        <v>6.6811851176068027E-2</v>
      </c>
    </row>
    <row r="21" spans="2:25" s="5" customFormat="1">
      <c r="B21" s="5" t="s">
        <v>28</v>
      </c>
      <c r="C21" s="9">
        <f>(C7-C8) / C7</f>
        <v>0.51252083971283724</v>
      </c>
      <c r="D21" s="9">
        <f>(D7-D8) / D7</f>
        <v>0.52278333645415243</v>
      </c>
      <c r="E21" s="9">
        <f>(E7-E8) / E7</f>
        <v>0.51704012017274836</v>
      </c>
      <c r="F21" s="9">
        <f>(F7-F8) / F7</f>
        <v>0.54997568534661068</v>
      </c>
      <c r="G21" s="9">
        <f>(G7-G8) / G7</f>
        <v>0.54848711803475136</v>
      </c>
      <c r="H21" s="9">
        <f>(H7-H8) / H7</f>
        <v>0.55073241117767491</v>
      </c>
      <c r="I21" s="9">
        <f>(I7-I8) / I7</f>
        <v>0.54472836464877616</v>
      </c>
      <c r="J21" s="9">
        <f>(J7-J8) / J7</f>
        <v>0.53395599627255874</v>
      </c>
      <c r="U21" s="5">
        <f>(U7-U8) / U7</f>
        <v>0.52868230180904796</v>
      </c>
      <c r="V21" s="5">
        <f>(V7-V8) / V7</f>
        <v>0.4847905713790514</v>
      </c>
      <c r="W21" s="5">
        <f>(W7-W8) / W7</f>
        <v>0.5263524036143149</v>
      </c>
      <c r="X21" s="5">
        <f>(X7-X8) / X7</f>
        <v>0.54432787174714359</v>
      </c>
    </row>
    <row r="23" spans="2:25" s="5" customFormat="1">
      <c r="B23" s="1" t="s">
        <v>17</v>
      </c>
      <c r="C23" s="5">
        <f t="shared" ref="C23:I23" si="3">+C9/C$7</f>
        <v>0.31838828212718179</v>
      </c>
      <c r="D23" s="5">
        <f t="shared" si="3"/>
        <v>0.30465436249806643</v>
      </c>
      <c r="E23" s="5">
        <f t="shared" si="3"/>
        <v>0.30565813356700255</v>
      </c>
      <c r="F23" s="5">
        <f t="shared" si="3"/>
        <v>0.27776769707570931</v>
      </c>
      <c r="G23" s="5">
        <f t="shared" si="3"/>
        <v>0.28645895745955657</v>
      </c>
      <c r="H23" s="5">
        <f t="shared" si="3"/>
        <v>0.26520914701860676</v>
      </c>
      <c r="I23" s="5">
        <f>+I9/I$7</f>
        <v>0.23238050814104341</v>
      </c>
      <c r="J23" s="5">
        <f>+J9/J$7</f>
        <v>0.2329081868557891</v>
      </c>
      <c r="U23" s="5">
        <f>+U9/U$7</f>
        <v>0.35802500493889877</v>
      </c>
      <c r="V23" s="5">
        <f>+V9/V$7</f>
        <v>0.35890692703217975</v>
      </c>
      <c r="W23" s="5">
        <f>+W9/W$7</f>
        <v>0.30077788406049155</v>
      </c>
      <c r="X23" s="5">
        <f>+X9/X$7</f>
        <v>0.25379086073323076</v>
      </c>
    </row>
    <row r="24" spans="2:25" s="5" customFormat="1">
      <c r="B24" s="1" t="s">
        <v>18</v>
      </c>
      <c r="C24" s="5">
        <f t="shared" ref="C24:I24" si="4">+C10/C$7</f>
        <v>0.37656935796672453</v>
      </c>
      <c r="D24" s="5">
        <f t="shared" si="4"/>
        <v>0.38912815168809173</v>
      </c>
      <c r="E24" s="5">
        <f t="shared" si="4"/>
        <v>0.39934749953057519</v>
      </c>
      <c r="F24" s="5">
        <f t="shared" si="4"/>
        <v>0.35319392932056881</v>
      </c>
      <c r="G24" s="5">
        <f t="shared" si="4"/>
        <v>0.37153235470341517</v>
      </c>
      <c r="H24" s="5">
        <f t="shared" si="4"/>
        <v>0.40008007796269573</v>
      </c>
      <c r="I24" s="5">
        <f>+I10/I$7</f>
        <v>0.23238050814104341</v>
      </c>
      <c r="J24" s="5">
        <f>+J10/J$7</f>
        <v>0.45639818180524827</v>
      </c>
      <c r="U24" s="5">
        <f>+U10/U$7</f>
        <v>0.43079897270905659</v>
      </c>
      <c r="V24" s="5">
        <f>+V10/V$7</f>
        <v>0.41566583858108497</v>
      </c>
      <c r="W24" s="5">
        <f>+W10/W$7</f>
        <v>0.37900701202400056</v>
      </c>
      <c r="X24" s="5">
        <f>+X10/X$7</f>
        <v>0.36530948579668771</v>
      </c>
    </row>
    <row r="25" spans="2:25" s="5" customFormat="1">
      <c r="B25" s="1" t="s">
        <v>19</v>
      </c>
      <c r="C25" s="5">
        <f t="shared" ref="C25:I25" si="5">+C11/C$7</f>
        <v>0.21968459732571199</v>
      </c>
      <c r="D25" s="5">
        <f t="shared" si="5"/>
        <v>0.23465574651350229</v>
      </c>
      <c r="E25" s="5">
        <f t="shared" si="5"/>
        <v>0.23472022282030419</v>
      </c>
      <c r="F25" s="5">
        <f t="shared" si="5"/>
        <v>0.22809322310690458</v>
      </c>
      <c r="G25" s="5">
        <f t="shared" si="5"/>
        <v>0.23696075494307967</v>
      </c>
      <c r="H25" s="5">
        <f t="shared" si="5"/>
        <v>0.21479780314419319</v>
      </c>
      <c r="I25" s="5">
        <f>+I11/I$7</f>
        <v>0.33521857644709419</v>
      </c>
      <c r="J25" s="5">
        <f>+J11/J$7</f>
        <v>5.2162840822597936E-2</v>
      </c>
      <c r="U25" s="5">
        <f>+U11/U$7</f>
        <v>0.35798549374876532</v>
      </c>
      <c r="V25" s="5">
        <f>+V11/V$7</f>
        <v>0.27916806285747298</v>
      </c>
      <c r="W25" s="5">
        <f>+W11/W$7</f>
        <v>0.22940662624410066</v>
      </c>
      <c r="X25" s="5">
        <f>+X11/X$7</f>
        <v>0.2085782708819223</v>
      </c>
    </row>
    <row r="28" spans="2:25">
      <c r="B28" s="1" t="s">
        <v>29</v>
      </c>
      <c r="F28" s="1">
        <v>107.92100000000001</v>
      </c>
      <c r="J28" s="1">
        <v>286.17500000000001</v>
      </c>
    </row>
    <row r="29" spans="2:25">
      <c r="B29" s="1" t="s">
        <v>30</v>
      </c>
      <c r="F29" s="1">
        <v>214.79900000000001</v>
      </c>
      <c r="J29" s="1">
        <v>9.7070000000000007</v>
      </c>
    </row>
    <row r="30" spans="2:25">
      <c r="B30" s="1" t="s">
        <v>31</v>
      </c>
      <c r="F30" s="1">
        <v>120.498</v>
      </c>
      <c r="J30" s="1">
        <v>115.988</v>
      </c>
    </row>
    <row r="31" spans="2:25">
      <c r="B31" s="1" t="s">
        <v>32</v>
      </c>
      <c r="F31" s="1">
        <v>20.454999999999998</v>
      </c>
      <c r="J31" s="1">
        <v>28.324999999999999</v>
      </c>
    </row>
    <row r="32" spans="2:25">
      <c r="B32" s="1" t="s">
        <v>33</v>
      </c>
      <c r="F32" s="1">
        <f t="shared" ref="F32:I32" si="6">+SUM(F28:F31)</f>
        <v>463.673</v>
      </c>
      <c r="G32" s="1">
        <f t="shared" si="6"/>
        <v>0</v>
      </c>
      <c r="H32" s="1">
        <f t="shared" si="6"/>
        <v>0</v>
      </c>
      <c r="I32" s="1">
        <f t="shared" si="6"/>
        <v>0</v>
      </c>
      <c r="J32" s="1">
        <f>+SUM(J28:J31)</f>
        <v>440.19499999999999</v>
      </c>
    </row>
    <row r="33" spans="2:24">
      <c r="B33" s="1" t="s">
        <v>34</v>
      </c>
      <c r="F33" s="1">
        <v>176.608</v>
      </c>
      <c r="J33" s="1">
        <v>179.09700000000001</v>
      </c>
    </row>
    <row r="37" spans="2:24">
      <c r="B37" s="1" t="s">
        <v>35</v>
      </c>
      <c r="W37" s="1">
        <v>16.405999999999999</v>
      </c>
      <c r="X37" s="1">
        <v>0.36199999999999999</v>
      </c>
    </row>
    <row r="38" spans="2:24">
      <c r="B38" s="1" t="s">
        <v>36</v>
      </c>
      <c r="W38" s="1">
        <v>-10.33</v>
      </c>
      <c r="X38" s="1">
        <v>-10.976000000000001</v>
      </c>
    </row>
    <row r="39" spans="2:24">
      <c r="B39" s="1" t="s">
        <v>37</v>
      </c>
      <c r="W39" s="1">
        <f>SUM(W37:W38)</f>
        <v>6.0759999999999987</v>
      </c>
      <c r="X39" s="1">
        <f>SUM(X37:X38)</f>
        <v>-10.614000000000001</v>
      </c>
    </row>
  </sheetData>
  <pageMargins left="0.7" right="0.7" top="0.75" bottom="0.75" header="0.3" footer="0.3"/>
  <ignoredErrors>
    <ignoredError sqref="F12:F1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2025-03-15T21:50:53Z</dcterms:created>
  <dcterms:modified xsi:type="dcterms:W3CDTF">2025-03-15T22:49:04Z</dcterms:modified>
</cp:coreProperties>
</file>