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software application/"/>
    </mc:Choice>
  </mc:AlternateContent>
  <xr:revisionPtr revIDLastSave="0" documentId="13_ncr:1_{70CFD00C-B2FA-1242-916A-9D2F12DC4439}" xr6:coauthVersionLast="47" xr6:coauthVersionMax="47" xr10:uidLastSave="{00000000-0000-0000-0000-000000000000}"/>
  <bookViews>
    <workbookView xWindow="19240" yWindow="2440" windowWidth="27640" windowHeight="16940" activeTab="1" xr2:uid="{38488B54-09EB-D34B-A6EB-2E396FA9538E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2" i="2" l="1"/>
  <c r="Z32" i="2"/>
  <c r="Y32" i="2"/>
  <c r="X32" i="2"/>
  <c r="W32" i="2"/>
  <c r="AB32" i="2"/>
  <c r="J14" i="2"/>
  <c r="J15" i="2"/>
  <c r="I16" i="2"/>
  <c r="H16" i="2"/>
  <c r="G16" i="2"/>
  <c r="F16" i="2"/>
  <c r="E16" i="2"/>
  <c r="D16" i="2"/>
  <c r="I15" i="2"/>
  <c r="H15" i="2"/>
  <c r="G15" i="2"/>
  <c r="F15" i="2"/>
  <c r="E15" i="2"/>
  <c r="D15" i="2"/>
  <c r="I14" i="2"/>
  <c r="H14" i="2"/>
  <c r="G14" i="2"/>
  <c r="F14" i="2"/>
  <c r="E14" i="2"/>
  <c r="D14" i="2"/>
  <c r="J16" i="2"/>
  <c r="V12" i="2"/>
  <c r="AM29" i="2"/>
  <c r="Y28" i="2"/>
  <c r="X28" i="2"/>
  <c r="W28" i="2"/>
  <c r="V28" i="2"/>
  <c r="U28" i="2"/>
  <c r="T28" i="2"/>
  <c r="S28" i="2"/>
  <c r="R28" i="2"/>
  <c r="Q28" i="2"/>
  <c r="P28" i="2"/>
  <c r="Y23" i="2"/>
  <c r="X23" i="2"/>
  <c r="W23" i="2"/>
  <c r="V23" i="2"/>
  <c r="U23" i="2"/>
  <c r="T23" i="2"/>
  <c r="S23" i="2"/>
  <c r="R23" i="2"/>
  <c r="Q23" i="2"/>
  <c r="P23" i="2"/>
  <c r="O23" i="2"/>
  <c r="N23" i="2"/>
  <c r="Y22" i="2"/>
  <c r="X22" i="2"/>
  <c r="W22" i="2"/>
  <c r="V22" i="2"/>
  <c r="U22" i="2"/>
  <c r="T22" i="2"/>
  <c r="S22" i="2"/>
  <c r="R22" i="2"/>
  <c r="Q22" i="2"/>
  <c r="P22" i="2"/>
  <c r="O22" i="2"/>
  <c r="N22" i="2"/>
  <c r="Y20" i="2"/>
  <c r="X20" i="2"/>
  <c r="W20" i="2"/>
  <c r="V20" i="2"/>
  <c r="U20" i="2"/>
  <c r="T20" i="2"/>
  <c r="S20" i="2"/>
  <c r="R20" i="2"/>
  <c r="Q20" i="2"/>
  <c r="P20" i="2"/>
  <c r="O20" i="2"/>
  <c r="N20" i="2"/>
  <c r="N2" i="2"/>
  <c r="O2" i="2" s="1"/>
  <c r="P2" i="2" s="1"/>
  <c r="Q2" i="2" s="1"/>
  <c r="R2" i="2" s="1"/>
  <c r="AM25" i="2"/>
  <c r="AM23" i="2"/>
  <c r="AM21" i="2"/>
  <c r="Z28" i="2"/>
  <c r="AA28" i="2"/>
  <c r="AB28" i="2"/>
  <c r="J11" i="2"/>
  <c r="J9" i="2"/>
  <c r="J8" i="2"/>
  <c r="J7" i="2"/>
  <c r="J6" i="2"/>
  <c r="J4" i="2"/>
  <c r="J3" i="2"/>
  <c r="G19" i="2"/>
  <c r="G18" i="2"/>
  <c r="F11" i="2"/>
  <c r="F9" i="2"/>
  <c r="F8" i="2"/>
  <c r="F7" i="2"/>
  <c r="F6" i="2"/>
  <c r="F4" i="2"/>
  <c r="F3" i="2"/>
  <c r="C5" i="2"/>
  <c r="C10" i="2" s="1"/>
  <c r="C12" i="2" s="1"/>
  <c r="G5" i="2"/>
  <c r="G10" i="2" s="1"/>
  <c r="G12" i="2" s="1"/>
  <c r="H19" i="2"/>
  <c r="H18" i="2"/>
  <c r="D5" i="2"/>
  <c r="D10" i="2" s="1"/>
  <c r="D12" i="2" s="1"/>
  <c r="H5" i="2"/>
  <c r="H10" i="2" s="1"/>
  <c r="H12" i="2" s="1"/>
  <c r="I19" i="2"/>
  <c r="I18" i="2"/>
  <c r="E5" i="2"/>
  <c r="E10" i="2" s="1"/>
  <c r="E12" i="2" s="1"/>
  <c r="I5" i="2"/>
  <c r="I10" i="2" s="1"/>
  <c r="I12" i="2" s="1"/>
  <c r="AA19" i="2"/>
  <c r="AA18" i="2"/>
  <c r="AB19" i="2"/>
  <c r="AB18" i="2"/>
  <c r="Z5" i="2"/>
  <c r="Z22" i="2" s="1"/>
  <c r="AA5" i="2"/>
  <c r="AB5" i="2"/>
  <c r="AB23" i="2" s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L6" i="1"/>
  <c r="L5" i="1"/>
  <c r="K7" i="1"/>
  <c r="K5" i="1"/>
  <c r="K4" i="1"/>
  <c r="AM30" i="2" l="1"/>
  <c r="AC5" i="2"/>
  <c r="Z20" i="2"/>
  <c r="AB21" i="2"/>
  <c r="AA20" i="2"/>
  <c r="D21" i="2"/>
  <c r="D23" i="2"/>
  <c r="I23" i="2"/>
  <c r="E21" i="2"/>
  <c r="J18" i="2"/>
  <c r="J19" i="2"/>
  <c r="I21" i="2"/>
  <c r="H20" i="2"/>
  <c r="I22" i="2"/>
  <c r="H21" i="2"/>
  <c r="G23" i="2"/>
  <c r="AA22" i="2"/>
  <c r="AB20" i="2"/>
  <c r="Z23" i="2"/>
  <c r="I20" i="2"/>
  <c r="D22" i="2"/>
  <c r="G21" i="2"/>
  <c r="AA10" i="2"/>
  <c r="E22" i="2"/>
  <c r="H22" i="2"/>
  <c r="C21" i="2"/>
  <c r="J5" i="2"/>
  <c r="AA23" i="2"/>
  <c r="G20" i="2"/>
  <c r="Z21" i="2"/>
  <c r="G22" i="2"/>
  <c r="AB22" i="2"/>
  <c r="Z10" i="2"/>
  <c r="Z12" i="2" s="1"/>
  <c r="E23" i="2"/>
  <c r="H23" i="2"/>
  <c r="C22" i="2"/>
  <c r="AA21" i="2"/>
  <c r="F5" i="2"/>
  <c r="F21" i="2" s="1"/>
  <c r="C23" i="2"/>
  <c r="AB10" i="2"/>
  <c r="AM31" i="2" l="1"/>
  <c r="AD5" i="2"/>
  <c r="AE5" i="2" s="1"/>
  <c r="AF5" i="2" s="1"/>
  <c r="AG5" i="2" s="1"/>
  <c r="AH5" i="2" s="1"/>
  <c r="AI5" i="2" s="1"/>
  <c r="AJ5" i="2" s="1"/>
  <c r="AK5" i="2" s="1"/>
  <c r="J20" i="2"/>
  <c r="J22" i="2"/>
  <c r="J23" i="2"/>
  <c r="J21" i="2"/>
  <c r="AC8" i="2"/>
  <c r="AC7" i="2"/>
  <c r="AC23" i="2" s="1"/>
  <c r="AC20" i="2"/>
  <c r="AC9" i="2"/>
  <c r="AC6" i="2"/>
  <c r="AC22" i="2" s="1"/>
  <c r="AA12" i="2"/>
  <c r="F12" i="2" s="1"/>
  <c r="F10" i="2"/>
  <c r="F23" i="2"/>
  <c r="AB12" i="2"/>
  <c r="J12" i="2" s="1"/>
  <c r="J10" i="2"/>
  <c r="F22" i="2"/>
  <c r="AC21" i="2" l="1"/>
  <c r="AD8" i="2"/>
  <c r="AD9" i="2"/>
  <c r="AD6" i="2"/>
  <c r="AD21" i="2" s="1"/>
  <c r="AD20" i="2"/>
  <c r="AD7" i="2"/>
  <c r="AD23" i="2" s="1"/>
  <c r="AC10" i="2"/>
  <c r="AE7" i="2" l="1"/>
  <c r="AE23" i="2" s="1"/>
  <c r="AE8" i="2"/>
  <c r="AF8" i="2" s="1"/>
  <c r="AE20" i="2"/>
  <c r="AE6" i="2"/>
  <c r="AC11" i="2"/>
  <c r="AC12" i="2" s="1"/>
  <c r="AD22" i="2"/>
  <c r="AD10" i="2"/>
  <c r="AE9" i="2"/>
  <c r="AF9" i="2" s="1"/>
  <c r="AE10" i="2" l="1"/>
  <c r="AE22" i="2"/>
  <c r="AE21" i="2"/>
  <c r="AD11" i="2"/>
  <c r="AD12" i="2" s="1"/>
  <c r="AG8" i="2"/>
  <c r="AF20" i="2"/>
  <c r="AF7" i="2"/>
  <c r="AF23" i="2" s="1"/>
  <c r="AF6" i="2"/>
  <c r="AG20" i="2" l="1"/>
  <c r="AG7" i="2"/>
  <c r="AG23" i="2" s="1"/>
  <c r="AG6" i="2"/>
  <c r="AG9" i="2"/>
  <c r="AF22" i="2"/>
  <c r="AF10" i="2"/>
  <c r="AF21" i="2"/>
  <c r="AE11" i="2"/>
  <c r="AE12" i="2" s="1"/>
  <c r="AF11" i="2" l="1"/>
  <c r="AF12" i="2" s="1"/>
  <c r="AG22" i="2"/>
  <c r="AG21" i="2"/>
  <c r="AH9" i="2"/>
  <c r="AH8" i="2"/>
  <c r="AH20" i="2"/>
  <c r="AH7" i="2"/>
  <c r="AH23" i="2" s="1"/>
  <c r="AH6" i="2"/>
  <c r="AG10" i="2"/>
  <c r="AG11" i="2" l="1"/>
  <c r="AG12" i="2" s="1"/>
  <c r="AH10" i="2"/>
  <c r="AH11" i="2" s="1"/>
  <c r="AH12" i="2" s="1"/>
  <c r="AH22" i="2"/>
  <c r="AI20" i="2"/>
  <c r="AI9" i="2"/>
  <c r="AJ9" i="2" s="1"/>
  <c r="AI8" i="2"/>
  <c r="AJ8" i="2" s="1"/>
  <c r="AI7" i="2"/>
  <c r="AI23" i="2" s="1"/>
  <c r="AI6" i="2"/>
  <c r="AH21" i="2"/>
  <c r="AI10" i="2" l="1"/>
  <c r="AI11" i="2" s="1"/>
  <c r="AI12" i="2" s="1"/>
  <c r="AI22" i="2"/>
  <c r="AJ20" i="2"/>
  <c r="AJ7" i="2"/>
  <c r="AJ23" i="2" s="1"/>
  <c r="AJ6" i="2"/>
  <c r="AI21" i="2"/>
  <c r="AJ22" i="2" l="1"/>
  <c r="AJ21" i="2"/>
  <c r="AJ10" i="2"/>
  <c r="AK20" i="2"/>
  <c r="AK8" i="2"/>
  <c r="AK9" i="2"/>
  <c r="AK7" i="2"/>
  <c r="AK23" i="2" s="1"/>
  <c r="AK6" i="2"/>
  <c r="AK22" i="2" l="1"/>
  <c r="AK10" i="2"/>
  <c r="AJ11" i="2"/>
  <c r="AJ12" i="2" s="1"/>
  <c r="AK21" i="2"/>
  <c r="AK11" i="2" l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X12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DO12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EG12" i="2" s="1"/>
  <c r="EH12" i="2" s="1"/>
  <c r="EI12" i="2" s="1"/>
  <c r="EJ12" i="2" s="1"/>
  <c r="EK12" i="2" s="1"/>
  <c r="EL12" i="2" s="1"/>
  <c r="EM12" i="2" s="1"/>
  <c r="EN12" i="2" s="1"/>
  <c r="EO12" i="2" s="1"/>
  <c r="EP12" i="2" s="1"/>
  <c r="EQ12" i="2" s="1"/>
  <c r="ER12" i="2" s="1"/>
  <c r="ES12" i="2" s="1"/>
  <c r="ET12" i="2" s="1"/>
  <c r="EU12" i="2" s="1"/>
  <c r="EV12" i="2" s="1"/>
  <c r="EW12" i="2" s="1"/>
  <c r="EX12" i="2" s="1"/>
  <c r="EY12" i="2" s="1"/>
  <c r="EZ12" i="2" s="1"/>
  <c r="FA12" i="2" s="1"/>
  <c r="FB12" i="2" s="1"/>
  <c r="FC12" i="2" s="1"/>
  <c r="FD12" i="2" s="1"/>
  <c r="FE12" i="2" s="1"/>
  <c r="FF12" i="2" s="1"/>
  <c r="FG12" i="2" s="1"/>
  <c r="FH12" i="2" s="1"/>
  <c r="FI12" i="2" s="1"/>
  <c r="FJ12" i="2" s="1"/>
  <c r="FK12" i="2" s="1"/>
  <c r="FL12" i="2" s="1"/>
  <c r="FM12" i="2" s="1"/>
  <c r="FN12" i="2" s="1"/>
  <c r="FO12" i="2" s="1"/>
  <c r="FP12" i="2" s="1"/>
  <c r="FQ12" i="2" s="1"/>
  <c r="FR12" i="2" s="1"/>
  <c r="FS12" i="2" s="1"/>
  <c r="FT12" i="2" s="1"/>
  <c r="FU12" i="2" s="1"/>
  <c r="FV12" i="2" s="1"/>
  <c r="FW12" i="2" s="1"/>
  <c r="FX12" i="2" s="1"/>
  <c r="FY12" i="2" s="1"/>
  <c r="FZ12" i="2" s="1"/>
  <c r="GA12" i="2" s="1"/>
  <c r="GB12" i="2" s="1"/>
  <c r="GC12" i="2" s="1"/>
  <c r="GD12" i="2" s="1"/>
  <c r="GE12" i="2" s="1"/>
  <c r="GF12" i="2" s="1"/>
  <c r="GG12" i="2" s="1"/>
  <c r="GH12" i="2" s="1"/>
  <c r="GI12" i="2" s="1"/>
  <c r="GJ12" i="2" s="1"/>
  <c r="GK12" i="2" s="1"/>
  <c r="GL12" i="2" s="1"/>
  <c r="GM12" i="2" s="1"/>
  <c r="GN12" i="2" s="1"/>
  <c r="GO12" i="2" s="1"/>
  <c r="GP12" i="2" s="1"/>
  <c r="GQ12" i="2" s="1"/>
  <c r="GR12" i="2" s="1"/>
  <c r="GS12" i="2" s="1"/>
  <c r="GT12" i="2" s="1"/>
  <c r="GU12" i="2" s="1"/>
  <c r="GV12" i="2" s="1"/>
  <c r="GW12" i="2" s="1"/>
  <c r="GX12" i="2" s="1"/>
  <c r="GY12" i="2" s="1"/>
  <c r="GZ12" i="2" s="1"/>
  <c r="HA12" i="2" s="1"/>
  <c r="HB12" i="2" s="1"/>
  <c r="HC12" i="2" s="1"/>
  <c r="HD12" i="2" s="1"/>
  <c r="HE12" i="2" s="1"/>
  <c r="HF12" i="2" s="1"/>
  <c r="HG12" i="2" s="1"/>
  <c r="HH12" i="2" s="1"/>
  <c r="HI12" i="2" s="1"/>
  <c r="HJ12" i="2" s="1"/>
  <c r="HK12" i="2" s="1"/>
  <c r="HL12" i="2" s="1"/>
  <c r="HM12" i="2" s="1"/>
  <c r="HN12" i="2" s="1"/>
  <c r="HO12" i="2" s="1"/>
  <c r="HP12" i="2" s="1"/>
  <c r="HQ12" i="2" s="1"/>
  <c r="HR12" i="2" s="1"/>
  <c r="HS12" i="2" s="1"/>
  <c r="HT12" i="2" s="1"/>
  <c r="HU12" i="2" s="1"/>
  <c r="HV12" i="2" s="1"/>
  <c r="HW12" i="2" s="1"/>
  <c r="HX12" i="2" s="1"/>
  <c r="HY12" i="2" s="1"/>
  <c r="HZ12" i="2" s="1"/>
  <c r="IA12" i="2" s="1"/>
  <c r="IB12" i="2" s="1"/>
  <c r="IC12" i="2" s="1"/>
  <c r="AM20" i="2" s="1"/>
  <c r="AM22" i="2" s="1"/>
  <c r="AM24" i="2" s="1"/>
  <c r="AM26" i="2" s="1"/>
</calcChain>
</file>

<file path=xl/sharedStrings.xml><?xml version="1.0" encoding="utf-8"?>
<sst xmlns="http://schemas.openxmlformats.org/spreadsheetml/2006/main" count="53" uniqueCount="47">
  <si>
    <t>P</t>
  </si>
  <si>
    <t>S</t>
  </si>
  <si>
    <t>MC</t>
  </si>
  <si>
    <t>C</t>
  </si>
  <si>
    <t>D</t>
  </si>
  <si>
    <t>EV</t>
  </si>
  <si>
    <t>10K</t>
  </si>
  <si>
    <t>CEO</t>
  </si>
  <si>
    <t>CFO</t>
  </si>
  <si>
    <t>Q123</t>
  </si>
  <si>
    <t>Q223</t>
  </si>
  <si>
    <t>Q323</t>
  </si>
  <si>
    <t>Q423</t>
  </si>
  <si>
    <t>Q124</t>
  </si>
  <si>
    <t>Q224</t>
  </si>
  <si>
    <t>Q324</t>
  </si>
  <si>
    <t>Q424</t>
  </si>
  <si>
    <t>Analytics</t>
  </si>
  <si>
    <t>Integrated Yield Ramp</t>
  </si>
  <si>
    <t>Total Revenue</t>
  </si>
  <si>
    <t>$m</t>
  </si>
  <si>
    <t>Revenue Growth Y/Y</t>
  </si>
  <si>
    <t>R&amp;D</t>
  </si>
  <si>
    <t>SG&amp;A</t>
  </si>
  <si>
    <t>Interest &amp; Other Exp</t>
  </si>
  <si>
    <t>EBT</t>
  </si>
  <si>
    <t>T</t>
  </si>
  <si>
    <t xml:space="preserve">Net Income </t>
  </si>
  <si>
    <t xml:space="preserve">GM % </t>
  </si>
  <si>
    <t>CFFO</t>
  </si>
  <si>
    <t>Capex</t>
  </si>
  <si>
    <t xml:space="preserve">FCF </t>
  </si>
  <si>
    <t xml:space="preserve">terminal </t>
  </si>
  <si>
    <t>discount</t>
  </si>
  <si>
    <t>npv</t>
  </si>
  <si>
    <t>net cash</t>
  </si>
  <si>
    <t xml:space="preserve">total value </t>
  </si>
  <si>
    <t>shares</t>
  </si>
  <si>
    <t>price</t>
  </si>
  <si>
    <t>curr</t>
  </si>
  <si>
    <t>Ev</t>
  </si>
  <si>
    <t>24R</t>
  </si>
  <si>
    <t>25R</t>
  </si>
  <si>
    <t xml:space="preserve">PDF Solutions </t>
  </si>
  <si>
    <t>secureWISE LLC</t>
  </si>
  <si>
    <t>q/q</t>
  </si>
  <si>
    <t>RPO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</si>
</sst>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#,##0.0"/>
    <numFmt numFmtId="166" formatCode="0.0"/>
  </numFmts>
  <fonts count="4">
    <font>
      <sz val="10"/>
      <color theme="1"/>
      <name val="ArialMT"/>
      <family val="2"/>
    </font>
    <font>
      <b/>
      <sz val="10"/>
      <color theme="1"/>
      <name val="ArialMT"/>
    </font>
    <font>
      <b/>
      <u/>
      <sz val="10"/>
      <color theme="1"/>
      <name val="ArialMT"/>
    </font>
    <font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9" fontId="3" fillId="0" borderId="0" xfId="0" applyNumberFormat="1" applyFont="1"/>
    <xf numFmtId="166" fontId="3" fillId="0" borderId="0" xfId="0" applyNumberFormat="1" applyFont="1"/>
    <xf numFmtId="9" fontId="1" fillId="0" borderId="0" xfId="0" applyNumberFormat="1" applyFont="1"/>
    <xf numFmtId="8" fontId="1" fillId="0" borderId="0" xfId="0" applyNumberFormat="1" applyFont="1"/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6350</xdr:rowOff>
    </xdr:from>
    <xdr:to>
      <xdr:col>10</xdr:col>
      <xdr:colOff>38100</xdr:colOff>
      <xdr:row>35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C1697D5-68ED-220F-9C65-276DF6E0D911}"/>
            </a:ext>
          </a:extLst>
        </xdr:cNvPr>
        <xdr:cNvCxnSpPr/>
      </xdr:nvCxnSpPr>
      <xdr:spPr>
        <a:xfrm>
          <a:off x="5060950" y="6350"/>
          <a:ext cx="19050" cy="5353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0</xdr:row>
      <xdr:rowOff>6350</xdr:rowOff>
    </xdr:from>
    <xdr:to>
      <xdr:col>28</xdr:col>
      <xdr:colOff>19050</xdr:colOff>
      <xdr:row>35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BD98EC9-C86F-EE4F-9E78-05815E0FF976}"/>
            </a:ext>
          </a:extLst>
        </xdr:cNvPr>
        <xdr:cNvCxnSpPr/>
      </xdr:nvCxnSpPr>
      <xdr:spPr>
        <a:xfrm>
          <a:off x="10693400" y="6350"/>
          <a:ext cx="19050" cy="5353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CFD6F-55E6-DE40-B406-2EDB89CF35A7}">
  <dimension ref="B2:L7"/>
  <sheetViews>
    <sheetView zoomScale="241" workbookViewId="0">
      <selection activeCell="C8" sqref="C8"/>
    </sheetView>
  </sheetViews>
  <sheetFormatPr baseColWidth="10" defaultRowHeight="13"/>
  <cols>
    <col min="1" max="1" width="2.1640625" style="1" customWidth="1"/>
    <col min="2" max="2" width="4.83203125" style="1" bestFit="1" customWidth="1"/>
    <col min="3" max="9" width="10.83203125" style="1"/>
    <col min="10" max="10" width="3.6640625" style="1" bestFit="1" customWidth="1"/>
    <col min="11" max="11" width="4.1640625" style="1" bestFit="1" customWidth="1"/>
    <col min="12" max="12" width="4.33203125" style="1" bestFit="1" customWidth="1"/>
    <col min="13" max="16384" width="10.83203125" style="1"/>
  </cols>
  <sheetData>
    <row r="2" spans="2:12">
      <c r="C2" s="1" t="s">
        <v>43</v>
      </c>
      <c r="J2" s="1" t="s">
        <v>0</v>
      </c>
      <c r="K2" s="1">
        <v>21.3</v>
      </c>
    </row>
    <row r="3" spans="2:12">
      <c r="B3" s="1" t="s">
        <v>7</v>
      </c>
      <c r="J3" s="1" t="s">
        <v>1</v>
      </c>
      <c r="K3" s="1">
        <v>39.113754999999998</v>
      </c>
      <c r="L3" s="1" t="s">
        <v>6</v>
      </c>
    </row>
    <row r="4" spans="2:12">
      <c r="B4" s="1" t="s">
        <v>8</v>
      </c>
      <c r="J4" s="1" t="s">
        <v>2</v>
      </c>
      <c r="K4" s="1">
        <f>+K2*K3</f>
        <v>833.12298149999992</v>
      </c>
    </row>
    <row r="5" spans="2:12">
      <c r="J5" s="1" t="s">
        <v>3</v>
      </c>
      <c r="K5" s="1">
        <f>90.594+24.291</f>
        <v>114.88499999999999</v>
      </c>
      <c r="L5" s="1" t="str">
        <f>+L3</f>
        <v>10K</v>
      </c>
    </row>
    <row r="6" spans="2:12">
      <c r="J6" s="1" t="s">
        <v>4</v>
      </c>
      <c r="K6" s="1">
        <v>0</v>
      </c>
      <c r="L6" s="1" t="str">
        <f>+L5</f>
        <v>10K</v>
      </c>
    </row>
    <row r="7" spans="2:12">
      <c r="C7" s="1" t="s">
        <v>44</v>
      </c>
      <c r="J7" s="1" t="s">
        <v>5</v>
      </c>
      <c r="K7" s="1">
        <f>+K4-K5+K6</f>
        <v>718.23798149999993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72E5-4123-1447-A905-C7710E77704E}">
  <dimension ref="A1:IC32"/>
  <sheetViews>
    <sheetView tabSelected="1" zoomScale="150" workbookViewId="0">
      <pane xSplit="2" ySplit="2" topLeftCell="C10" activePane="bottomRight" state="frozen"/>
      <selection pane="topRight" activeCell="C1" sqref="C1"/>
      <selection pane="bottomLeft" activeCell="A3" sqref="A3"/>
      <selection pane="bottomRight" activeCell="E17" sqref="E17"/>
    </sheetView>
  </sheetViews>
  <sheetFormatPr baseColWidth="10" defaultRowHeight="13"/>
  <cols>
    <col min="1" max="1" width="3.5" style="1" bestFit="1" customWidth="1"/>
    <col min="2" max="2" width="18.6640625" style="1" bestFit="1" customWidth="1"/>
    <col min="3" max="10" width="5.5" style="1" bestFit="1" customWidth="1"/>
    <col min="11" max="12" width="10.83203125" style="1"/>
    <col min="13" max="13" width="5.1640625" style="1" bestFit="1" customWidth="1"/>
    <col min="14" max="14" width="8" style="1" bestFit="1" customWidth="1"/>
    <col min="15" max="23" width="5.1640625" style="1" bestFit="1" customWidth="1"/>
    <col min="24" max="28" width="5.6640625" style="1" bestFit="1" customWidth="1"/>
    <col min="29" max="37" width="5.1640625" style="1" bestFit="1" customWidth="1"/>
    <col min="38" max="38" width="9.6640625" style="1" bestFit="1" customWidth="1"/>
    <col min="39" max="39" width="8.33203125" style="1" bestFit="1" customWidth="1"/>
    <col min="40" max="237" width="5.1640625" style="1" bestFit="1" customWidth="1"/>
    <col min="238" max="16384" width="10.83203125" style="1"/>
  </cols>
  <sheetData>
    <row r="1" spans="1:237">
      <c r="A1" s="1" t="s">
        <v>20</v>
      </c>
    </row>
    <row r="2" spans="1:237" s="2" customFormat="1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M2" s="2">
        <v>2009</v>
      </c>
      <c r="N2" s="2">
        <f>+M2+1</f>
        <v>2010</v>
      </c>
      <c r="O2" s="2">
        <f>+N2+1</f>
        <v>2011</v>
      </c>
      <c r="P2" s="2">
        <f>+O2+1</f>
        <v>2012</v>
      </c>
      <c r="Q2" s="2">
        <f>+P2+1</f>
        <v>2013</v>
      </c>
      <c r="R2" s="2">
        <f>+Q2+1</f>
        <v>2014</v>
      </c>
      <c r="S2" s="2">
        <v>2015</v>
      </c>
      <c r="T2" s="2">
        <f>+S2+1</f>
        <v>2016</v>
      </c>
      <c r="U2" s="2">
        <f t="shared" ref="U2:AK2" si="0">+T2+1</f>
        <v>2017</v>
      </c>
      <c r="V2" s="2">
        <f t="shared" si="0"/>
        <v>2018</v>
      </c>
      <c r="W2" s="2">
        <f t="shared" si="0"/>
        <v>2019</v>
      </c>
      <c r="X2" s="2">
        <f t="shared" si="0"/>
        <v>2020</v>
      </c>
      <c r="Y2" s="2">
        <f t="shared" si="0"/>
        <v>2021</v>
      </c>
      <c r="Z2" s="2">
        <f t="shared" si="0"/>
        <v>2022</v>
      </c>
      <c r="AA2" s="2">
        <f t="shared" si="0"/>
        <v>2023</v>
      </c>
      <c r="AB2" s="2">
        <f t="shared" si="0"/>
        <v>2024</v>
      </c>
      <c r="AC2" s="2">
        <f t="shared" si="0"/>
        <v>2025</v>
      </c>
      <c r="AD2" s="2">
        <f t="shared" si="0"/>
        <v>2026</v>
      </c>
      <c r="AE2" s="2">
        <f t="shared" si="0"/>
        <v>2027</v>
      </c>
      <c r="AF2" s="2">
        <f t="shared" si="0"/>
        <v>2028</v>
      </c>
      <c r="AG2" s="2">
        <f t="shared" si="0"/>
        <v>2029</v>
      </c>
      <c r="AH2" s="2">
        <f t="shared" si="0"/>
        <v>2030</v>
      </c>
      <c r="AI2" s="2">
        <f t="shared" si="0"/>
        <v>2031</v>
      </c>
      <c r="AJ2" s="2">
        <f t="shared" si="0"/>
        <v>2032</v>
      </c>
      <c r="AK2" s="2">
        <f t="shared" si="0"/>
        <v>2033</v>
      </c>
      <c r="AL2" s="2">
        <f>+AK2+1</f>
        <v>2034</v>
      </c>
      <c r="AM2" s="2">
        <f t="shared" ref="AM2:CX2" si="1">+AL2+1</f>
        <v>2035</v>
      </c>
      <c r="AN2" s="2">
        <f t="shared" si="1"/>
        <v>2036</v>
      </c>
      <c r="AO2" s="2">
        <f t="shared" si="1"/>
        <v>2037</v>
      </c>
      <c r="AP2" s="2">
        <f t="shared" si="1"/>
        <v>2038</v>
      </c>
      <c r="AQ2" s="2">
        <f t="shared" si="1"/>
        <v>2039</v>
      </c>
      <c r="AR2" s="2">
        <f t="shared" si="1"/>
        <v>2040</v>
      </c>
      <c r="AS2" s="2">
        <f t="shared" si="1"/>
        <v>2041</v>
      </c>
      <c r="AT2" s="2">
        <f t="shared" si="1"/>
        <v>2042</v>
      </c>
      <c r="AU2" s="2">
        <f t="shared" si="1"/>
        <v>2043</v>
      </c>
      <c r="AV2" s="2">
        <f t="shared" si="1"/>
        <v>2044</v>
      </c>
      <c r="AW2" s="2">
        <f t="shared" si="1"/>
        <v>2045</v>
      </c>
      <c r="AX2" s="2">
        <f t="shared" si="1"/>
        <v>2046</v>
      </c>
      <c r="AY2" s="2">
        <f t="shared" si="1"/>
        <v>2047</v>
      </c>
      <c r="AZ2" s="2">
        <f t="shared" si="1"/>
        <v>2048</v>
      </c>
      <c r="BA2" s="2">
        <f t="shared" si="1"/>
        <v>2049</v>
      </c>
      <c r="BB2" s="2">
        <f t="shared" si="1"/>
        <v>2050</v>
      </c>
      <c r="BC2" s="2">
        <f t="shared" si="1"/>
        <v>2051</v>
      </c>
      <c r="BD2" s="2">
        <f t="shared" si="1"/>
        <v>2052</v>
      </c>
      <c r="BE2" s="2">
        <f t="shared" si="1"/>
        <v>2053</v>
      </c>
      <c r="BF2" s="2">
        <f t="shared" si="1"/>
        <v>2054</v>
      </c>
      <c r="BG2" s="2">
        <f t="shared" si="1"/>
        <v>2055</v>
      </c>
      <c r="BH2" s="2">
        <f t="shared" si="1"/>
        <v>2056</v>
      </c>
      <c r="BI2" s="2">
        <f t="shared" si="1"/>
        <v>2057</v>
      </c>
      <c r="BJ2" s="2">
        <f t="shared" si="1"/>
        <v>2058</v>
      </c>
      <c r="BK2" s="2">
        <f t="shared" si="1"/>
        <v>2059</v>
      </c>
      <c r="BL2" s="2">
        <f t="shared" si="1"/>
        <v>2060</v>
      </c>
      <c r="BM2" s="2">
        <f t="shared" si="1"/>
        <v>2061</v>
      </c>
      <c r="BN2" s="2">
        <f t="shared" si="1"/>
        <v>2062</v>
      </c>
      <c r="BO2" s="2">
        <f t="shared" si="1"/>
        <v>2063</v>
      </c>
      <c r="BP2" s="2">
        <f t="shared" si="1"/>
        <v>2064</v>
      </c>
      <c r="BQ2" s="2">
        <f t="shared" si="1"/>
        <v>2065</v>
      </c>
      <c r="BR2" s="2">
        <f t="shared" si="1"/>
        <v>2066</v>
      </c>
      <c r="BS2" s="2">
        <f t="shared" si="1"/>
        <v>2067</v>
      </c>
      <c r="BT2" s="2">
        <f t="shared" si="1"/>
        <v>2068</v>
      </c>
      <c r="BU2" s="2">
        <f t="shared" si="1"/>
        <v>2069</v>
      </c>
      <c r="BV2" s="2">
        <f t="shared" si="1"/>
        <v>2070</v>
      </c>
      <c r="BW2" s="2">
        <f t="shared" si="1"/>
        <v>2071</v>
      </c>
      <c r="BX2" s="2">
        <f t="shared" si="1"/>
        <v>2072</v>
      </c>
      <c r="BY2" s="2">
        <f t="shared" si="1"/>
        <v>2073</v>
      </c>
      <c r="BZ2" s="2">
        <f t="shared" si="1"/>
        <v>2074</v>
      </c>
      <c r="CA2" s="2">
        <f t="shared" si="1"/>
        <v>2075</v>
      </c>
      <c r="CB2" s="2">
        <f t="shared" si="1"/>
        <v>2076</v>
      </c>
      <c r="CC2" s="2">
        <f t="shared" si="1"/>
        <v>2077</v>
      </c>
      <c r="CD2" s="2">
        <f t="shared" si="1"/>
        <v>2078</v>
      </c>
      <c r="CE2" s="2">
        <f t="shared" si="1"/>
        <v>2079</v>
      </c>
      <c r="CF2" s="2">
        <f t="shared" si="1"/>
        <v>2080</v>
      </c>
      <c r="CG2" s="2">
        <f t="shared" si="1"/>
        <v>2081</v>
      </c>
      <c r="CH2" s="2">
        <f t="shared" si="1"/>
        <v>2082</v>
      </c>
      <c r="CI2" s="2">
        <f t="shared" si="1"/>
        <v>2083</v>
      </c>
      <c r="CJ2" s="2">
        <f t="shared" si="1"/>
        <v>2084</v>
      </c>
      <c r="CK2" s="2">
        <f t="shared" si="1"/>
        <v>2085</v>
      </c>
      <c r="CL2" s="2">
        <f t="shared" si="1"/>
        <v>2086</v>
      </c>
      <c r="CM2" s="2">
        <f t="shared" si="1"/>
        <v>2087</v>
      </c>
      <c r="CN2" s="2">
        <f t="shared" si="1"/>
        <v>2088</v>
      </c>
      <c r="CO2" s="2">
        <f t="shared" si="1"/>
        <v>2089</v>
      </c>
      <c r="CP2" s="2">
        <f t="shared" si="1"/>
        <v>2090</v>
      </c>
      <c r="CQ2" s="2">
        <f t="shared" si="1"/>
        <v>2091</v>
      </c>
      <c r="CR2" s="2">
        <f t="shared" si="1"/>
        <v>2092</v>
      </c>
      <c r="CS2" s="2">
        <f t="shared" si="1"/>
        <v>2093</v>
      </c>
      <c r="CT2" s="2">
        <f t="shared" si="1"/>
        <v>2094</v>
      </c>
      <c r="CU2" s="2">
        <f t="shared" si="1"/>
        <v>2095</v>
      </c>
      <c r="CV2" s="2">
        <f t="shared" si="1"/>
        <v>2096</v>
      </c>
      <c r="CW2" s="2">
        <f t="shared" si="1"/>
        <v>2097</v>
      </c>
      <c r="CX2" s="2">
        <f t="shared" si="1"/>
        <v>2098</v>
      </c>
      <c r="CY2" s="2">
        <f t="shared" ref="CY2:DB2" si="2">+CX2+1</f>
        <v>2099</v>
      </c>
      <c r="CZ2" s="2">
        <f t="shared" si="2"/>
        <v>2100</v>
      </c>
      <c r="DA2" s="2">
        <f t="shared" si="2"/>
        <v>2101</v>
      </c>
      <c r="DB2" s="2">
        <f t="shared" si="2"/>
        <v>2102</v>
      </c>
      <c r="DC2" s="2">
        <f t="shared" ref="DC2:FN2" si="3">+DB2+1</f>
        <v>2103</v>
      </c>
      <c r="DD2" s="2">
        <f t="shared" si="3"/>
        <v>2104</v>
      </c>
      <c r="DE2" s="2">
        <f t="shared" si="3"/>
        <v>2105</v>
      </c>
      <c r="DF2" s="2">
        <f t="shared" si="3"/>
        <v>2106</v>
      </c>
      <c r="DG2" s="2">
        <f t="shared" si="3"/>
        <v>2107</v>
      </c>
      <c r="DH2" s="2">
        <f t="shared" si="3"/>
        <v>2108</v>
      </c>
      <c r="DI2" s="2">
        <f t="shared" si="3"/>
        <v>2109</v>
      </c>
      <c r="DJ2" s="2">
        <f t="shared" si="3"/>
        <v>2110</v>
      </c>
      <c r="DK2" s="2">
        <f t="shared" si="3"/>
        <v>2111</v>
      </c>
      <c r="DL2" s="2">
        <f t="shared" si="3"/>
        <v>2112</v>
      </c>
      <c r="DM2" s="2">
        <f t="shared" si="3"/>
        <v>2113</v>
      </c>
      <c r="DN2" s="2">
        <f t="shared" si="3"/>
        <v>2114</v>
      </c>
      <c r="DO2" s="2">
        <f t="shared" si="3"/>
        <v>2115</v>
      </c>
      <c r="DP2" s="2">
        <f t="shared" si="3"/>
        <v>2116</v>
      </c>
      <c r="DQ2" s="2">
        <f t="shared" si="3"/>
        <v>2117</v>
      </c>
      <c r="DR2" s="2">
        <f t="shared" si="3"/>
        <v>2118</v>
      </c>
      <c r="DS2" s="2">
        <f t="shared" si="3"/>
        <v>2119</v>
      </c>
      <c r="DT2" s="2">
        <f t="shared" si="3"/>
        <v>2120</v>
      </c>
      <c r="DU2" s="2">
        <f t="shared" si="3"/>
        <v>2121</v>
      </c>
      <c r="DV2" s="2">
        <f t="shared" si="3"/>
        <v>2122</v>
      </c>
      <c r="DW2" s="2">
        <f t="shared" si="3"/>
        <v>2123</v>
      </c>
      <c r="DX2" s="2">
        <f t="shared" si="3"/>
        <v>2124</v>
      </c>
      <c r="DY2" s="2">
        <f t="shared" si="3"/>
        <v>2125</v>
      </c>
      <c r="DZ2" s="2">
        <f t="shared" si="3"/>
        <v>2126</v>
      </c>
      <c r="EA2" s="2">
        <f t="shared" si="3"/>
        <v>2127</v>
      </c>
      <c r="EB2" s="2">
        <f t="shared" si="3"/>
        <v>2128</v>
      </c>
      <c r="EC2" s="2">
        <f t="shared" si="3"/>
        <v>2129</v>
      </c>
      <c r="ED2" s="2">
        <f t="shared" si="3"/>
        <v>2130</v>
      </c>
      <c r="EE2" s="2">
        <f t="shared" si="3"/>
        <v>2131</v>
      </c>
      <c r="EF2" s="2">
        <f t="shared" si="3"/>
        <v>2132</v>
      </c>
      <c r="EG2" s="2">
        <f t="shared" si="3"/>
        <v>2133</v>
      </c>
      <c r="EH2" s="2">
        <f t="shared" si="3"/>
        <v>2134</v>
      </c>
      <c r="EI2" s="2">
        <f t="shared" si="3"/>
        <v>2135</v>
      </c>
      <c r="EJ2" s="2">
        <f t="shared" si="3"/>
        <v>2136</v>
      </c>
      <c r="EK2" s="2">
        <f t="shared" si="3"/>
        <v>2137</v>
      </c>
      <c r="EL2" s="2">
        <f t="shared" si="3"/>
        <v>2138</v>
      </c>
      <c r="EM2" s="2">
        <f t="shared" si="3"/>
        <v>2139</v>
      </c>
      <c r="EN2" s="2">
        <f t="shared" si="3"/>
        <v>2140</v>
      </c>
      <c r="EO2" s="2">
        <f t="shared" si="3"/>
        <v>2141</v>
      </c>
      <c r="EP2" s="2">
        <f t="shared" si="3"/>
        <v>2142</v>
      </c>
      <c r="EQ2" s="2">
        <f t="shared" si="3"/>
        <v>2143</v>
      </c>
      <c r="ER2" s="2">
        <f t="shared" si="3"/>
        <v>2144</v>
      </c>
      <c r="ES2" s="2">
        <f t="shared" si="3"/>
        <v>2145</v>
      </c>
      <c r="ET2" s="2">
        <f t="shared" si="3"/>
        <v>2146</v>
      </c>
      <c r="EU2" s="2">
        <f t="shared" si="3"/>
        <v>2147</v>
      </c>
      <c r="EV2" s="2">
        <f t="shared" si="3"/>
        <v>2148</v>
      </c>
      <c r="EW2" s="2">
        <f t="shared" si="3"/>
        <v>2149</v>
      </c>
      <c r="EX2" s="2">
        <f t="shared" si="3"/>
        <v>2150</v>
      </c>
      <c r="EY2" s="2">
        <f t="shared" si="3"/>
        <v>2151</v>
      </c>
      <c r="EZ2" s="2">
        <f t="shared" si="3"/>
        <v>2152</v>
      </c>
      <c r="FA2" s="2">
        <f t="shared" si="3"/>
        <v>2153</v>
      </c>
      <c r="FB2" s="2">
        <f t="shared" si="3"/>
        <v>2154</v>
      </c>
      <c r="FC2" s="2">
        <f t="shared" si="3"/>
        <v>2155</v>
      </c>
      <c r="FD2" s="2">
        <f t="shared" si="3"/>
        <v>2156</v>
      </c>
      <c r="FE2" s="2">
        <f t="shared" si="3"/>
        <v>2157</v>
      </c>
      <c r="FF2" s="2">
        <f t="shared" si="3"/>
        <v>2158</v>
      </c>
      <c r="FG2" s="2">
        <f t="shared" si="3"/>
        <v>2159</v>
      </c>
      <c r="FH2" s="2">
        <f t="shared" si="3"/>
        <v>2160</v>
      </c>
      <c r="FI2" s="2">
        <f t="shared" si="3"/>
        <v>2161</v>
      </c>
      <c r="FJ2" s="2">
        <f t="shared" si="3"/>
        <v>2162</v>
      </c>
      <c r="FK2" s="2">
        <f t="shared" si="3"/>
        <v>2163</v>
      </c>
      <c r="FL2" s="2">
        <f t="shared" si="3"/>
        <v>2164</v>
      </c>
      <c r="FM2" s="2">
        <f t="shared" si="3"/>
        <v>2165</v>
      </c>
      <c r="FN2" s="2">
        <f t="shared" si="3"/>
        <v>2166</v>
      </c>
      <c r="FO2" s="2">
        <f t="shared" ref="FO2:GN2" si="4">+FN2+1</f>
        <v>2167</v>
      </c>
      <c r="FP2" s="2">
        <f t="shared" si="4"/>
        <v>2168</v>
      </c>
      <c r="FQ2" s="2">
        <f t="shared" si="4"/>
        <v>2169</v>
      </c>
      <c r="FR2" s="2">
        <f t="shared" si="4"/>
        <v>2170</v>
      </c>
      <c r="FS2" s="2">
        <f t="shared" si="4"/>
        <v>2171</v>
      </c>
      <c r="FT2" s="2">
        <f t="shared" si="4"/>
        <v>2172</v>
      </c>
      <c r="FU2" s="2">
        <f t="shared" si="4"/>
        <v>2173</v>
      </c>
      <c r="FV2" s="2">
        <f t="shared" si="4"/>
        <v>2174</v>
      </c>
      <c r="FW2" s="2">
        <f t="shared" si="4"/>
        <v>2175</v>
      </c>
      <c r="FX2" s="2">
        <f t="shared" si="4"/>
        <v>2176</v>
      </c>
      <c r="FY2" s="2">
        <f t="shared" si="4"/>
        <v>2177</v>
      </c>
      <c r="FZ2" s="2">
        <f t="shared" si="4"/>
        <v>2178</v>
      </c>
      <c r="GA2" s="2">
        <f t="shared" si="4"/>
        <v>2179</v>
      </c>
      <c r="GB2" s="2">
        <f t="shared" si="4"/>
        <v>2180</v>
      </c>
      <c r="GC2" s="2">
        <f t="shared" si="4"/>
        <v>2181</v>
      </c>
      <c r="GD2" s="2">
        <f t="shared" si="4"/>
        <v>2182</v>
      </c>
      <c r="GE2" s="2">
        <f t="shared" si="4"/>
        <v>2183</v>
      </c>
      <c r="GF2" s="2">
        <f t="shared" si="4"/>
        <v>2184</v>
      </c>
      <c r="GG2" s="2">
        <f t="shared" si="4"/>
        <v>2185</v>
      </c>
      <c r="GH2" s="2">
        <f t="shared" si="4"/>
        <v>2186</v>
      </c>
      <c r="GI2" s="2">
        <f t="shared" si="4"/>
        <v>2187</v>
      </c>
      <c r="GJ2" s="2">
        <f t="shared" si="4"/>
        <v>2188</v>
      </c>
      <c r="GK2" s="2">
        <f t="shared" si="4"/>
        <v>2189</v>
      </c>
      <c r="GL2" s="2">
        <f t="shared" si="4"/>
        <v>2190</v>
      </c>
      <c r="GM2" s="2">
        <f t="shared" si="4"/>
        <v>2191</v>
      </c>
      <c r="GN2" s="2">
        <f t="shared" si="4"/>
        <v>2192</v>
      </c>
      <c r="GO2" s="2">
        <f t="shared" ref="GO2:HM2" si="5">+GN2+1</f>
        <v>2193</v>
      </c>
      <c r="GP2" s="2">
        <f t="shared" si="5"/>
        <v>2194</v>
      </c>
      <c r="GQ2" s="2">
        <f t="shared" si="5"/>
        <v>2195</v>
      </c>
      <c r="GR2" s="2">
        <f t="shared" si="5"/>
        <v>2196</v>
      </c>
      <c r="GS2" s="2">
        <f t="shared" si="5"/>
        <v>2197</v>
      </c>
      <c r="GT2" s="2">
        <f t="shared" si="5"/>
        <v>2198</v>
      </c>
      <c r="GU2" s="2">
        <f t="shared" si="5"/>
        <v>2199</v>
      </c>
      <c r="GV2" s="2">
        <f t="shared" si="5"/>
        <v>2200</v>
      </c>
      <c r="GW2" s="2">
        <f t="shared" si="5"/>
        <v>2201</v>
      </c>
      <c r="GX2" s="2">
        <f t="shared" si="5"/>
        <v>2202</v>
      </c>
      <c r="GY2" s="2">
        <f t="shared" si="5"/>
        <v>2203</v>
      </c>
      <c r="GZ2" s="2">
        <f t="shared" si="5"/>
        <v>2204</v>
      </c>
      <c r="HA2" s="2">
        <f t="shared" si="5"/>
        <v>2205</v>
      </c>
      <c r="HB2" s="2">
        <f t="shared" si="5"/>
        <v>2206</v>
      </c>
      <c r="HC2" s="2">
        <f t="shared" si="5"/>
        <v>2207</v>
      </c>
      <c r="HD2" s="2">
        <f t="shared" si="5"/>
        <v>2208</v>
      </c>
      <c r="HE2" s="2">
        <f t="shared" si="5"/>
        <v>2209</v>
      </c>
      <c r="HF2" s="2">
        <f t="shared" si="5"/>
        <v>2210</v>
      </c>
      <c r="HG2" s="2">
        <f t="shared" si="5"/>
        <v>2211</v>
      </c>
      <c r="HH2" s="2">
        <f t="shared" si="5"/>
        <v>2212</v>
      </c>
      <c r="HI2" s="2">
        <f t="shared" si="5"/>
        <v>2213</v>
      </c>
      <c r="HJ2" s="2">
        <f t="shared" si="5"/>
        <v>2214</v>
      </c>
      <c r="HK2" s="2">
        <f t="shared" si="5"/>
        <v>2215</v>
      </c>
      <c r="HL2" s="2">
        <f t="shared" si="5"/>
        <v>2216</v>
      </c>
      <c r="HM2" s="2">
        <f t="shared" si="5"/>
        <v>2217</v>
      </c>
      <c r="HN2" s="2">
        <f t="shared" ref="HN2:HV2" si="6">+HM2+1</f>
        <v>2218</v>
      </c>
      <c r="HO2" s="2">
        <f t="shared" si="6"/>
        <v>2219</v>
      </c>
      <c r="HP2" s="2">
        <f t="shared" si="6"/>
        <v>2220</v>
      </c>
      <c r="HQ2" s="2">
        <f t="shared" si="6"/>
        <v>2221</v>
      </c>
      <c r="HR2" s="2">
        <f t="shared" si="6"/>
        <v>2222</v>
      </c>
      <c r="HS2" s="2">
        <f t="shared" si="6"/>
        <v>2223</v>
      </c>
      <c r="HT2" s="2">
        <f t="shared" si="6"/>
        <v>2224</v>
      </c>
      <c r="HU2" s="2">
        <f t="shared" si="6"/>
        <v>2225</v>
      </c>
      <c r="HV2" s="2">
        <f t="shared" si="6"/>
        <v>2226</v>
      </c>
      <c r="HW2" s="2">
        <f t="shared" ref="HW2:IC2" si="7">+HV2+1</f>
        <v>2227</v>
      </c>
      <c r="HX2" s="2">
        <f t="shared" si="7"/>
        <v>2228</v>
      </c>
      <c r="HY2" s="2">
        <f t="shared" si="7"/>
        <v>2229</v>
      </c>
      <c r="HZ2" s="2">
        <f t="shared" si="7"/>
        <v>2230</v>
      </c>
      <c r="IA2" s="2">
        <f t="shared" si="7"/>
        <v>2231</v>
      </c>
      <c r="IB2" s="2">
        <f t="shared" si="7"/>
        <v>2232</v>
      </c>
      <c r="IC2" s="2">
        <f t="shared" si="7"/>
        <v>2233</v>
      </c>
    </row>
    <row r="3" spans="1:237">
      <c r="B3" s="1" t="s">
        <v>17</v>
      </c>
      <c r="C3" s="1">
        <v>36.326000000000001</v>
      </c>
      <c r="D3" s="1">
        <v>37.134</v>
      </c>
      <c r="E3" s="1">
        <v>39.497</v>
      </c>
      <c r="F3" s="1">
        <f>+AA3-SUM(C3:E3)</f>
        <v>39.128</v>
      </c>
      <c r="G3" s="1">
        <v>38.463000000000001</v>
      </c>
      <c r="H3" s="1">
        <v>38.113999999999997</v>
      </c>
      <c r="I3" s="1">
        <v>44.75</v>
      </c>
      <c r="J3" s="1">
        <f>+AB3-SUM(G3:I3)</f>
        <v>47.925999999999988</v>
      </c>
      <c r="Z3" s="1">
        <v>130.47999999999999</v>
      </c>
      <c r="AA3" s="1">
        <v>152.08500000000001</v>
      </c>
      <c r="AB3" s="1">
        <v>169.25299999999999</v>
      </c>
    </row>
    <row r="4" spans="1:237">
      <c r="B4" s="1" t="s">
        <v>18</v>
      </c>
      <c r="C4" s="1">
        <v>4.4329999999999998</v>
      </c>
      <c r="D4" s="1">
        <v>4.4669999999999996</v>
      </c>
      <c r="E4" s="1">
        <v>2.8530000000000002</v>
      </c>
      <c r="F4" s="1">
        <f>+AA4-SUM(C4:E4)</f>
        <v>1.9970000000000017</v>
      </c>
      <c r="G4" s="1">
        <v>2.847</v>
      </c>
      <c r="H4" s="1">
        <v>3.5470000000000002</v>
      </c>
      <c r="I4" s="1">
        <v>1.659</v>
      </c>
      <c r="J4" s="1">
        <f>+AB4-SUM(G4:I4)</f>
        <v>2.1589999999999989</v>
      </c>
      <c r="Z4" s="1">
        <v>18.068999999999999</v>
      </c>
      <c r="AA4" s="1">
        <v>13.75</v>
      </c>
      <c r="AB4" s="1">
        <v>10.212</v>
      </c>
    </row>
    <row r="5" spans="1:237" s="4" customFormat="1">
      <c r="B5" s="4" t="s">
        <v>19</v>
      </c>
      <c r="C5" s="4">
        <f>+SUM(C3:C4)</f>
        <v>40.759</v>
      </c>
      <c r="D5" s="4">
        <f>+SUM(D3:D4)</f>
        <v>41.600999999999999</v>
      </c>
      <c r="E5" s="4">
        <f>+SUM(E3:E4)</f>
        <v>42.35</v>
      </c>
      <c r="F5" s="1">
        <f>+AA5-SUM(C5:E5)</f>
        <v>41.125</v>
      </c>
      <c r="G5" s="4">
        <f>+SUM(G3:G4)</f>
        <v>41.31</v>
      </c>
      <c r="H5" s="4">
        <f>+SUM(H3:H4)</f>
        <v>41.660999999999994</v>
      </c>
      <c r="I5" s="4">
        <f>+SUM(I3:I4)</f>
        <v>46.408999999999999</v>
      </c>
      <c r="J5" s="1">
        <f>+AB5-SUM(G5:I5)</f>
        <v>50.08499999999998</v>
      </c>
      <c r="M5" s="4">
        <v>48.4</v>
      </c>
      <c r="N5" s="4">
        <v>61.6</v>
      </c>
      <c r="O5" s="4">
        <v>66.7</v>
      </c>
      <c r="P5" s="4">
        <v>89.5</v>
      </c>
      <c r="Q5" s="4">
        <v>101.5</v>
      </c>
      <c r="R5" s="4">
        <v>100.2</v>
      </c>
      <c r="S5" s="4">
        <v>98</v>
      </c>
      <c r="T5" s="4">
        <v>107.5</v>
      </c>
      <c r="U5" s="4">
        <v>101.9</v>
      </c>
      <c r="V5" s="4">
        <v>85.8</v>
      </c>
      <c r="W5" s="4">
        <v>85.6</v>
      </c>
      <c r="X5" s="4">
        <v>88</v>
      </c>
      <c r="Y5" s="4">
        <v>111.1</v>
      </c>
      <c r="Z5" s="4">
        <f>+SUM(Z3:Z4)</f>
        <v>148.54899999999998</v>
      </c>
      <c r="AA5" s="4">
        <f>+SUM(AA3:AA4)</f>
        <v>165.83500000000001</v>
      </c>
      <c r="AB5" s="4">
        <f>+SUM(AB3:AB4)</f>
        <v>179.46499999999997</v>
      </c>
      <c r="AC5" s="4">
        <f>+AB5*1.15</f>
        <v>206.38474999999997</v>
      </c>
      <c r="AD5" s="4">
        <f t="shared" ref="AD5:AK5" si="8">+AC5*1.15</f>
        <v>237.34246249999995</v>
      </c>
      <c r="AE5" s="4">
        <f t="shared" si="8"/>
        <v>272.94383187499994</v>
      </c>
      <c r="AF5" s="4">
        <f t="shared" si="8"/>
        <v>313.88540665624993</v>
      </c>
      <c r="AG5" s="4">
        <f t="shared" si="8"/>
        <v>360.96821765468741</v>
      </c>
      <c r="AH5" s="4">
        <f t="shared" si="8"/>
        <v>415.1134503028905</v>
      </c>
      <c r="AI5" s="4">
        <f t="shared" si="8"/>
        <v>477.38046784832403</v>
      </c>
      <c r="AJ5" s="4">
        <f t="shared" si="8"/>
        <v>548.98753802557258</v>
      </c>
      <c r="AK5" s="4">
        <f t="shared" si="8"/>
        <v>631.33566872940844</v>
      </c>
    </row>
    <row r="6" spans="1:237" s="6" customFormat="1">
      <c r="B6" s="6" t="s">
        <v>3</v>
      </c>
      <c r="C6" s="6">
        <v>11.904</v>
      </c>
      <c r="D6" s="6">
        <v>12.369</v>
      </c>
      <c r="E6" s="6">
        <v>14.282</v>
      </c>
      <c r="F6" s="1">
        <f>+AA6-SUM(C6:E6)</f>
        <v>13.194000000000003</v>
      </c>
      <c r="G6" s="6">
        <v>13.529</v>
      </c>
      <c r="H6" s="6">
        <v>12.23</v>
      </c>
      <c r="I6" s="6">
        <v>12.484</v>
      </c>
      <c r="J6" s="1">
        <f>+AB6-SUM(G6:I6)</f>
        <v>15.900999999999996</v>
      </c>
      <c r="M6" s="6">
        <v>26.5</v>
      </c>
      <c r="N6" s="6">
        <v>28.2</v>
      </c>
      <c r="O6" s="6">
        <v>30</v>
      </c>
      <c r="P6" s="6">
        <v>36.5</v>
      </c>
      <c r="Q6" s="6">
        <v>39.5</v>
      </c>
      <c r="R6" s="6">
        <v>39.700000000000003</v>
      </c>
      <c r="S6" s="6">
        <v>39</v>
      </c>
      <c r="T6" s="6">
        <v>44.4</v>
      </c>
      <c r="U6" s="6">
        <v>47.5</v>
      </c>
      <c r="V6" s="6">
        <v>42.8</v>
      </c>
      <c r="W6" s="6">
        <v>33.5</v>
      </c>
      <c r="X6" s="6">
        <v>36.799999999999997</v>
      </c>
      <c r="Y6" s="6">
        <v>44.2</v>
      </c>
      <c r="Z6" s="6">
        <v>47.906999999999996</v>
      </c>
      <c r="AA6" s="6">
        <v>51.749000000000002</v>
      </c>
      <c r="AB6" s="6">
        <v>54.143999999999998</v>
      </c>
      <c r="AC6" s="6">
        <f>+AC$5*(AB6/AB$5)</f>
        <v>62.265599999999999</v>
      </c>
      <c r="AD6" s="6">
        <f t="shared" ref="AD6:AK6" si="9">+AD$5*(AC6/AC$5)</f>
        <v>71.605440000000002</v>
      </c>
      <c r="AE6" s="6">
        <f t="shared" si="9"/>
        <v>82.346255999999997</v>
      </c>
      <c r="AF6" s="6">
        <f t="shared" si="9"/>
        <v>94.698194399999991</v>
      </c>
      <c r="AG6" s="6">
        <f t="shared" si="9"/>
        <v>108.90292355999999</v>
      </c>
      <c r="AH6" s="6">
        <f t="shared" si="9"/>
        <v>125.23836209399998</v>
      </c>
      <c r="AI6" s="6">
        <f t="shared" si="9"/>
        <v>144.02411640809996</v>
      </c>
      <c r="AJ6" s="6">
        <f t="shared" si="9"/>
        <v>165.62773386931494</v>
      </c>
      <c r="AK6" s="6">
        <f t="shared" si="9"/>
        <v>190.47189394971218</v>
      </c>
    </row>
    <row r="7" spans="1:237" s="6" customFormat="1">
      <c r="B7" s="6" t="s">
        <v>22</v>
      </c>
      <c r="C7" s="6">
        <v>13.051</v>
      </c>
      <c r="D7" s="6">
        <v>12.263999999999999</v>
      </c>
      <c r="E7" s="6">
        <v>13.113</v>
      </c>
      <c r="F7" s="1">
        <f>+AA7-SUM(C7:E7)</f>
        <v>12.308</v>
      </c>
      <c r="G7" s="6">
        <v>12.984</v>
      </c>
      <c r="H7" s="6">
        <v>12.648999999999999</v>
      </c>
      <c r="I7" s="6">
        <v>13.516</v>
      </c>
      <c r="J7" s="1">
        <f>+AB7-SUM(G7:I7)</f>
        <v>14.417000000000002</v>
      </c>
      <c r="M7" s="6">
        <v>17.899999999999999</v>
      </c>
      <c r="N7" s="6">
        <v>15</v>
      </c>
      <c r="O7" s="6">
        <v>14</v>
      </c>
      <c r="P7" s="6">
        <v>13.3</v>
      </c>
      <c r="Q7" s="6">
        <v>13.3</v>
      </c>
      <c r="R7" s="6">
        <v>14.1</v>
      </c>
      <c r="S7" s="6">
        <v>19.100000000000001</v>
      </c>
      <c r="T7" s="6">
        <v>27.6</v>
      </c>
      <c r="U7" s="6">
        <v>30.1</v>
      </c>
      <c r="V7" s="6">
        <v>28</v>
      </c>
      <c r="W7" s="6">
        <v>32.700000000000003</v>
      </c>
      <c r="X7" s="6">
        <v>34.700000000000003</v>
      </c>
      <c r="Y7" s="6">
        <v>43.8</v>
      </c>
      <c r="Z7" s="6">
        <v>56.125999999999998</v>
      </c>
      <c r="AA7" s="6">
        <v>50.735999999999997</v>
      </c>
      <c r="AB7" s="6">
        <v>53.566000000000003</v>
      </c>
      <c r="AC7" s="6">
        <f>+AC$5*(AB7/AB$5)</f>
        <v>61.600900000000003</v>
      </c>
      <c r="AD7" s="6">
        <f t="shared" ref="AD7:AK7" si="10">+AD$5*(AC7/AC$5)</f>
        <v>70.841035000000005</v>
      </c>
      <c r="AE7" s="6">
        <f t="shared" si="10"/>
        <v>81.467190250000002</v>
      </c>
      <c r="AF7" s="6">
        <f t="shared" si="10"/>
        <v>93.687268787500003</v>
      </c>
      <c r="AG7" s="6">
        <f t="shared" si="10"/>
        <v>107.74035910562499</v>
      </c>
      <c r="AH7" s="6">
        <f t="shared" si="10"/>
        <v>123.90141297146874</v>
      </c>
      <c r="AI7" s="6">
        <f t="shared" si="10"/>
        <v>142.48662491718903</v>
      </c>
      <c r="AJ7" s="6">
        <f t="shared" si="10"/>
        <v>163.85961865476739</v>
      </c>
      <c r="AK7" s="6">
        <f t="shared" si="10"/>
        <v>188.43856145298247</v>
      </c>
    </row>
    <row r="8" spans="1:237" s="6" customFormat="1">
      <c r="B8" s="6" t="s">
        <v>23</v>
      </c>
      <c r="C8" s="6">
        <v>15.645</v>
      </c>
      <c r="D8" s="6">
        <v>14.766</v>
      </c>
      <c r="E8" s="6">
        <v>15.611000000000001</v>
      </c>
      <c r="F8" s="1">
        <f>+AA8-SUM(C8:E8)</f>
        <v>16.193999999999996</v>
      </c>
      <c r="G8" s="6">
        <v>16.498000000000001</v>
      </c>
      <c r="H8" s="6">
        <v>16.259</v>
      </c>
      <c r="I8" s="6">
        <v>18.094000000000001</v>
      </c>
      <c r="J8" s="1">
        <f>+AB8-SUM(G8:I8)</f>
        <v>19.073</v>
      </c>
      <c r="M8" s="6">
        <v>16.600000000000001</v>
      </c>
      <c r="N8" s="6">
        <v>16</v>
      </c>
      <c r="O8" s="6">
        <v>18.399999999999999</v>
      </c>
      <c r="P8" s="6">
        <v>18.600000000000001</v>
      </c>
      <c r="Q8" s="6">
        <v>17</v>
      </c>
      <c r="R8" s="6">
        <v>18.5</v>
      </c>
      <c r="S8" s="6">
        <v>20.399999999999999</v>
      </c>
      <c r="T8" s="6">
        <v>22.1</v>
      </c>
      <c r="U8" s="6">
        <v>23.7</v>
      </c>
      <c r="V8" s="6">
        <v>23.9</v>
      </c>
      <c r="W8" s="6">
        <v>26.3</v>
      </c>
      <c r="X8" s="6">
        <v>32.700000000000003</v>
      </c>
      <c r="Y8" s="6">
        <v>37.6</v>
      </c>
      <c r="Z8" s="6">
        <v>45.338000000000001</v>
      </c>
      <c r="AA8" s="6">
        <v>62.216000000000001</v>
      </c>
      <c r="AB8" s="6">
        <v>69.924000000000007</v>
      </c>
      <c r="AC8" s="6">
        <f>+AC$5*(AB8/AB$5)</f>
        <v>80.412600000000012</v>
      </c>
      <c r="AD8" s="6">
        <f t="shared" ref="AD8:AK8" si="11">+AD$5*(AC8/AC$5)</f>
        <v>92.474490000000003</v>
      </c>
      <c r="AE8" s="6">
        <f t="shared" si="11"/>
        <v>106.3456635</v>
      </c>
      <c r="AF8" s="6">
        <f t="shared" si="11"/>
        <v>122.297513025</v>
      </c>
      <c r="AG8" s="6">
        <f t="shared" si="11"/>
        <v>140.64213997875001</v>
      </c>
      <c r="AH8" s="6">
        <f t="shared" si="11"/>
        <v>161.7384609755625</v>
      </c>
      <c r="AI8" s="6">
        <f t="shared" si="11"/>
        <v>185.99923012189686</v>
      </c>
      <c r="AJ8" s="6">
        <f t="shared" si="11"/>
        <v>213.89911464018135</v>
      </c>
      <c r="AK8" s="6">
        <f t="shared" si="11"/>
        <v>245.98398183620856</v>
      </c>
    </row>
    <row r="9" spans="1:237" s="6" customFormat="1">
      <c r="B9" s="6" t="s">
        <v>24</v>
      </c>
      <c r="C9" s="6">
        <v>-0.91100000000000003</v>
      </c>
      <c r="D9" s="6">
        <v>-1.071</v>
      </c>
      <c r="E9" s="6">
        <v>-2.0179999999999998</v>
      </c>
      <c r="F9" s="1">
        <f>+AA9-SUM(C9:E9)</f>
        <v>-1.0199999999999996</v>
      </c>
      <c r="G9" s="6">
        <v>-1.6919999999999999</v>
      </c>
      <c r="H9" s="6">
        <v>-1.4790000000000001</v>
      </c>
      <c r="I9" s="6">
        <v>-1.5109999999999999</v>
      </c>
      <c r="J9" s="1">
        <f>+AB9-SUM(G9:I9)</f>
        <v>-0.96199999999999974</v>
      </c>
      <c r="Z9" s="6">
        <v>-2.5619999999999998</v>
      </c>
      <c r="AA9" s="6">
        <v>-5.0199999999999996</v>
      </c>
      <c r="AB9" s="6">
        <v>-5.6440000000000001</v>
      </c>
      <c r="AC9" s="6">
        <f>+AC$5*(AB9/AB$5)</f>
        <v>-6.4905999999999997</v>
      </c>
      <c r="AD9" s="6">
        <f t="shared" ref="AD9:AK9" si="12">+AD$5*(AC9/AC$5)</f>
        <v>-7.4641899999999994</v>
      </c>
      <c r="AE9" s="6">
        <f t="shared" si="12"/>
        <v>-8.5838184999999996</v>
      </c>
      <c r="AF9" s="6">
        <f t="shared" si="12"/>
        <v>-9.8713912749999988</v>
      </c>
      <c r="AG9" s="6">
        <f t="shared" si="12"/>
        <v>-11.352099966249998</v>
      </c>
      <c r="AH9" s="6">
        <f t="shared" si="12"/>
        <v>-13.054914961187498</v>
      </c>
      <c r="AI9" s="6">
        <f t="shared" si="12"/>
        <v>-15.013152205365621</v>
      </c>
      <c r="AJ9" s="6">
        <f t="shared" si="12"/>
        <v>-17.265125036170463</v>
      </c>
      <c r="AK9" s="6">
        <f t="shared" si="12"/>
        <v>-19.85489379159603</v>
      </c>
    </row>
    <row r="10" spans="1:237" s="6" customFormat="1">
      <c r="B10" s="6" t="s">
        <v>25</v>
      </c>
      <c r="C10" s="8">
        <f>+C5-SUM(C6:C9)</f>
        <v>1.0700000000000074</v>
      </c>
      <c r="D10" s="6">
        <f>+D5-SUM(D6:D9)</f>
        <v>3.2729999999999961</v>
      </c>
      <c r="E10" s="6">
        <f>+E5-SUM(E6:E9)</f>
        <v>1.3620000000000019</v>
      </c>
      <c r="F10" s="1">
        <f>+AA10-SUM(C10:E10)</f>
        <v>0.44900000000001938</v>
      </c>
      <c r="G10" s="6">
        <f>+G5-SUM(G6:G9)</f>
        <v>-8.9999999999932356E-3</v>
      </c>
      <c r="H10" s="6">
        <f>+H5-SUM(H6:H9)</f>
        <v>2.0019999999999953</v>
      </c>
      <c r="I10" s="6">
        <f>+I5-SUM(I6:I9)</f>
        <v>3.8260000000000005</v>
      </c>
      <c r="J10" s="1">
        <f>+AB10-SUM(G10:I10)</f>
        <v>1.6559999999999633</v>
      </c>
      <c r="Z10" s="6">
        <f>+Z5-SUM(Z6:Z9)</f>
        <v>1.7400000000000091</v>
      </c>
      <c r="AA10" s="6">
        <f>+AA5-SUM(AA6:AA9)</f>
        <v>6.1540000000000248</v>
      </c>
      <c r="AB10" s="6">
        <f>+AB5-SUM(AB6:AB9)</f>
        <v>7.4749999999999659</v>
      </c>
      <c r="AC10" s="6">
        <f>+AC5-SUM(AC6:AC9)</f>
        <v>8.5962499999999409</v>
      </c>
      <c r="AD10" s="6">
        <f t="shared" ref="AD10:AK10" si="13">+AD5-SUM(AD6:AD9)</f>
        <v>9.885687499999932</v>
      </c>
      <c r="AE10" s="6">
        <f t="shared" si="13"/>
        <v>11.36854062499998</v>
      </c>
      <c r="AF10" s="6">
        <f t="shared" si="13"/>
        <v>13.073821718749969</v>
      </c>
      <c r="AG10" s="6">
        <f t="shared" si="13"/>
        <v>15.034894976562441</v>
      </c>
      <c r="AH10" s="6">
        <f t="shared" si="13"/>
        <v>17.29012922304679</v>
      </c>
      <c r="AI10" s="6">
        <f t="shared" si="13"/>
        <v>19.883648606503755</v>
      </c>
      <c r="AJ10" s="6">
        <f t="shared" si="13"/>
        <v>22.866195897479429</v>
      </c>
      <c r="AK10" s="6">
        <f t="shared" si="13"/>
        <v>26.296125282101229</v>
      </c>
    </row>
    <row r="11" spans="1:237" s="6" customFormat="1">
      <c r="B11" s="6" t="s">
        <v>26</v>
      </c>
      <c r="C11" s="8">
        <v>-0.39</v>
      </c>
      <c r="D11" s="6">
        <v>3.8879999999999999</v>
      </c>
      <c r="E11" s="6">
        <v>-6.0060000000000002</v>
      </c>
      <c r="F11" s="1">
        <f>+AA11-SUM(C11:E11)</f>
        <v>0.74400000000000044</v>
      </c>
      <c r="G11" s="6">
        <v>-0.125</v>
      </c>
      <c r="H11" s="6">
        <v>-3.7999999999999999E-2</v>
      </c>
      <c r="I11" s="6">
        <v>-1.4239999999999999</v>
      </c>
      <c r="J11" s="1">
        <f>+AB11-SUM(G11:I11)</f>
        <v>-0.93499999999999983</v>
      </c>
      <c r="Z11" s="6">
        <v>-3.899</v>
      </c>
      <c r="AA11" s="6">
        <v>-1.764</v>
      </c>
      <c r="AB11" s="6">
        <v>-2.5219999999999998</v>
      </c>
      <c r="AC11" s="6">
        <f>+AC10*(AB11/AB10)</f>
        <v>-2.900299999999993</v>
      </c>
      <c r="AD11" s="6">
        <f t="shared" ref="AD11:AK11" si="14">+AD10*(AC11/AC10)</f>
        <v>-3.3353449999999922</v>
      </c>
      <c r="AE11" s="6">
        <f t="shared" si="14"/>
        <v>-3.8356467500000107</v>
      </c>
      <c r="AF11" s="6">
        <f t="shared" si="14"/>
        <v>-4.4109937625000093</v>
      </c>
      <c r="AG11" s="6">
        <f t="shared" si="14"/>
        <v>-5.0726428268750032</v>
      </c>
      <c r="AH11" s="6">
        <f t="shared" si="14"/>
        <v>-5.8335392509062478</v>
      </c>
      <c r="AI11" s="6">
        <f t="shared" si="14"/>
        <v>-6.7085701385421661</v>
      </c>
      <c r="AJ11" s="6">
        <f t="shared" si="14"/>
        <v>-7.7148556593235291</v>
      </c>
      <c r="AK11" s="6">
        <f t="shared" si="14"/>
        <v>-8.8720840082220196</v>
      </c>
    </row>
    <row r="12" spans="1:237" s="6" customFormat="1">
      <c r="B12" s="6" t="s">
        <v>27</v>
      </c>
      <c r="C12" s="8">
        <f>SUM(C10:C11)</f>
        <v>0.68000000000000738</v>
      </c>
      <c r="D12" s="6">
        <f>+SUM(D10:D11)</f>
        <v>7.160999999999996</v>
      </c>
      <c r="E12" s="6">
        <f>+SUM(E10:E11)</f>
        <v>-4.6439999999999984</v>
      </c>
      <c r="F12" s="1">
        <f>+AA12-SUM(C12:E12)</f>
        <v>1.1930000000000192</v>
      </c>
      <c r="G12" s="6">
        <f>+SUM(G10:G11)</f>
        <v>-0.13399999999999324</v>
      </c>
      <c r="H12" s="6">
        <f>+SUM(H10:H11)</f>
        <v>1.9639999999999953</v>
      </c>
      <c r="I12" s="6">
        <f>+SUM(I10:I11)</f>
        <v>2.4020000000000006</v>
      </c>
      <c r="J12" s="1">
        <f>+AB12-SUM(G12:I12)</f>
        <v>0.72099999999996278</v>
      </c>
      <c r="V12" s="6">
        <f>179-24.9</f>
        <v>154.1</v>
      </c>
      <c r="Z12" s="6">
        <f>+SUM(Z10:Z11)</f>
        <v>-2.1589999999999909</v>
      </c>
      <c r="AA12" s="6">
        <f>+SUM(AA10:AA11)</f>
        <v>4.3900000000000245</v>
      </c>
      <c r="AB12" s="6">
        <f>+SUM(AB10:AB11)</f>
        <v>4.9529999999999657</v>
      </c>
      <c r="AC12" s="6">
        <f>+SUM(AC10:AC11)</f>
        <v>5.6959499999999483</v>
      </c>
      <c r="AD12" s="6">
        <f t="shared" ref="AD12:AK12" si="15">+SUM(AD10:AD11)</f>
        <v>6.5503424999999398</v>
      </c>
      <c r="AE12" s="6">
        <f t="shared" si="15"/>
        <v>7.532893874999969</v>
      </c>
      <c r="AF12" s="6">
        <f t="shared" si="15"/>
        <v>8.6628279562499593</v>
      </c>
      <c r="AG12" s="6">
        <f t="shared" si="15"/>
        <v>9.962252149687437</v>
      </c>
      <c r="AH12" s="6">
        <f t="shared" si="15"/>
        <v>11.456589972140542</v>
      </c>
      <c r="AI12" s="6">
        <f t="shared" si="15"/>
        <v>13.175078467961589</v>
      </c>
      <c r="AJ12" s="6">
        <f t="shared" si="15"/>
        <v>15.1513402381559</v>
      </c>
      <c r="AK12" s="6">
        <f t="shared" si="15"/>
        <v>17.424041273879212</v>
      </c>
      <c r="AL12" s="6">
        <f>+AK12*(1+$AM$18)</f>
        <v>17.598281686618005</v>
      </c>
      <c r="AM12" s="6">
        <f t="shared" ref="AM12:CX12" si="16">+AL12*(1+$AM$18)</f>
        <v>17.774264503484186</v>
      </c>
      <c r="AN12" s="6">
        <f t="shared" si="16"/>
        <v>17.95200714851903</v>
      </c>
      <c r="AO12" s="6">
        <f t="shared" si="16"/>
        <v>18.131527220004219</v>
      </c>
      <c r="AP12" s="6">
        <f t="shared" si="16"/>
        <v>18.312842492204261</v>
      </c>
      <c r="AQ12" s="6">
        <f t="shared" si="16"/>
        <v>18.495970917126304</v>
      </c>
      <c r="AR12" s="6">
        <f t="shared" si="16"/>
        <v>18.680930626297567</v>
      </c>
      <c r="AS12" s="6">
        <f t="shared" si="16"/>
        <v>18.867739932560543</v>
      </c>
      <c r="AT12" s="6">
        <f t="shared" si="16"/>
        <v>19.056417331886149</v>
      </c>
      <c r="AU12" s="6">
        <f t="shared" si="16"/>
        <v>19.24698150520501</v>
      </c>
      <c r="AV12" s="6">
        <f t="shared" si="16"/>
        <v>19.43945132025706</v>
      </c>
      <c r="AW12" s="6">
        <f t="shared" si="16"/>
        <v>19.633845833459631</v>
      </c>
      <c r="AX12" s="6">
        <f t="shared" si="16"/>
        <v>19.830184291794229</v>
      </c>
      <c r="AY12" s="6">
        <f t="shared" si="16"/>
        <v>20.028486134712171</v>
      </c>
      <c r="AZ12" s="6">
        <f t="shared" si="16"/>
        <v>20.228770996059293</v>
      </c>
      <c r="BA12" s="6">
        <f t="shared" si="16"/>
        <v>20.431058706019886</v>
      </c>
      <c r="BB12" s="6">
        <f t="shared" si="16"/>
        <v>20.635369293080085</v>
      </c>
      <c r="BC12" s="6">
        <f t="shared" si="16"/>
        <v>20.841722986010886</v>
      </c>
      <c r="BD12" s="6">
        <f t="shared" si="16"/>
        <v>21.050140215870996</v>
      </c>
      <c r="BE12" s="6">
        <f t="shared" si="16"/>
        <v>21.260641618029705</v>
      </c>
      <c r="BF12" s="6">
        <f t="shared" si="16"/>
        <v>21.473248034210002</v>
      </c>
      <c r="BG12" s="6">
        <f t="shared" si="16"/>
        <v>21.687980514552102</v>
      </c>
      <c r="BH12" s="6">
        <f t="shared" si="16"/>
        <v>21.904860319697622</v>
      </c>
      <c r="BI12" s="6">
        <f t="shared" si="16"/>
        <v>22.1239089228946</v>
      </c>
      <c r="BJ12" s="6">
        <f t="shared" si="16"/>
        <v>22.345148012123545</v>
      </c>
      <c r="BK12" s="6">
        <f t="shared" si="16"/>
        <v>22.568599492244779</v>
      </c>
      <c r="BL12" s="6">
        <f t="shared" si="16"/>
        <v>22.794285487167226</v>
      </c>
      <c r="BM12" s="6">
        <f t="shared" si="16"/>
        <v>23.022228342038897</v>
      </c>
      <c r="BN12" s="6">
        <f t="shared" si="16"/>
        <v>23.252450625459286</v>
      </c>
      <c r="BO12" s="6">
        <f t="shared" si="16"/>
        <v>23.484975131713878</v>
      </c>
      <c r="BP12" s="6">
        <f t="shared" si="16"/>
        <v>23.719824883031016</v>
      </c>
      <c r="BQ12" s="6">
        <f t="shared" si="16"/>
        <v>23.957023131861327</v>
      </c>
      <c r="BR12" s="6">
        <f t="shared" si="16"/>
        <v>24.196593363179939</v>
      </c>
      <c r="BS12" s="6">
        <f t="shared" si="16"/>
        <v>24.438559296811739</v>
      </c>
      <c r="BT12" s="6">
        <f t="shared" si="16"/>
        <v>24.682944889779858</v>
      </c>
      <c r="BU12" s="6">
        <f t="shared" si="16"/>
        <v>24.929774338677657</v>
      </c>
      <c r="BV12" s="6">
        <f t="shared" si="16"/>
        <v>25.179072082064433</v>
      </c>
      <c r="BW12" s="6">
        <f t="shared" si="16"/>
        <v>25.430862802885077</v>
      </c>
      <c r="BX12" s="6">
        <f t="shared" si="16"/>
        <v>25.685171430913929</v>
      </c>
      <c r="BY12" s="6">
        <f t="shared" si="16"/>
        <v>25.942023145223068</v>
      </c>
      <c r="BZ12" s="6">
        <f t="shared" si="16"/>
        <v>26.2014433766753</v>
      </c>
      <c r="CA12" s="6">
        <f t="shared" si="16"/>
        <v>26.463457810442055</v>
      </c>
      <c r="CB12" s="6">
        <f t="shared" si="16"/>
        <v>26.728092388546475</v>
      </c>
      <c r="CC12" s="6">
        <f t="shared" si="16"/>
        <v>26.995373312431941</v>
      </c>
      <c r="CD12" s="6">
        <f t="shared" si="16"/>
        <v>27.265327045556262</v>
      </c>
      <c r="CE12" s="6">
        <f t="shared" si="16"/>
        <v>27.537980316011826</v>
      </c>
      <c r="CF12" s="6">
        <f t="shared" si="16"/>
        <v>27.813360119171943</v>
      </c>
      <c r="CG12" s="6">
        <f t="shared" si="16"/>
        <v>28.091493720363662</v>
      </c>
      <c r="CH12" s="6">
        <f t="shared" si="16"/>
        <v>28.372408657567298</v>
      </c>
      <c r="CI12" s="6">
        <f t="shared" si="16"/>
        <v>28.656132744142973</v>
      </c>
      <c r="CJ12" s="6">
        <f t="shared" si="16"/>
        <v>28.942694071584402</v>
      </c>
      <c r="CK12" s="6">
        <f t="shared" si="16"/>
        <v>29.232121012300247</v>
      </c>
      <c r="CL12" s="6">
        <f t="shared" si="16"/>
        <v>29.52444222242325</v>
      </c>
      <c r="CM12" s="6">
        <f t="shared" si="16"/>
        <v>29.819686644647483</v>
      </c>
      <c r="CN12" s="6">
        <f t="shared" si="16"/>
        <v>30.117883511093957</v>
      </c>
      <c r="CO12" s="6">
        <f t="shared" si="16"/>
        <v>30.419062346204896</v>
      </c>
      <c r="CP12" s="6">
        <f t="shared" si="16"/>
        <v>30.723252969666945</v>
      </c>
      <c r="CQ12" s="6">
        <f t="shared" si="16"/>
        <v>31.030485499363614</v>
      </c>
      <c r="CR12" s="6">
        <f t="shared" si="16"/>
        <v>31.340790354357249</v>
      </c>
      <c r="CS12" s="6">
        <f t="shared" si="16"/>
        <v>31.654198257900823</v>
      </c>
      <c r="CT12" s="6">
        <f t="shared" si="16"/>
        <v>31.970740240479831</v>
      </c>
      <c r="CU12" s="6">
        <f t="shared" si="16"/>
        <v>32.290447642884629</v>
      </c>
      <c r="CV12" s="6">
        <f t="shared" si="16"/>
        <v>32.613352119313475</v>
      </c>
      <c r="CW12" s="6">
        <f t="shared" si="16"/>
        <v>32.939485640506611</v>
      </c>
      <c r="CX12" s="6">
        <f t="shared" si="16"/>
        <v>33.268880496911677</v>
      </c>
      <c r="CY12" s="6">
        <f t="shared" ref="CY12:DB12" si="17">+CX12*(1+$AM$18)</f>
        <v>33.601569301880794</v>
      </c>
      <c r="CZ12" s="6">
        <f t="shared" si="17"/>
        <v>33.937584994899602</v>
      </c>
      <c r="DA12" s="6">
        <f t="shared" si="17"/>
        <v>34.276960844848595</v>
      </c>
      <c r="DB12" s="6">
        <f t="shared" si="17"/>
        <v>34.61973045329708</v>
      </c>
      <c r="DC12" s="6">
        <f t="shared" ref="DC12:FN12" si="18">+DB12*(1+$AM$18)</f>
        <v>34.965927757830052</v>
      </c>
      <c r="DD12" s="6">
        <f t="shared" si="18"/>
        <v>35.315587035408356</v>
      </c>
      <c r="DE12" s="6">
        <f t="shared" si="18"/>
        <v>35.668742905762443</v>
      </c>
      <c r="DF12" s="6">
        <f t="shared" si="18"/>
        <v>36.025430334820065</v>
      </c>
      <c r="DG12" s="6">
        <f t="shared" si="18"/>
        <v>36.385684638168264</v>
      </c>
      <c r="DH12" s="6">
        <f t="shared" si="18"/>
        <v>36.749541484549944</v>
      </c>
      <c r="DI12" s="6">
        <f t="shared" si="18"/>
        <v>37.117036899395444</v>
      </c>
      <c r="DJ12" s="6">
        <f t="shared" si="18"/>
        <v>37.488207268389402</v>
      </c>
      <c r="DK12" s="6">
        <f t="shared" si="18"/>
        <v>37.863089341073298</v>
      </c>
      <c r="DL12" s="6">
        <f t="shared" si="18"/>
        <v>38.241720234484035</v>
      </c>
      <c r="DM12" s="6">
        <f t="shared" si="18"/>
        <v>38.624137436828875</v>
      </c>
      <c r="DN12" s="6">
        <f t="shared" si="18"/>
        <v>39.010378811197164</v>
      </c>
      <c r="DO12" s="6">
        <f t="shared" si="18"/>
        <v>39.400482599309136</v>
      </c>
      <c r="DP12" s="6">
        <f t="shared" si="18"/>
        <v>39.794487425302229</v>
      </c>
      <c r="DQ12" s="6">
        <f t="shared" si="18"/>
        <v>40.19243229955525</v>
      </c>
      <c r="DR12" s="6">
        <f t="shared" si="18"/>
        <v>40.594356622550805</v>
      </c>
      <c r="DS12" s="6">
        <f t="shared" si="18"/>
        <v>41.000300188776315</v>
      </c>
      <c r="DT12" s="6">
        <f t="shared" si="18"/>
        <v>41.410303190664081</v>
      </c>
      <c r="DU12" s="6">
        <f t="shared" si="18"/>
        <v>41.824406222570722</v>
      </c>
      <c r="DV12" s="6">
        <f t="shared" si="18"/>
        <v>42.242650284796433</v>
      </c>
      <c r="DW12" s="6">
        <f t="shared" si="18"/>
        <v>42.665076787644395</v>
      </c>
      <c r="DX12" s="6">
        <f t="shared" si="18"/>
        <v>43.091727555520841</v>
      </c>
      <c r="DY12" s="6">
        <f t="shared" si="18"/>
        <v>43.52264483107605</v>
      </c>
      <c r="DZ12" s="6">
        <f t="shared" si="18"/>
        <v>43.957871279386808</v>
      </c>
      <c r="EA12" s="6">
        <f t="shared" si="18"/>
        <v>44.397449992180675</v>
      </c>
      <c r="EB12" s="6">
        <f t="shared" si="18"/>
        <v>44.841424492102483</v>
      </c>
      <c r="EC12" s="6">
        <f t="shared" si="18"/>
        <v>45.289838737023508</v>
      </c>
      <c r="ED12" s="6">
        <f t="shared" si="18"/>
        <v>45.742737124393742</v>
      </c>
      <c r="EE12" s="6">
        <f t="shared" si="18"/>
        <v>46.200164495637679</v>
      </c>
      <c r="EF12" s="6">
        <f t="shared" si="18"/>
        <v>46.66216614059406</v>
      </c>
      <c r="EG12" s="6">
        <f t="shared" si="18"/>
        <v>47.128787801999998</v>
      </c>
      <c r="EH12" s="6">
        <f t="shared" si="18"/>
        <v>47.600075680019998</v>
      </c>
      <c r="EI12" s="6">
        <f t="shared" si="18"/>
        <v>48.076076436820202</v>
      </c>
      <c r="EJ12" s="6">
        <f t="shared" si="18"/>
        <v>48.556837201188401</v>
      </c>
      <c r="EK12" s="6">
        <f t="shared" si="18"/>
        <v>49.042405573200284</v>
      </c>
      <c r="EL12" s="6">
        <f t="shared" si="18"/>
        <v>49.532829628932291</v>
      </c>
      <c r="EM12" s="6">
        <f t="shared" si="18"/>
        <v>50.028157925221613</v>
      </c>
      <c r="EN12" s="6">
        <f t="shared" si="18"/>
        <v>50.52843950447383</v>
      </c>
      <c r="EO12" s="6">
        <f t="shared" si="18"/>
        <v>51.03372389951857</v>
      </c>
      <c r="EP12" s="6">
        <f t="shared" si="18"/>
        <v>51.544061138513754</v>
      </c>
      <c r="EQ12" s="6">
        <f t="shared" si="18"/>
        <v>52.059501749898892</v>
      </c>
      <c r="ER12" s="6">
        <f t="shared" si="18"/>
        <v>52.580096767397883</v>
      </c>
      <c r="ES12" s="6">
        <f t="shared" si="18"/>
        <v>53.105897735071864</v>
      </c>
      <c r="ET12" s="6">
        <f t="shared" si="18"/>
        <v>53.636956712422581</v>
      </c>
      <c r="EU12" s="6">
        <f t="shared" si="18"/>
        <v>54.173326279546806</v>
      </c>
      <c r="EV12" s="6">
        <f t="shared" si="18"/>
        <v>54.715059542342274</v>
      </c>
      <c r="EW12" s="6">
        <f t="shared" si="18"/>
        <v>55.262210137765699</v>
      </c>
      <c r="EX12" s="6">
        <f t="shared" si="18"/>
        <v>55.814832239143357</v>
      </c>
      <c r="EY12" s="6">
        <f t="shared" si="18"/>
        <v>56.372980561534789</v>
      </c>
      <c r="EZ12" s="6">
        <f t="shared" si="18"/>
        <v>56.936710367150134</v>
      </c>
      <c r="FA12" s="6">
        <f t="shared" si="18"/>
        <v>57.506077470821637</v>
      </c>
      <c r="FB12" s="6">
        <f t="shared" si="18"/>
        <v>58.081138245529857</v>
      </c>
      <c r="FC12" s="6">
        <f t="shared" si="18"/>
        <v>58.661949627985159</v>
      </c>
      <c r="FD12" s="6">
        <f t="shared" si="18"/>
        <v>59.248569124265011</v>
      </c>
      <c r="FE12" s="6">
        <f t="shared" si="18"/>
        <v>59.841054815507661</v>
      </c>
      <c r="FF12" s="6">
        <f t="shared" si="18"/>
        <v>60.439465363662741</v>
      </c>
      <c r="FG12" s="6">
        <f t="shared" si="18"/>
        <v>61.043860017299366</v>
      </c>
      <c r="FH12" s="6">
        <f t="shared" si="18"/>
        <v>61.654298617472357</v>
      </c>
      <c r="FI12" s="6">
        <f t="shared" si="18"/>
        <v>62.270841603647078</v>
      </c>
      <c r="FJ12" s="6">
        <f t="shared" si="18"/>
        <v>62.893550019683552</v>
      </c>
      <c r="FK12" s="6">
        <f t="shared" si="18"/>
        <v>63.522485519880391</v>
      </c>
      <c r="FL12" s="6">
        <f t="shared" si="18"/>
        <v>64.157710375079191</v>
      </c>
      <c r="FM12" s="6">
        <f t="shared" si="18"/>
        <v>64.799287478829982</v>
      </c>
      <c r="FN12" s="6">
        <f t="shared" si="18"/>
        <v>65.447280353618282</v>
      </c>
      <c r="FO12" s="6">
        <f t="shared" ref="FO12:GN12" si="19">+FN12*(1+$AM$18)</f>
        <v>66.101753157154462</v>
      </c>
      <c r="FP12" s="6">
        <f t="shared" si="19"/>
        <v>66.762770688726008</v>
      </c>
      <c r="FQ12" s="6">
        <f t="shared" si="19"/>
        <v>67.430398395613267</v>
      </c>
      <c r="FR12" s="6">
        <f t="shared" si="19"/>
        <v>68.104702379569403</v>
      </c>
      <c r="FS12" s="6">
        <f t="shared" si="19"/>
        <v>68.785749403365102</v>
      </c>
      <c r="FT12" s="6">
        <f t="shared" si="19"/>
        <v>69.473606897398753</v>
      </c>
      <c r="FU12" s="6">
        <f t="shared" si="19"/>
        <v>70.168342966372748</v>
      </c>
      <c r="FV12" s="6">
        <f t="shared" si="19"/>
        <v>70.870026396036479</v>
      </c>
      <c r="FW12" s="6">
        <f t="shared" si="19"/>
        <v>71.578726659996846</v>
      </c>
      <c r="FX12" s="6">
        <f t="shared" si="19"/>
        <v>72.294513926596821</v>
      </c>
      <c r="FY12" s="6">
        <f t="shared" si="19"/>
        <v>73.017459065862795</v>
      </c>
      <c r="FZ12" s="6">
        <f t="shared" si="19"/>
        <v>73.74763365652143</v>
      </c>
      <c r="GA12" s="6">
        <f t="shared" si="19"/>
        <v>74.485109993086638</v>
      </c>
      <c r="GB12" s="6">
        <f t="shared" si="19"/>
        <v>75.229961093017508</v>
      </c>
      <c r="GC12" s="6">
        <f t="shared" si="19"/>
        <v>75.982260703947688</v>
      </c>
      <c r="GD12" s="6">
        <f t="shared" si="19"/>
        <v>76.742083310987169</v>
      </c>
      <c r="GE12" s="6">
        <f t="shared" si="19"/>
        <v>77.509504144097036</v>
      </c>
      <c r="GF12" s="6">
        <f t="shared" si="19"/>
        <v>78.284599185538013</v>
      </c>
      <c r="GG12" s="6">
        <f t="shared" si="19"/>
        <v>79.067445177393395</v>
      </c>
      <c r="GH12" s="6">
        <f t="shared" si="19"/>
        <v>79.858119629167334</v>
      </c>
      <c r="GI12" s="6">
        <f t="shared" si="19"/>
        <v>80.656700825459012</v>
      </c>
      <c r="GJ12" s="6">
        <f t="shared" si="19"/>
        <v>81.463267833713601</v>
      </c>
      <c r="GK12" s="6">
        <f t="shared" si="19"/>
        <v>82.277900512050735</v>
      </c>
      <c r="GL12" s="6">
        <f t="shared" si="19"/>
        <v>83.100679517171244</v>
      </c>
      <c r="GM12" s="6">
        <f t="shared" si="19"/>
        <v>83.931686312342961</v>
      </c>
      <c r="GN12" s="6">
        <f t="shared" si="19"/>
        <v>84.77100317546639</v>
      </c>
      <c r="GO12" s="6">
        <f t="shared" ref="GO12:HM12" si="20">+GN12*(1+$AM$18)</f>
        <v>85.618713207221049</v>
      </c>
      <c r="GP12" s="6">
        <f t="shared" si="20"/>
        <v>86.474900339293256</v>
      </c>
      <c r="GQ12" s="6">
        <f t="shared" si="20"/>
        <v>87.339649342686187</v>
      </c>
      <c r="GR12" s="6">
        <f t="shared" si="20"/>
        <v>88.213045836113054</v>
      </c>
      <c r="GS12" s="6">
        <f t="shared" si="20"/>
        <v>89.095176294474186</v>
      </c>
      <c r="GT12" s="6">
        <f t="shared" si="20"/>
        <v>89.986128057418924</v>
      </c>
      <c r="GU12" s="6">
        <f t="shared" si="20"/>
        <v>90.885989337993109</v>
      </c>
      <c r="GV12" s="6">
        <f t="shared" si="20"/>
        <v>91.794849231373036</v>
      </c>
      <c r="GW12" s="6">
        <f t="shared" si="20"/>
        <v>92.712797723686762</v>
      </c>
      <c r="GX12" s="6">
        <f t="shared" si="20"/>
        <v>93.639925700923627</v>
      </c>
      <c r="GY12" s="6">
        <f t="shared" si="20"/>
        <v>94.576324957932869</v>
      </c>
      <c r="GZ12" s="6">
        <f t="shared" si="20"/>
        <v>95.522088207512198</v>
      </c>
      <c r="HA12" s="6">
        <f t="shared" si="20"/>
        <v>96.477309089587322</v>
      </c>
      <c r="HB12" s="6">
        <f t="shared" si="20"/>
        <v>97.442082180483197</v>
      </c>
      <c r="HC12" s="6">
        <f t="shared" si="20"/>
        <v>98.416503002288025</v>
      </c>
      <c r="HD12" s="6">
        <f t="shared" si="20"/>
        <v>99.400668032310904</v>
      </c>
      <c r="HE12" s="6">
        <f t="shared" si="20"/>
        <v>100.39467471263401</v>
      </c>
      <c r="HF12" s="6">
        <f t="shared" si="20"/>
        <v>101.39862145976035</v>
      </c>
      <c r="HG12" s="6">
        <f t="shared" si="20"/>
        <v>102.41260767435796</v>
      </c>
      <c r="HH12" s="6">
        <f t="shared" si="20"/>
        <v>103.43673375110154</v>
      </c>
      <c r="HI12" s="6">
        <f t="shared" si="20"/>
        <v>104.47110108861256</v>
      </c>
      <c r="HJ12" s="6">
        <f t="shared" si="20"/>
        <v>105.51581209949869</v>
      </c>
      <c r="HK12" s="6">
        <f t="shared" si="20"/>
        <v>106.57097022049368</v>
      </c>
      <c r="HL12" s="6">
        <f t="shared" si="20"/>
        <v>107.63667992269862</v>
      </c>
      <c r="HM12" s="6">
        <f t="shared" si="20"/>
        <v>108.71304672192561</v>
      </c>
      <c r="HN12" s="6">
        <f t="shared" ref="HN12:HV12" si="21">+HM12*(1+$AM$18)</f>
        <v>109.80017718914486</v>
      </c>
      <c r="HO12" s="6">
        <f t="shared" si="21"/>
        <v>110.89817896103631</v>
      </c>
      <c r="HP12" s="6">
        <f t="shared" si="21"/>
        <v>112.00716075064668</v>
      </c>
      <c r="HQ12" s="6">
        <f t="shared" si="21"/>
        <v>113.12723235815315</v>
      </c>
      <c r="HR12" s="6">
        <f t="shared" si="21"/>
        <v>114.25850468173468</v>
      </c>
      <c r="HS12" s="6">
        <f t="shared" si="21"/>
        <v>115.40108972855202</v>
      </c>
      <c r="HT12" s="6">
        <f t="shared" si="21"/>
        <v>116.55510062583754</v>
      </c>
      <c r="HU12" s="6">
        <f t="shared" si="21"/>
        <v>117.72065163209592</v>
      </c>
      <c r="HV12" s="6">
        <f t="shared" si="21"/>
        <v>118.89785814841689</v>
      </c>
      <c r="HW12" s="6">
        <f>+HV12*(1+$AM$18)</f>
        <v>120.08683672990105</v>
      </c>
      <c r="HX12" s="6">
        <f>+HW12*(1+$AM$18)</f>
        <v>121.28770509720006</v>
      </c>
      <c r="HY12" s="6">
        <f>+HX12*(1+$AM$18)</f>
        <v>122.50058214817206</v>
      </c>
      <c r="HZ12" s="6">
        <f>+HY12*(1+$AM$18)</f>
        <v>123.72558796965377</v>
      </c>
      <c r="IA12" s="6">
        <f>+HZ12*(1+$AM$18)</f>
        <v>124.96284384935031</v>
      </c>
      <c r="IB12" s="6">
        <f>+IA12*(1+$AM$18)</f>
        <v>126.21247228784381</v>
      </c>
      <c r="IC12" s="6">
        <f>+IB12*(1+$AM$18)</f>
        <v>127.47459701072225</v>
      </c>
    </row>
    <row r="13" spans="1:237" s="6" customFormat="1">
      <c r="C13" s="8"/>
      <c r="F13" s="1"/>
      <c r="J13" s="1"/>
    </row>
    <row r="14" spans="1:237" s="7" customFormat="1">
      <c r="B14" s="7" t="s">
        <v>45</v>
      </c>
      <c r="D14" s="3">
        <f t="shared" ref="D14:J14" si="22">+D3/C3-1</f>
        <v>2.2243021527280638E-2</v>
      </c>
      <c r="E14" s="3">
        <f t="shared" si="22"/>
        <v>6.3634405127376503E-2</v>
      </c>
      <c r="F14" s="3">
        <f t="shared" si="22"/>
        <v>-9.3424817074714284E-3</v>
      </c>
      <c r="G14" s="3">
        <f t="shared" si="22"/>
        <v>-1.6995501942343005E-2</v>
      </c>
      <c r="H14" s="3">
        <f t="shared" si="22"/>
        <v>-9.0736552011024818E-3</v>
      </c>
      <c r="I14" s="3">
        <f t="shared" si="22"/>
        <v>0.17410925119378717</v>
      </c>
      <c r="J14" s="3">
        <f>+J3/I3-1</f>
        <v>7.0972067039105857E-2</v>
      </c>
    </row>
    <row r="15" spans="1:237" s="3" customFormat="1">
      <c r="D15" s="3">
        <f t="shared" ref="D15:J15" si="23">+D4/C4-1</f>
        <v>7.6697496052333669E-3</v>
      </c>
      <c r="E15" s="3">
        <f t="shared" si="23"/>
        <v>-0.36131631967763589</v>
      </c>
      <c r="F15" s="3">
        <f t="shared" si="23"/>
        <v>-0.30003505082369386</v>
      </c>
      <c r="G15" s="3">
        <f t="shared" si="23"/>
        <v>0.42563845768652864</v>
      </c>
      <c r="H15" s="3">
        <f t="shared" si="23"/>
        <v>0.24587284861257475</v>
      </c>
      <c r="I15" s="3">
        <f t="shared" si="23"/>
        <v>-0.5322808006766282</v>
      </c>
      <c r="J15" s="3">
        <f>+J4/I4-1</f>
        <v>0.30138637733574369</v>
      </c>
    </row>
    <row r="16" spans="1:237" s="3" customFormat="1">
      <c r="D16" s="3">
        <f t="shared" ref="D16:J16" si="24">+D5/C5-1</f>
        <v>2.0658014180917172E-2</v>
      </c>
      <c r="E16" s="3">
        <f t="shared" si="24"/>
        <v>1.8004374894834418E-2</v>
      </c>
      <c r="F16" s="3">
        <f t="shared" si="24"/>
        <v>-2.8925619834710758E-2</v>
      </c>
      <c r="G16" s="3">
        <f t="shared" si="24"/>
        <v>4.4984802431611293E-3</v>
      </c>
      <c r="H16" s="3">
        <f t="shared" si="24"/>
        <v>8.4967320261435386E-3</v>
      </c>
      <c r="I16" s="3">
        <f t="shared" si="24"/>
        <v>0.1139674995799429</v>
      </c>
      <c r="J16" s="3">
        <f>+J5/I5-1</f>
        <v>7.9208774160184126E-2</v>
      </c>
    </row>
    <row r="17" spans="2:39">
      <c r="B17" s="5" t="s">
        <v>21</v>
      </c>
    </row>
    <row r="18" spans="2:39" s="3" customFormat="1">
      <c r="B18" s="1" t="s">
        <v>17</v>
      </c>
      <c r="G18" s="3">
        <f>+G3/C3-1</f>
        <v>5.8828387380939207E-2</v>
      </c>
      <c r="H18" s="3">
        <f>+H3/D3-1</f>
        <v>2.6390908601281682E-2</v>
      </c>
      <c r="I18" s="3">
        <f>+I3/E3-1</f>
        <v>0.13299744284376036</v>
      </c>
      <c r="J18" s="3">
        <f>+J3/F3-1</f>
        <v>0.22485176855448752</v>
      </c>
      <c r="AA18" s="3">
        <f>+AA3/Z3-1</f>
        <v>0.16558093194359302</v>
      </c>
      <c r="AB18" s="3">
        <f>+AB3/AA3-1</f>
        <v>0.11288424236446715</v>
      </c>
      <c r="AL18" s="3" t="s">
        <v>32</v>
      </c>
      <c r="AM18" s="3">
        <v>0.01</v>
      </c>
    </row>
    <row r="19" spans="2:39" s="3" customFormat="1">
      <c r="B19" s="1" t="s">
        <v>18</v>
      </c>
      <c r="G19" s="3">
        <f>+G4/C4-1</f>
        <v>-0.35777126099706746</v>
      </c>
      <c r="H19" s="3">
        <f>+H4/D4-1</f>
        <v>-0.20595477949406749</v>
      </c>
      <c r="I19" s="3">
        <f>+I4/E4-1</f>
        <v>-0.41850683491062046</v>
      </c>
      <c r="J19" s="3">
        <f>+J4/F4-1</f>
        <v>8.1121682523784155E-2</v>
      </c>
      <c r="AA19" s="3">
        <f>+AA4/Z4-1</f>
        <v>-0.23902816979356911</v>
      </c>
      <c r="AB19" s="3">
        <f>+AB4/AA4-1</f>
        <v>-0.25730909090909093</v>
      </c>
      <c r="AL19" s="3" t="s">
        <v>33</v>
      </c>
      <c r="AM19" s="3">
        <v>0.06</v>
      </c>
    </row>
    <row r="20" spans="2:39" s="9" customFormat="1">
      <c r="B20" s="4" t="s">
        <v>19</v>
      </c>
      <c r="G20" s="9">
        <f>+G5/C5-1</f>
        <v>1.3518486714590772E-2</v>
      </c>
      <c r="H20" s="9">
        <f>+H5/D5-1</f>
        <v>1.4422730222829472E-3</v>
      </c>
      <c r="I20" s="9">
        <f>+I5/E5-1</f>
        <v>9.5844155844155843E-2</v>
      </c>
      <c r="J20" s="9">
        <f>+J5/F5-1</f>
        <v>0.21787234042553139</v>
      </c>
      <c r="N20" s="9">
        <f t="shared" ref="N20:AA20" si="25">+N5/M5-1</f>
        <v>0.27272727272727271</v>
      </c>
      <c r="O20" s="9">
        <f t="shared" si="25"/>
        <v>8.2792207792207861E-2</v>
      </c>
      <c r="P20" s="9">
        <f t="shared" si="25"/>
        <v>0.3418290854572712</v>
      </c>
      <c r="Q20" s="9">
        <f t="shared" si="25"/>
        <v>0.13407821229050287</v>
      </c>
      <c r="R20" s="9">
        <f t="shared" si="25"/>
        <v>-1.2807881773398977E-2</v>
      </c>
      <c r="S20" s="9">
        <f t="shared" si="25"/>
        <v>-2.1956087824351322E-2</v>
      </c>
      <c r="T20" s="9">
        <f t="shared" si="25"/>
        <v>9.6938775510204023E-2</v>
      </c>
      <c r="U20" s="9">
        <f t="shared" si="25"/>
        <v>-5.2093023255813886E-2</v>
      </c>
      <c r="V20" s="9">
        <f t="shared" si="25"/>
        <v>-0.15799803729146233</v>
      </c>
      <c r="W20" s="9">
        <f t="shared" si="25"/>
        <v>-2.3310023310023631E-3</v>
      </c>
      <c r="X20" s="9">
        <f t="shared" si="25"/>
        <v>2.8037383177570208E-2</v>
      </c>
      <c r="Y20" s="9">
        <f t="shared" si="25"/>
        <v>0.26249999999999996</v>
      </c>
      <c r="Z20" s="9">
        <f t="shared" si="25"/>
        <v>0.33707470747074697</v>
      </c>
      <c r="AA20" s="9">
        <f>+AA5/Z5-1</f>
        <v>0.11636564365966806</v>
      </c>
      <c r="AB20" s="9">
        <f>+AB5/AA5-1</f>
        <v>8.2190128742424484E-2</v>
      </c>
      <c r="AC20" s="9">
        <f t="shared" ref="AC20:AK20" si="26">+AC5/AB5-1</f>
        <v>0.14999999999999991</v>
      </c>
      <c r="AD20" s="9">
        <f t="shared" si="26"/>
        <v>0.14999999999999991</v>
      </c>
      <c r="AE20" s="9">
        <f t="shared" si="26"/>
        <v>0.14999999999999991</v>
      </c>
      <c r="AF20" s="9">
        <f t="shared" si="26"/>
        <v>0.14999999999999991</v>
      </c>
      <c r="AG20" s="9">
        <f t="shared" si="26"/>
        <v>0.14999999999999991</v>
      </c>
      <c r="AH20" s="9">
        <f t="shared" si="26"/>
        <v>0.14999999999999991</v>
      </c>
      <c r="AI20" s="9">
        <f t="shared" si="26"/>
        <v>0.14999999999999991</v>
      </c>
      <c r="AJ20" s="9">
        <f t="shared" si="26"/>
        <v>0.14999999999999991</v>
      </c>
      <c r="AK20" s="9">
        <f t="shared" si="26"/>
        <v>0.14999999999999991</v>
      </c>
      <c r="AL20" s="9" t="s">
        <v>34</v>
      </c>
      <c r="AM20" s="10">
        <f>NPV(AM19,AC12:IC12)</f>
        <v>276.80693175203027</v>
      </c>
    </row>
    <row r="21" spans="2:39" s="3" customFormat="1">
      <c r="B21" s="3" t="s">
        <v>28</v>
      </c>
      <c r="C21" s="3">
        <f>(C5-C6) / C5</f>
        <v>0.70794180426408893</v>
      </c>
      <c r="D21" s="3">
        <f>(D5-D6) / D5</f>
        <v>0.70267541645633513</v>
      </c>
      <c r="E21" s="3">
        <f>(E5-E6) / E5</f>
        <v>0.66276269185360093</v>
      </c>
      <c r="F21" s="3">
        <f>(F5-F6) / F5</f>
        <v>0.67917325227963521</v>
      </c>
      <c r="G21" s="3">
        <f>(G5-G6) / G5</f>
        <v>0.67250060518034371</v>
      </c>
      <c r="H21" s="3">
        <f>(H5-H6) / H5</f>
        <v>0.70644007585031554</v>
      </c>
      <c r="I21" s="3">
        <f>(I5-I6) / I5</f>
        <v>0.73100045249843781</v>
      </c>
      <c r="J21" s="3">
        <f>(J5-J6) / J5</f>
        <v>0.68251971648198062</v>
      </c>
      <c r="Z21" s="3">
        <f>(Z5-Z6) / Z5</f>
        <v>0.67750035341873727</v>
      </c>
      <c r="AA21" s="3">
        <f>(AA5-AA6) / AA5</f>
        <v>0.68794886483552931</v>
      </c>
      <c r="AB21" s="3">
        <f>(AB5-AB6) / AB5</f>
        <v>0.69830329033516281</v>
      </c>
      <c r="AC21" s="3">
        <f>(AC5-AC6) / AC5</f>
        <v>0.69830329033516281</v>
      </c>
      <c r="AD21" s="3">
        <f t="shared" ref="AD21:AK21" si="27">(AD5-AD6) / AD5</f>
        <v>0.69830329033516281</v>
      </c>
      <c r="AE21" s="3">
        <f t="shared" si="27"/>
        <v>0.69830329033516281</v>
      </c>
      <c r="AF21" s="3">
        <f t="shared" si="27"/>
        <v>0.69830329033516281</v>
      </c>
      <c r="AG21" s="3">
        <f t="shared" si="27"/>
        <v>0.69830329033516281</v>
      </c>
      <c r="AH21" s="3">
        <f t="shared" si="27"/>
        <v>0.69830329033516281</v>
      </c>
      <c r="AI21" s="3">
        <f t="shared" si="27"/>
        <v>0.69830329033516292</v>
      </c>
      <c r="AJ21" s="3">
        <f t="shared" si="27"/>
        <v>0.69830329033516281</v>
      </c>
      <c r="AK21" s="3">
        <f t="shared" si="27"/>
        <v>0.69830329033516281</v>
      </c>
      <c r="AL21" s="3" t="s">
        <v>35</v>
      </c>
      <c r="AM21" s="2">
        <f>+Main!K5</f>
        <v>114.88499999999999</v>
      </c>
    </row>
    <row r="22" spans="2:39" s="3" customFormat="1">
      <c r="B22" s="7" t="s">
        <v>22</v>
      </c>
      <c r="C22" s="3">
        <f t="shared" ref="C22" si="28">+C6/C$5</f>
        <v>0.29205819573591107</v>
      </c>
      <c r="D22" s="3">
        <f t="shared" ref="D22:E23" si="29">+D6/D$5</f>
        <v>0.29732458354366481</v>
      </c>
      <c r="E22" s="3">
        <f t="shared" si="29"/>
        <v>0.33723730814639902</v>
      </c>
      <c r="F22" s="3">
        <f t="shared" ref="F22:G22" si="30">+F6/F$5</f>
        <v>0.32082674772036479</v>
      </c>
      <c r="G22" s="3">
        <f t="shared" si="30"/>
        <v>0.32749939481965623</v>
      </c>
      <c r="H22" s="3">
        <f t="shared" ref="H22:I22" si="31">+H6/H$5</f>
        <v>0.2935599241496844</v>
      </c>
      <c r="I22" s="3">
        <f t="shared" si="31"/>
        <v>0.26899954750156219</v>
      </c>
      <c r="J22" s="3">
        <f t="shared" ref="J22" si="32">+J6/J$5</f>
        <v>0.31748028351801943</v>
      </c>
      <c r="N22" s="3">
        <f t="shared" ref="N22:Z22" si="33">+N6/N$5</f>
        <v>0.45779220779220775</v>
      </c>
      <c r="O22" s="3">
        <f t="shared" si="33"/>
        <v>0.4497751124437781</v>
      </c>
      <c r="P22" s="3">
        <f t="shared" si="33"/>
        <v>0.40782122905027934</v>
      </c>
      <c r="Q22" s="3">
        <f t="shared" si="33"/>
        <v>0.3891625615763547</v>
      </c>
      <c r="R22" s="3">
        <f t="shared" si="33"/>
        <v>0.39620758483033935</v>
      </c>
      <c r="S22" s="3">
        <f t="shared" si="33"/>
        <v>0.39795918367346939</v>
      </c>
      <c r="T22" s="3">
        <f t="shared" si="33"/>
        <v>0.41302325581395349</v>
      </c>
      <c r="U22" s="3">
        <f t="shared" si="33"/>
        <v>0.46614327772325809</v>
      </c>
      <c r="V22" s="3">
        <f t="shared" si="33"/>
        <v>0.49883449883449882</v>
      </c>
      <c r="W22" s="3">
        <f t="shared" si="33"/>
        <v>0.39135514018691592</v>
      </c>
      <c r="X22" s="3">
        <f t="shared" si="33"/>
        <v>0.41818181818181815</v>
      </c>
      <c r="Y22" s="3">
        <f t="shared" si="33"/>
        <v>0.39783978397839787</v>
      </c>
      <c r="Z22" s="3">
        <f t="shared" ref="Z22:AB22" si="34">+Z6/Z$5</f>
        <v>0.32249964658126279</v>
      </c>
      <c r="AA22" s="3">
        <f t="shared" si="34"/>
        <v>0.31205113516447069</v>
      </c>
      <c r="AB22" s="3">
        <f>+AB6/AB$5</f>
        <v>0.30169670966483719</v>
      </c>
      <c r="AC22" s="3">
        <f t="shared" ref="AC22:AK22" si="35">+AC6/AC$5</f>
        <v>0.30169670966483719</v>
      </c>
      <c r="AD22" s="3">
        <f t="shared" si="35"/>
        <v>0.30169670966483719</v>
      </c>
      <c r="AE22" s="3">
        <f t="shared" si="35"/>
        <v>0.30169670966483719</v>
      </c>
      <c r="AF22" s="3">
        <f t="shared" si="35"/>
        <v>0.30169670966483719</v>
      </c>
      <c r="AG22" s="3">
        <f t="shared" si="35"/>
        <v>0.30169670966483719</v>
      </c>
      <c r="AH22" s="3">
        <f t="shared" si="35"/>
        <v>0.30169670966483719</v>
      </c>
      <c r="AI22" s="3">
        <f t="shared" si="35"/>
        <v>0.30169670966483719</v>
      </c>
      <c r="AJ22" s="3">
        <f t="shared" si="35"/>
        <v>0.30169670966483719</v>
      </c>
      <c r="AK22" s="3">
        <f t="shared" si="35"/>
        <v>0.30169670966483719</v>
      </c>
      <c r="AL22" s="3" t="s">
        <v>36</v>
      </c>
      <c r="AM22" s="11">
        <f>SUM(AM20:AM21)</f>
        <v>391.69193175203026</v>
      </c>
    </row>
    <row r="23" spans="2:39" s="3" customFormat="1">
      <c r="B23" s="7" t="s">
        <v>23</v>
      </c>
      <c r="C23" s="3">
        <f t="shared" ref="C23" si="36">+C7/C$5</f>
        <v>0.32019921980421501</v>
      </c>
      <c r="D23" s="3">
        <f t="shared" si="29"/>
        <v>0.29480060575466938</v>
      </c>
      <c r="E23" s="3">
        <f t="shared" si="29"/>
        <v>0.30963400236127508</v>
      </c>
      <c r="F23" s="3">
        <f t="shared" ref="F23:G23" si="37">+F7/F$5</f>
        <v>0.29928267477203646</v>
      </c>
      <c r="G23" s="3">
        <f t="shared" si="37"/>
        <v>0.31430646332607115</v>
      </c>
      <c r="H23" s="3">
        <f t="shared" ref="H23:I23" si="38">+H7/H$5</f>
        <v>0.30361729195170545</v>
      </c>
      <c r="I23" s="3">
        <f t="shared" si="38"/>
        <v>0.29123661358788167</v>
      </c>
      <c r="J23" s="3">
        <f t="shared" ref="J23" si="39">+J7/J$5</f>
        <v>0.28785065388838987</v>
      </c>
      <c r="N23" s="3">
        <f t="shared" ref="N23:Z23" si="40">+N7/N$5</f>
        <v>0.2435064935064935</v>
      </c>
      <c r="O23" s="3">
        <f t="shared" si="40"/>
        <v>0.20989505247376311</v>
      </c>
      <c r="P23" s="3">
        <f t="shared" si="40"/>
        <v>0.14860335195530727</v>
      </c>
      <c r="Q23" s="3">
        <f t="shared" si="40"/>
        <v>0.1310344827586207</v>
      </c>
      <c r="R23" s="3">
        <f t="shared" si="40"/>
        <v>0.1407185628742515</v>
      </c>
      <c r="S23" s="3">
        <f t="shared" si="40"/>
        <v>0.19489795918367347</v>
      </c>
      <c r="T23" s="3">
        <f t="shared" si="40"/>
        <v>0.25674418604651167</v>
      </c>
      <c r="U23" s="3">
        <f t="shared" si="40"/>
        <v>0.29538763493621195</v>
      </c>
      <c r="V23" s="3">
        <f t="shared" si="40"/>
        <v>0.32634032634032634</v>
      </c>
      <c r="W23" s="3">
        <f t="shared" si="40"/>
        <v>0.38200934579439261</v>
      </c>
      <c r="X23" s="3">
        <f t="shared" si="40"/>
        <v>0.39431818181818185</v>
      </c>
      <c r="Y23" s="3">
        <f t="shared" si="40"/>
        <v>0.39423942394239425</v>
      </c>
      <c r="Z23" s="3">
        <f t="shared" ref="Z23:AB23" si="41">+Z7/Z$5</f>
        <v>0.37782819137119744</v>
      </c>
      <c r="AA23" s="3">
        <f t="shared" si="41"/>
        <v>0.30594265384267494</v>
      </c>
      <c r="AB23" s="3">
        <f>+AB7/AB$5</f>
        <v>0.29847602596606587</v>
      </c>
      <c r="AC23" s="3">
        <f t="shared" ref="AC23:AK23" si="42">+AC7/AC$5</f>
        <v>0.29847602596606587</v>
      </c>
      <c r="AD23" s="3">
        <f t="shared" si="42"/>
        <v>0.29847602596606587</v>
      </c>
      <c r="AE23" s="3">
        <f t="shared" si="42"/>
        <v>0.29847602596606587</v>
      </c>
      <c r="AF23" s="3">
        <f t="shared" si="42"/>
        <v>0.29847602596606587</v>
      </c>
      <c r="AG23" s="3">
        <f t="shared" si="42"/>
        <v>0.29847602596606587</v>
      </c>
      <c r="AH23" s="3">
        <f t="shared" si="42"/>
        <v>0.29847602596606587</v>
      </c>
      <c r="AI23" s="3">
        <f t="shared" si="42"/>
        <v>0.29847602596606587</v>
      </c>
      <c r="AJ23" s="3">
        <f t="shared" si="42"/>
        <v>0.29847602596606587</v>
      </c>
      <c r="AK23" s="3">
        <f t="shared" si="42"/>
        <v>0.29847602596606587</v>
      </c>
      <c r="AL23" s="3" t="s">
        <v>37</v>
      </c>
      <c r="AM23" s="2">
        <f>+Main!K3</f>
        <v>39.113754999999998</v>
      </c>
    </row>
    <row r="24" spans="2:39">
      <c r="N24" s="3"/>
      <c r="AL24" s="1" t="s">
        <v>38</v>
      </c>
      <c r="AM24" s="1">
        <f>+AM22/AM23</f>
        <v>10.014173575306955</v>
      </c>
    </row>
    <row r="25" spans="2:39">
      <c r="AL25" s="1" t="s">
        <v>39</v>
      </c>
      <c r="AM25" s="1">
        <f>+Main!K2</f>
        <v>21.3</v>
      </c>
    </row>
    <row r="26" spans="2:39">
      <c r="B26" s="1" t="s">
        <v>29</v>
      </c>
      <c r="M26" s="1">
        <v>-4.5999999999999996</v>
      </c>
      <c r="N26" s="1">
        <v>2.7</v>
      </c>
      <c r="O26" s="1">
        <v>8.1999999999999993</v>
      </c>
      <c r="P26" s="1">
        <v>14.8</v>
      </c>
      <c r="Q26" s="1">
        <v>25.4</v>
      </c>
      <c r="R26" s="1">
        <v>28.7</v>
      </c>
      <c r="S26" s="1">
        <v>30.3</v>
      </c>
      <c r="T26" s="1">
        <v>2</v>
      </c>
      <c r="U26" s="1">
        <v>10.5</v>
      </c>
      <c r="V26" s="1">
        <v>13.3</v>
      </c>
      <c r="W26" s="1">
        <v>24.6</v>
      </c>
      <c r="X26" s="1">
        <v>21.8</v>
      </c>
      <c r="Y26" s="1">
        <v>4.2</v>
      </c>
      <c r="Z26" s="1">
        <v>32.298000000000002</v>
      </c>
      <c r="AA26" s="1">
        <v>14.6</v>
      </c>
      <c r="AB26" s="1">
        <v>9.7029999999999994</v>
      </c>
      <c r="AM26" s="3">
        <f>+AM24/AM25-1</f>
        <v>-0.52985100585413358</v>
      </c>
    </row>
    <row r="27" spans="2:39">
      <c r="B27" s="1" t="s">
        <v>30</v>
      </c>
      <c r="R27" s="1">
        <v>-4</v>
      </c>
      <c r="S27" s="1">
        <v>-4.8</v>
      </c>
      <c r="T27" s="1">
        <v>-11.3</v>
      </c>
      <c r="U27" s="1">
        <v>-10.3</v>
      </c>
      <c r="V27" s="1">
        <v>-13.1</v>
      </c>
      <c r="W27" s="1">
        <v>-10.6</v>
      </c>
      <c r="X27" s="1">
        <v>-7</v>
      </c>
      <c r="Y27" s="1">
        <v>-4.0999999999999996</v>
      </c>
      <c r="Z27" s="1">
        <v>-8.4090000000000007</v>
      </c>
      <c r="AA27" s="1">
        <v>-11.236000000000001</v>
      </c>
      <c r="AB27" s="1">
        <v>-17.155000000000001</v>
      </c>
    </row>
    <row r="28" spans="2:39">
      <c r="B28" s="1" t="s">
        <v>31</v>
      </c>
      <c r="P28" s="1">
        <f t="shared" ref="P28:Y28" si="43">SUM(P26:P27)</f>
        <v>14.8</v>
      </c>
      <c r="Q28" s="1">
        <f t="shared" si="43"/>
        <v>25.4</v>
      </c>
      <c r="R28" s="1">
        <f t="shared" si="43"/>
        <v>24.7</v>
      </c>
      <c r="S28" s="1">
        <f t="shared" si="43"/>
        <v>25.5</v>
      </c>
      <c r="T28" s="1">
        <f t="shared" si="43"/>
        <v>-9.3000000000000007</v>
      </c>
      <c r="U28" s="1">
        <f t="shared" si="43"/>
        <v>0.19999999999999929</v>
      </c>
      <c r="V28" s="1">
        <f t="shared" si="43"/>
        <v>0.20000000000000107</v>
      </c>
      <c r="W28" s="1">
        <f t="shared" si="43"/>
        <v>14.000000000000002</v>
      </c>
      <c r="X28" s="1">
        <f t="shared" si="43"/>
        <v>14.8</v>
      </c>
      <c r="Y28" s="1">
        <f t="shared" si="43"/>
        <v>0.10000000000000053</v>
      </c>
      <c r="Z28" s="1">
        <f>SUM(Z26:Z27)</f>
        <v>23.889000000000003</v>
      </c>
      <c r="AA28" s="1">
        <f>SUM(AA26:AA27)</f>
        <v>3.363999999999999</v>
      </c>
      <c r="AB28" s="1">
        <f>SUM(AB26:AB27)</f>
        <v>-7.4520000000000017</v>
      </c>
    </row>
    <row r="29" spans="2:39">
      <c r="AL29" s="1" t="s">
        <v>40</v>
      </c>
      <c r="AM29" s="1">
        <f>+Main!K7</f>
        <v>718.23798149999993</v>
      </c>
    </row>
    <row r="30" spans="2:39">
      <c r="AL30" s="1" t="s">
        <v>41</v>
      </c>
      <c r="AM30" s="1">
        <f>+$AM$29/AB5</f>
        <v>4.0021061571894245</v>
      </c>
    </row>
    <row r="31" spans="2:39" s="12" customFormat="1">
      <c r="B31" s="12" t="s">
        <v>46</v>
      </c>
      <c r="V31" s="12">
        <v>47.1</v>
      </c>
      <c r="W31" s="12">
        <v>51.9</v>
      </c>
      <c r="X31" s="12">
        <v>108.1</v>
      </c>
      <c r="Y31" s="12">
        <v>179.5</v>
      </c>
      <c r="Z31" s="12">
        <v>277.7</v>
      </c>
      <c r="AA31" s="12">
        <v>229.8</v>
      </c>
      <c r="AB31" s="12">
        <v>221.1</v>
      </c>
      <c r="AL31" s="12" t="s">
        <v>42</v>
      </c>
      <c r="AM31" s="12">
        <f>+$AM$29/AC5</f>
        <v>3.4800923105994994</v>
      </c>
    </row>
    <row r="32" spans="2:39" s="3" customFormat="1">
      <c r="W32" s="3">
        <f t="shared" ref="W32:AA32" si="44">+W31/V31-1</f>
        <v>0.10191082802547768</v>
      </c>
      <c r="X32" s="3">
        <f t="shared" si="44"/>
        <v>1.0828516377649327</v>
      </c>
      <c r="Y32" s="3">
        <f t="shared" si="44"/>
        <v>0.66049953746530998</v>
      </c>
      <c r="Z32" s="3">
        <f t="shared" si="44"/>
        <v>0.54707520891364902</v>
      </c>
      <c r="AA32" s="3">
        <f t="shared" si="44"/>
        <v>-0.17248829672308241</v>
      </c>
      <c r="AB32" s="3">
        <f>+AB31/AA31-1</f>
        <v>-3.7859007832898195E-2</v>
      </c>
    </row>
  </sheetData>
  <pageMargins left="0.7" right="0.7" top="0.75" bottom="0.75" header="0.3" footer="0.3"/>
  <ignoredErrors>
    <ignoredError sqref="F5:F1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2025-03-14T03:19:29Z</dcterms:created>
  <dcterms:modified xsi:type="dcterms:W3CDTF">2025-03-14T13:17:33Z</dcterms:modified>
</cp:coreProperties>
</file>