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software application/"/>
    </mc:Choice>
  </mc:AlternateContent>
  <xr:revisionPtr revIDLastSave="0" documentId="13_ncr:1_{6BD9AA36-72F7-1B4C-9F71-3D80AEF01DB9}" xr6:coauthVersionLast="47" xr6:coauthVersionMax="47" xr10:uidLastSave="{00000000-0000-0000-0000-000000000000}"/>
  <bookViews>
    <workbookView xWindow="23560" yWindow="1960" windowWidth="27640" windowHeight="16940" activeTab="1" xr2:uid="{B9F22624-A872-F746-865A-1BCAC584E213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0" i="2" l="1"/>
  <c r="M30" i="2"/>
  <c r="N30" i="2"/>
  <c r="F26" i="2"/>
  <c r="F25" i="2"/>
  <c r="F24" i="2"/>
  <c r="E18" i="2"/>
  <c r="E16" i="2"/>
  <c r="E15" i="2"/>
  <c r="E13" i="2"/>
  <c r="E26" i="2" s="1"/>
  <c r="E12" i="2"/>
  <c r="E11" i="2"/>
  <c r="E9" i="2"/>
  <c r="E8" i="2"/>
  <c r="B22" i="2"/>
  <c r="B26" i="2"/>
  <c r="B25" i="2"/>
  <c r="B24" i="2"/>
  <c r="B10" i="2"/>
  <c r="B14" i="2" s="1"/>
  <c r="B17" i="2" s="1"/>
  <c r="B19" i="2" s="1"/>
  <c r="F21" i="2"/>
  <c r="F10" i="2"/>
  <c r="F14" i="2" s="1"/>
  <c r="I18" i="2"/>
  <c r="I16" i="2"/>
  <c r="I15" i="2"/>
  <c r="I13" i="2"/>
  <c r="I26" i="2" s="1"/>
  <c r="I12" i="2"/>
  <c r="I11" i="2"/>
  <c r="I9" i="2"/>
  <c r="I8" i="2"/>
  <c r="C26" i="2"/>
  <c r="C25" i="2"/>
  <c r="C24" i="2"/>
  <c r="C10" i="2"/>
  <c r="C14" i="2" s="1"/>
  <c r="C17" i="2" s="1"/>
  <c r="C19" i="2" s="1"/>
  <c r="G26" i="2"/>
  <c r="G25" i="2"/>
  <c r="G24" i="2"/>
  <c r="G21" i="2"/>
  <c r="G10" i="2"/>
  <c r="G14" i="2" s="1"/>
  <c r="G17" i="2" s="1"/>
  <c r="G19" i="2" s="1"/>
  <c r="D26" i="2"/>
  <c r="D25" i="2"/>
  <c r="D24" i="2"/>
  <c r="H26" i="2"/>
  <c r="H25" i="2"/>
  <c r="H24" i="2"/>
  <c r="H21" i="2"/>
  <c r="D10" i="2"/>
  <c r="D14" i="2" s="1"/>
  <c r="D17" i="2" s="1"/>
  <c r="D19" i="2" s="1"/>
  <c r="H10" i="2"/>
  <c r="H14" i="2" s="1"/>
  <c r="H17" i="2" s="1"/>
  <c r="H19" i="2" s="1"/>
  <c r="O8" i="2"/>
  <c r="P8" i="2" s="1"/>
  <c r="Q8" i="2" s="1"/>
  <c r="R8" i="2" s="1"/>
  <c r="S8" i="2" s="1"/>
  <c r="T8" i="2" s="1"/>
  <c r="U8" i="2" s="1"/>
  <c r="V8" i="2" s="1"/>
  <c r="O2" i="2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N26" i="2"/>
  <c r="N25" i="2"/>
  <c r="N24" i="2"/>
  <c r="M26" i="2"/>
  <c r="M25" i="2"/>
  <c r="M24" i="2"/>
  <c r="L26" i="2"/>
  <c r="L25" i="2"/>
  <c r="L24" i="2"/>
  <c r="M21" i="2"/>
  <c r="N21" i="2"/>
  <c r="L10" i="2"/>
  <c r="L14" i="2" s="1"/>
  <c r="L17" i="2" s="1"/>
  <c r="L19" i="2" s="1"/>
  <c r="M10" i="2"/>
  <c r="M22" i="2" s="1"/>
  <c r="N10" i="2"/>
  <c r="N22" i="2" s="1"/>
  <c r="M2" i="2"/>
  <c r="N2" i="2" s="1"/>
  <c r="L7" i="1"/>
  <c r="L6" i="1"/>
  <c r="K8" i="1"/>
  <c r="K5" i="1"/>
  <c r="I24" i="2" l="1"/>
  <c r="E24" i="2"/>
  <c r="C22" i="2"/>
  <c r="I25" i="2"/>
  <c r="E25" i="2"/>
  <c r="F22" i="2"/>
  <c r="I10" i="2"/>
  <c r="I22" i="2" s="1"/>
  <c r="E10" i="2"/>
  <c r="E22" i="2" s="1"/>
  <c r="H22" i="2"/>
  <c r="I21" i="2"/>
  <c r="D22" i="2"/>
  <c r="F17" i="2"/>
  <c r="G22" i="2"/>
  <c r="L22" i="2"/>
  <c r="N14" i="2"/>
  <c r="N17" i="2" s="1"/>
  <c r="N19" i="2" s="1"/>
  <c r="M14" i="2"/>
  <c r="I14" i="2" l="1"/>
  <c r="M17" i="2"/>
  <c r="E14" i="2"/>
  <c r="F19" i="2"/>
  <c r="I19" i="2" s="1"/>
  <c r="I17" i="2"/>
  <c r="M19" i="2" l="1"/>
  <c r="E19" i="2" s="1"/>
  <c r="E17" i="2"/>
</calcChain>
</file>

<file path=xl/sharedStrings.xml><?xml version="1.0" encoding="utf-8"?>
<sst xmlns="http://schemas.openxmlformats.org/spreadsheetml/2006/main" count="36" uniqueCount="35">
  <si>
    <t>P</t>
  </si>
  <si>
    <t>S</t>
  </si>
  <si>
    <t>MC</t>
  </si>
  <si>
    <t>C</t>
  </si>
  <si>
    <t>D</t>
  </si>
  <si>
    <t>EV</t>
  </si>
  <si>
    <t>10K</t>
  </si>
  <si>
    <t xml:space="preserve">CEO </t>
  </si>
  <si>
    <t xml:space="preserve">CFO </t>
  </si>
  <si>
    <t>R</t>
  </si>
  <si>
    <t>GP</t>
  </si>
  <si>
    <t>R&amp;D</t>
  </si>
  <si>
    <t>G&amp;A</t>
  </si>
  <si>
    <t>Op Income</t>
  </si>
  <si>
    <t>S&amp;M</t>
  </si>
  <si>
    <t>Interest Expense</t>
  </si>
  <si>
    <t>Other Income</t>
  </si>
  <si>
    <t xml:space="preserve">EBT </t>
  </si>
  <si>
    <t>T</t>
  </si>
  <si>
    <t xml:space="preserve">Net Income </t>
  </si>
  <si>
    <t>R Y/Y</t>
  </si>
  <si>
    <t>GM %</t>
  </si>
  <si>
    <t>% R&amp;D</t>
  </si>
  <si>
    <t>% S&amp;M</t>
  </si>
  <si>
    <t>% G&amp;A</t>
  </si>
  <si>
    <t>Q123</t>
  </si>
  <si>
    <t>Q223</t>
  </si>
  <si>
    <t>Q323</t>
  </si>
  <si>
    <t>Q423</t>
  </si>
  <si>
    <t>Q124</t>
  </si>
  <si>
    <t>Q224</t>
  </si>
  <si>
    <t>Q324</t>
  </si>
  <si>
    <t>Q424</t>
  </si>
  <si>
    <t>Bookings</t>
  </si>
  <si>
    <t>Subscribers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</si>
</sst>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0"/>
      <color theme="1"/>
      <name val="ArialMT"/>
      <family val="2"/>
    </font>
    <font>
      <b/>
      <sz val="10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1" fontId="0" fillId="0" borderId="0" xfId="0" applyNumberFormat="1"/>
    <xf numFmtId="9" fontId="0" fillId="0" borderId="0" xfId="0" applyNumberFormat="1"/>
    <xf numFmtId="9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40B60-A884-3D44-A07B-29DC8112A7E5}">
  <dimension ref="B3:L8"/>
  <sheetViews>
    <sheetView workbookViewId="0">
      <selection activeCell="C8" sqref="C8"/>
    </sheetView>
  </sheetViews>
  <sheetFormatPr baseColWidth="10" defaultRowHeight="13"/>
  <cols>
    <col min="1" max="1" width="2.6640625" style="1" customWidth="1"/>
    <col min="2" max="2" width="5.33203125" style="1" bestFit="1" customWidth="1"/>
    <col min="3" max="9" width="10.83203125" style="1"/>
    <col min="10" max="10" width="3.6640625" style="1" bestFit="1" customWidth="1"/>
    <col min="11" max="11" width="4.1640625" style="1" bestFit="1" customWidth="1"/>
    <col min="12" max="12" width="4.33203125" style="1" bestFit="1" customWidth="1"/>
    <col min="13" max="16384" width="10.83203125" style="1"/>
  </cols>
  <sheetData>
    <row r="3" spans="2:12">
      <c r="B3" s="1" t="s">
        <v>7</v>
      </c>
      <c r="J3" s="1" t="s">
        <v>0</v>
      </c>
      <c r="K3" s="1">
        <v>5.34</v>
      </c>
    </row>
    <row r="4" spans="2:12">
      <c r="B4" s="1" t="s">
        <v>8</v>
      </c>
      <c r="J4" s="1" t="s">
        <v>1</v>
      </c>
      <c r="K4" s="1">
        <v>164.851688</v>
      </c>
      <c r="L4" s="1" t="s">
        <v>6</v>
      </c>
    </row>
    <row r="5" spans="2:12">
      <c r="J5" s="1" t="s">
        <v>2</v>
      </c>
      <c r="K5" s="1">
        <f>+K3*K4</f>
        <v>880.30801392000001</v>
      </c>
    </row>
    <row r="6" spans="2:12">
      <c r="J6" s="1" t="s">
        <v>3</v>
      </c>
      <c r="K6" s="1">
        <v>325.27600000000001</v>
      </c>
      <c r="L6" s="1" t="str">
        <f>+L4</f>
        <v>10K</v>
      </c>
    </row>
    <row r="7" spans="2:12">
      <c r="J7" s="1" t="s">
        <v>4</v>
      </c>
      <c r="K7" s="1">
        <v>0</v>
      </c>
      <c r="L7" s="1" t="str">
        <f>+L6</f>
        <v>10K</v>
      </c>
    </row>
    <row r="8" spans="2:12">
      <c r="J8" s="1" t="s">
        <v>5</v>
      </c>
      <c r="K8" s="1">
        <f>+K5-K6+K7</f>
        <v>555.03201392000005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E31FE-3750-5B40-96DD-B55285A2E3FA}">
  <dimension ref="A2:AC30"/>
  <sheetViews>
    <sheetView tabSelected="1" zoomScale="15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26" sqref="H26"/>
    </sheetView>
  </sheetViews>
  <sheetFormatPr baseColWidth="10" defaultRowHeight="13"/>
  <cols>
    <col min="1" max="1" width="14.33203125" style="1" bestFit="1" customWidth="1"/>
    <col min="2" max="9" width="5.5" style="1" bestFit="1" customWidth="1"/>
    <col min="10" max="11" width="10.83203125" style="1"/>
    <col min="12" max="29" width="5.1640625" style="1" bestFit="1" customWidth="1"/>
    <col min="30" max="16384" width="10.83203125" style="1"/>
  </cols>
  <sheetData>
    <row r="2" spans="1:29" s="2" customFormat="1">
      <c r="B2" s="2" t="s">
        <v>25</v>
      </c>
      <c r="C2" s="2" t="s">
        <v>26</v>
      </c>
      <c r="D2" s="2" t="s">
        <v>27</v>
      </c>
      <c r="E2" s="2" t="s">
        <v>28</v>
      </c>
      <c r="F2" s="2" t="s">
        <v>29</v>
      </c>
      <c r="G2" s="2" t="s">
        <v>30</v>
      </c>
      <c r="H2" s="2" t="s">
        <v>31</v>
      </c>
      <c r="I2" s="2" t="s">
        <v>32</v>
      </c>
      <c r="L2" s="2">
        <v>2022</v>
      </c>
      <c r="M2" s="2">
        <f>+L2+1</f>
        <v>2023</v>
      </c>
      <c r="N2" s="2">
        <f>+M2+1</f>
        <v>2024</v>
      </c>
      <c r="O2" s="2">
        <f>+N2+1</f>
        <v>2025</v>
      </c>
      <c r="P2" s="2">
        <f t="shared" ref="P2:AC2" si="0">+O2+1</f>
        <v>2026</v>
      </c>
      <c r="Q2" s="2">
        <f t="shared" si="0"/>
        <v>2027</v>
      </c>
      <c r="R2" s="2">
        <f t="shared" si="0"/>
        <v>2028</v>
      </c>
      <c r="S2" s="2">
        <f t="shared" si="0"/>
        <v>2029</v>
      </c>
      <c r="T2" s="2">
        <f t="shared" si="0"/>
        <v>2030</v>
      </c>
      <c r="U2" s="2">
        <f t="shared" si="0"/>
        <v>2031</v>
      </c>
      <c r="V2" s="2">
        <f t="shared" si="0"/>
        <v>2032</v>
      </c>
      <c r="W2" s="2">
        <f t="shared" si="0"/>
        <v>2033</v>
      </c>
      <c r="X2" s="2">
        <f t="shared" si="0"/>
        <v>2034</v>
      </c>
      <c r="Y2" s="2">
        <f t="shared" si="0"/>
        <v>2035</v>
      </c>
      <c r="Z2" s="2">
        <f t="shared" si="0"/>
        <v>2036</v>
      </c>
      <c r="AA2" s="2">
        <f t="shared" si="0"/>
        <v>2037</v>
      </c>
      <c r="AB2" s="2">
        <f t="shared" si="0"/>
        <v>2038</v>
      </c>
      <c r="AC2" s="2">
        <f t="shared" si="0"/>
        <v>2039</v>
      </c>
    </row>
    <row r="3" spans="1:29" s="2" customFormat="1">
      <c r="A3" s="2" t="s">
        <v>33</v>
      </c>
      <c r="B3" s="2">
        <v>71.373999999999995</v>
      </c>
      <c r="C3" s="2">
        <v>74.789000000000001</v>
      </c>
      <c r="D3" s="2">
        <v>67.409000000000006</v>
      </c>
      <c r="E3" s="2">
        <v>67.975999999999999</v>
      </c>
      <c r="F3" s="2">
        <v>66.866</v>
      </c>
      <c r="G3" s="2">
        <v>67.903999999999996</v>
      </c>
      <c r="H3" s="2">
        <v>62.158999999999999</v>
      </c>
      <c r="I3" s="2">
        <v>63.738</v>
      </c>
    </row>
    <row r="4" spans="1:29" s="5" customFormat="1">
      <c r="A4" s="5" t="s">
        <v>34</v>
      </c>
      <c r="B4" s="5">
        <v>1.478</v>
      </c>
      <c r="C4" s="5">
        <v>1.4319999999999999</v>
      </c>
      <c r="D4" s="5">
        <v>1.397</v>
      </c>
      <c r="E4" s="5">
        <v>1.379</v>
      </c>
      <c r="F4" s="5">
        <v>1.3480000000000001</v>
      </c>
      <c r="G4" s="5">
        <v>1.304</v>
      </c>
      <c r="H4" s="5">
        <v>1.2749999999999999</v>
      </c>
      <c r="I4" s="5">
        <v>1.2270000000000001</v>
      </c>
    </row>
    <row r="5" spans="1:29" s="2" customFormat="1"/>
    <row r="6" spans="1:29" s="2" customFormat="1"/>
    <row r="7" spans="1:29" s="2" customFormat="1"/>
    <row r="8" spans="1:29">
      <c r="A8" s="1" t="s">
        <v>9</v>
      </c>
      <c r="B8" s="1">
        <v>103.58199999999999</v>
      </c>
      <c r="C8" s="1">
        <v>101.83499999999999</v>
      </c>
      <c r="D8" s="1">
        <v>106.253</v>
      </c>
      <c r="E8" s="1">
        <f>+M8-SUM(B8:D8)</f>
        <v>105.54400000000004</v>
      </c>
      <c r="F8" s="1">
        <v>104.91</v>
      </c>
      <c r="G8" s="1">
        <v>104.376</v>
      </c>
      <c r="H8" s="1">
        <v>104.56399999999999</v>
      </c>
      <c r="I8" s="1">
        <f>+N8-SUM(F8:H8)</f>
        <v>103.15599999999995</v>
      </c>
      <c r="L8" s="1">
        <v>433.02800000000002</v>
      </c>
      <c r="M8" s="1">
        <v>417.214</v>
      </c>
      <c r="N8" s="1">
        <v>417.00599999999997</v>
      </c>
      <c r="O8" s="1">
        <f>+N8*1</f>
        <v>417.00599999999997</v>
      </c>
      <c r="P8" s="1">
        <f t="shared" ref="P8:V8" si="1">+O8*1</f>
        <v>417.00599999999997</v>
      </c>
      <c r="Q8" s="1">
        <f t="shared" si="1"/>
        <v>417.00599999999997</v>
      </c>
      <c r="R8" s="1">
        <f t="shared" si="1"/>
        <v>417.00599999999997</v>
      </c>
      <c r="S8" s="1">
        <f t="shared" si="1"/>
        <v>417.00599999999997</v>
      </c>
      <c r="T8" s="1">
        <f t="shared" si="1"/>
        <v>417.00599999999997</v>
      </c>
      <c r="U8" s="1">
        <f t="shared" si="1"/>
        <v>417.00599999999997</v>
      </c>
      <c r="V8" s="1">
        <f t="shared" si="1"/>
        <v>417.00599999999997</v>
      </c>
    </row>
    <row r="9" spans="1:29">
      <c r="A9" s="1" t="s">
        <v>3</v>
      </c>
      <c r="B9" s="1">
        <v>23.672000000000001</v>
      </c>
      <c r="C9" s="1">
        <v>22.844999999999999</v>
      </c>
      <c r="D9" s="1">
        <v>21.802</v>
      </c>
      <c r="E9" s="1">
        <f t="shared" ref="E9:E19" si="2">+M9-SUM(B9:D9)</f>
        <v>23.257000000000005</v>
      </c>
      <c r="F9" s="1">
        <v>23.443000000000001</v>
      </c>
      <c r="G9" s="1">
        <v>22.678000000000001</v>
      </c>
      <c r="H9" s="1">
        <v>21.707999999999998</v>
      </c>
      <c r="I9" s="1">
        <f t="shared" ref="I9:I19" si="3">+N9-SUM(F9:H9)</f>
        <v>22.901999999999987</v>
      </c>
      <c r="L9" s="1">
        <v>103.595</v>
      </c>
      <c r="M9" s="1">
        <v>91.575999999999993</v>
      </c>
      <c r="N9" s="1">
        <v>90.730999999999995</v>
      </c>
    </row>
    <row r="10" spans="1:29">
      <c r="A10" s="1" t="s">
        <v>10</v>
      </c>
      <c r="B10" s="1">
        <f t="shared" ref="B10" si="4">+B8-B9</f>
        <v>79.91</v>
      </c>
      <c r="C10" s="1">
        <f t="shared" ref="C10" si="5">+C8-C9</f>
        <v>78.989999999999995</v>
      </c>
      <c r="D10" s="1">
        <f t="shared" ref="D10" si="6">+D8-D9</f>
        <v>84.450999999999993</v>
      </c>
      <c r="E10" s="1">
        <f t="shared" si="2"/>
        <v>82.287000000000063</v>
      </c>
      <c r="F10" s="1">
        <f t="shared" ref="F10:H10" si="7">+F8-F9</f>
        <v>81.466999999999999</v>
      </c>
      <c r="G10" s="1">
        <f t="shared" si="7"/>
        <v>81.698000000000008</v>
      </c>
      <c r="H10" s="1">
        <f t="shared" si="7"/>
        <v>82.855999999999995</v>
      </c>
      <c r="I10" s="1">
        <f t="shared" si="3"/>
        <v>80.253999999999962</v>
      </c>
      <c r="L10" s="1">
        <f t="shared" ref="L10:M10" si="8">+L8-L9</f>
        <v>329.43299999999999</v>
      </c>
      <c r="M10" s="1">
        <f t="shared" si="8"/>
        <v>325.63800000000003</v>
      </c>
      <c r="N10" s="1">
        <f>+N8-N9</f>
        <v>326.27499999999998</v>
      </c>
    </row>
    <row r="11" spans="1:29">
      <c r="A11" s="1" t="s">
        <v>11</v>
      </c>
      <c r="B11" s="1">
        <v>31.26</v>
      </c>
      <c r="C11" s="1">
        <v>26.675999999999998</v>
      </c>
      <c r="D11" s="1">
        <v>23.152999999999999</v>
      </c>
      <c r="E11" s="1">
        <f t="shared" si="2"/>
        <v>25.984999999999999</v>
      </c>
      <c r="F11" s="1">
        <v>28.135000000000002</v>
      </c>
      <c r="G11" s="1">
        <v>26.972000000000001</v>
      </c>
      <c r="H11" s="1">
        <v>26.588000000000001</v>
      </c>
      <c r="I11" s="1">
        <f t="shared" si="3"/>
        <v>27.678000000000011</v>
      </c>
      <c r="L11" s="1">
        <v>127.661</v>
      </c>
      <c r="M11" s="1">
        <v>107.074</v>
      </c>
      <c r="N11" s="1">
        <v>109.373</v>
      </c>
    </row>
    <row r="12" spans="1:29">
      <c r="A12" s="1" t="s">
        <v>14</v>
      </c>
      <c r="B12" s="1">
        <v>39.987000000000002</v>
      </c>
      <c r="C12" s="1">
        <v>39.764000000000003</v>
      </c>
      <c r="D12" s="1">
        <v>36.704000000000001</v>
      </c>
      <c r="E12" s="1">
        <f t="shared" si="2"/>
        <v>35.031999999999982</v>
      </c>
      <c r="F12" s="1">
        <v>32.305</v>
      </c>
      <c r="G12" s="1">
        <v>27.675999999999998</v>
      </c>
      <c r="H12" s="1">
        <v>28.798999999999999</v>
      </c>
      <c r="I12" s="1">
        <f t="shared" si="3"/>
        <v>31.088999999999999</v>
      </c>
      <c r="L12" s="1">
        <v>170.40100000000001</v>
      </c>
      <c r="M12" s="1">
        <v>151.48699999999999</v>
      </c>
      <c r="N12" s="1">
        <v>119.869</v>
      </c>
    </row>
    <row r="13" spans="1:29">
      <c r="A13" s="1" t="s">
        <v>12</v>
      </c>
      <c r="B13" s="1">
        <v>9.3059999999999992</v>
      </c>
      <c r="C13" s="1">
        <v>6.9429999999999996</v>
      </c>
      <c r="D13" s="1">
        <v>18.396000000000001</v>
      </c>
      <c r="E13" s="1">
        <f t="shared" si="2"/>
        <v>14.549000000000007</v>
      </c>
      <c r="F13" s="1">
        <v>18.033999999999999</v>
      </c>
      <c r="G13" s="1">
        <v>19.087</v>
      </c>
      <c r="H13" s="1">
        <v>16.655000000000001</v>
      </c>
      <c r="I13" s="1">
        <f t="shared" si="3"/>
        <v>22.828000000000003</v>
      </c>
      <c r="L13" s="1">
        <v>107.011</v>
      </c>
      <c r="M13" s="1">
        <v>49.194000000000003</v>
      </c>
      <c r="N13" s="1">
        <v>76.603999999999999</v>
      </c>
    </row>
    <row r="14" spans="1:29">
      <c r="A14" s="1" t="s">
        <v>13</v>
      </c>
      <c r="B14" s="1">
        <f>+B10-SUM(B11:B13)</f>
        <v>-0.64300000000000068</v>
      </c>
      <c r="C14" s="1">
        <f>+C10-SUM(C11:C13)</f>
        <v>5.6069999999999993</v>
      </c>
      <c r="D14" s="1">
        <f>+D10-SUM(D11:D13)</f>
        <v>6.1979999999999933</v>
      </c>
      <c r="E14" s="1">
        <f t="shared" si="2"/>
        <v>6.7210000000000463</v>
      </c>
      <c r="F14" s="1">
        <f>+F10-SUM(F11:F13)</f>
        <v>2.9930000000000092</v>
      </c>
      <c r="G14" s="1">
        <f>+G10-SUM(G11:G13)</f>
        <v>7.9630000000000081</v>
      </c>
      <c r="H14" s="1">
        <f>+H10-SUM(H11:H13)</f>
        <v>10.813999999999993</v>
      </c>
      <c r="I14" s="1">
        <f t="shared" si="3"/>
        <v>-1.3410000000000366</v>
      </c>
      <c r="L14" s="1">
        <f>+L10-SUM(L11:L13)</f>
        <v>-75.639999999999986</v>
      </c>
      <c r="M14" s="1">
        <f>+M10-SUM(M11:M13)</f>
        <v>17.883000000000038</v>
      </c>
      <c r="N14" s="1">
        <f>+N10-SUM(N11:N13)</f>
        <v>20.428999999999974</v>
      </c>
    </row>
    <row r="15" spans="1:29">
      <c r="A15" s="1" t="s">
        <v>15</v>
      </c>
      <c r="B15" s="1">
        <v>-0.121</v>
      </c>
      <c r="C15" s="1">
        <v>-0.877</v>
      </c>
      <c r="D15" s="1">
        <v>0</v>
      </c>
      <c r="E15" s="1">
        <f t="shared" si="2"/>
        <v>1.0000000000000009E-2</v>
      </c>
      <c r="F15" s="1">
        <v>0</v>
      </c>
      <c r="G15" s="1">
        <v>0</v>
      </c>
      <c r="H15" s="1">
        <v>0</v>
      </c>
      <c r="I15" s="1">
        <f t="shared" si="3"/>
        <v>0</v>
      </c>
      <c r="L15" s="1">
        <v>-0.49099999999999999</v>
      </c>
      <c r="M15" s="1">
        <v>-0.98799999999999999</v>
      </c>
      <c r="N15" s="1">
        <v>0</v>
      </c>
    </row>
    <row r="16" spans="1:29">
      <c r="A16" s="1" t="s">
        <v>16</v>
      </c>
      <c r="B16" s="1">
        <v>2.6440000000000001</v>
      </c>
      <c r="C16" s="1">
        <v>2.9340000000000002</v>
      </c>
      <c r="D16" s="1">
        <v>3.657</v>
      </c>
      <c r="E16" s="1">
        <f t="shared" si="2"/>
        <v>3.6270000000000007</v>
      </c>
      <c r="F16" s="1">
        <v>3.8159999999999998</v>
      </c>
      <c r="G16" s="1">
        <v>3.8809999999999998</v>
      </c>
      <c r="H16" s="1">
        <v>3.6150000000000002</v>
      </c>
      <c r="I16" s="1">
        <f t="shared" si="3"/>
        <v>3.7210000000000001</v>
      </c>
      <c r="L16" s="1">
        <v>5.7640000000000002</v>
      </c>
      <c r="M16" s="1">
        <v>12.862</v>
      </c>
      <c r="N16" s="1">
        <v>15.032999999999999</v>
      </c>
    </row>
    <row r="17" spans="1:14">
      <c r="A17" s="1" t="s">
        <v>17</v>
      </c>
      <c r="B17" s="1">
        <f>SUM(B14:B16)</f>
        <v>1.8799999999999994</v>
      </c>
      <c r="C17" s="1">
        <f>SUM(C14:C16)</f>
        <v>7.6639999999999997</v>
      </c>
      <c r="D17" s="1">
        <f>SUM(D14:D16)</f>
        <v>9.8549999999999933</v>
      </c>
      <c r="E17" s="1">
        <f t="shared" si="2"/>
        <v>10.358000000000047</v>
      </c>
      <c r="F17" s="1">
        <f>SUM(F14:F16)</f>
        <v>6.809000000000009</v>
      </c>
      <c r="G17" s="1">
        <f>SUM(G14:G16)</f>
        <v>11.844000000000008</v>
      </c>
      <c r="H17" s="1">
        <f>SUM(H14:H16)</f>
        <v>14.428999999999993</v>
      </c>
      <c r="I17" s="1">
        <f t="shared" si="3"/>
        <v>2.379999999999967</v>
      </c>
      <c r="L17" s="1">
        <f>SUM(L14:L16)</f>
        <v>-70.36699999999999</v>
      </c>
      <c r="M17" s="1">
        <f>SUM(M14:M16)</f>
        <v>29.757000000000041</v>
      </c>
      <c r="N17" s="1">
        <f>SUM(N14:N16)</f>
        <v>35.461999999999975</v>
      </c>
    </row>
    <row r="18" spans="1:14">
      <c r="A18" s="1" t="s">
        <v>18</v>
      </c>
      <c r="B18" s="1">
        <v>-0.41599999999999998</v>
      </c>
      <c r="C18" s="1">
        <v>-0.78100000000000003</v>
      </c>
      <c r="D18" s="1">
        <v>-0.876</v>
      </c>
      <c r="E18" s="1">
        <f t="shared" si="2"/>
        <v>-0.80600000000000005</v>
      </c>
      <c r="F18" s="1">
        <v>-0.33100000000000002</v>
      </c>
      <c r="G18" s="1">
        <v>-1.2210000000000001</v>
      </c>
      <c r="H18" s="1">
        <v>-1.698</v>
      </c>
      <c r="I18" s="1">
        <f t="shared" si="3"/>
        <v>-3.4539999999999997</v>
      </c>
      <c r="L18" s="1">
        <v>-1.9259999999999999</v>
      </c>
      <c r="M18" s="1">
        <v>-2.879</v>
      </c>
      <c r="N18" s="1">
        <v>-6.7039999999999997</v>
      </c>
    </row>
    <row r="19" spans="1:14">
      <c r="A19" s="1" t="s">
        <v>19</v>
      </c>
      <c r="B19" s="1">
        <f>+SUM(B17:B18)</f>
        <v>1.4639999999999995</v>
      </c>
      <c r="C19" s="1">
        <f>+SUM(C17:C18)</f>
        <v>6.883</v>
      </c>
      <c r="D19" s="1">
        <f>+SUM(D17:D18)</f>
        <v>8.9789999999999939</v>
      </c>
      <c r="E19" s="1">
        <f t="shared" si="2"/>
        <v>9.5520000000000458</v>
      </c>
      <c r="F19" s="1">
        <f>+SUM(F17:F18)</f>
        <v>6.4780000000000086</v>
      </c>
      <c r="G19" s="1">
        <f>+SUM(G17:G18)</f>
        <v>10.623000000000008</v>
      </c>
      <c r="H19" s="1">
        <f>+SUM(H17:H18)</f>
        <v>12.730999999999993</v>
      </c>
      <c r="I19" s="1">
        <f t="shared" si="3"/>
        <v>-1.0740000000000336</v>
      </c>
      <c r="L19" s="1">
        <f>+SUM(L17:L18)</f>
        <v>-72.292999999999992</v>
      </c>
      <c r="M19" s="1">
        <f>+SUM(M17:M18)</f>
        <v>26.878000000000039</v>
      </c>
      <c r="N19" s="1">
        <f>+SUM(N17:N18)</f>
        <v>28.757999999999974</v>
      </c>
    </row>
    <row r="21" spans="1:14" s="4" customFormat="1">
      <c r="A21" s="4" t="s">
        <v>20</v>
      </c>
      <c r="F21" s="4">
        <f>+F8/B8-1</f>
        <v>1.2820760363769779E-2</v>
      </c>
      <c r="G21" s="4">
        <f>+G8/C8-1</f>
        <v>2.4952128443069821E-2</v>
      </c>
      <c r="H21" s="4">
        <f>+H8/D8-1</f>
        <v>-1.5896021759385648E-2</v>
      </c>
      <c r="I21" s="4">
        <f>+I8/E8-1</f>
        <v>-2.2625634806337502E-2</v>
      </c>
      <c r="M21" s="4">
        <f>+M8/L8-1</f>
        <v>-3.6519578410634024E-2</v>
      </c>
      <c r="N21" s="4">
        <f>+N8/M8-1</f>
        <v>-4.9854511114211242E-4</v>
      </c>
    </row>
    <row r="22" spans="1:14" s="3" customFormat="1">
      <c r="A22" s="3" t="s">
        <v>21</v>
      </c>
      <c r="B22" s="3">
        <f>B10/B8</f>
        <v>0.77146608484099555</v>
      </c>
      <c r="C22" s="3">
        <f>C10/C8</f>
        <v>0.77566651936956843</v>
      </c>
      <c r="D22" s="3">
        <f>D10/D8</f>
        <v>0.79481049946825022</v>
      </c>
      <c r="E22" s="3">
        <f>E10/E8</f>
        <v>0.77964640339574043</v>
      </c>
      <c r="F22" s="3">
        <f>F10/F8</f>
        <v>0.77654179773138887</v>
      </c>
      <c r="G22" s="3">
        <f>G10/G8</f>
        <v>0.78272783015252556</v>
      </c>
      <c r="H22" s="3">
        <f>H10/H8</f>
        <v>0.79239508817566273</v>
      </c>
      <c r="I22" s="3">
        <f>I10/I8</f>
        <v>0.77798673853193223</v>
      </c>
      <c r="L22" s="3">
        <f>L10/L8</f>
        <v>0.76076604746113408</v>
      </c>
      <c r="M22" s="3">
        <f>M10/M8</f>
        <v>0.78050592741374936</v>
      </c>
      <c r="N22" s="3">
        <f>N10/N8</f>
        <v>0.78242279487585309</v>
      </c>
    </row>
    <row r="23" spans="1:14" s="3" customFormat="1"/>
    <row r="24" spans="1:14" s="3" customFormat="1">
      <c r="A24" s="3" t="s">
        <v>22</v>
      </c>
      <c r="B24" s="3">
        <f>+B11/B$8</f>
        <v>0.30178988627367692</v>
      </c>
      <c r="C24" s="3">
        <f>+C11/C$8</f>
        <v>0.26195315952275738</v>
      </c>
      <c r="D24" s="3">
        <f>+D11/D$8</f>
        <v>0.21790443563946429</v>
      </c>
      <c r="E24" s="3">
        <f>+E11/E$8</f>
        <v>0.24620063670128089</v>
      </c>
      <c r="F24" s="3">
        <f>+F11/F$8</f>
        <v>0.26818225145362695</v>
      </c>
      <c r="G24" s="3">
        <f>+G11/G$8</f>
        <v>0.25841189545489385</v>
      </c>
      <c r="H24" s="3">
        <f>+H11/H$8</f>
        <v>0.25427489384491797</v>
      </c>
      <c r="I24" s="3">
        <f>+I11/I$8</f>
        <v>0.26831207103803972</v>
      </c>
      <c r="L24" s="3">
        <f>+L11/L$8</f>
        <v>0.29481003537877459</v>
      </c>
      <c r="M24" s="3">
        <f>+M11/M$8</f>
        <v>0.25664047706932175</v>
      </c>
      <c r="N24" s="3">
        <f>+N11/N$8</f>
        <v>0.26228159786669741</v>
      </c>
    </row>
    <row r="25" spans="1:14" s="3" customFormat="1">
      <c r="A25" s="3" t="s">
        <v>23</v>
      </c>
      <c r="B25" s="3">
        <f>+B12/B$8</f>
        <v>0.38604197640516696</v>
      </c>
      <c r="C25" s="3">
        <f>+C12/C$8</f>
        <v>0.39047478764668342</v>
      </c>
      <c r="D25" s="3">
        <f>+D12/D$8</f>
        <v>0.34543965817435746</v>
      </c>
      <c r="E25" s="3">
        <f>+E12/E$8</f>
        <v>0.33191844159781675</v>
      </c>
      <c r="F25" s="3">
        <f>+F12/F$8</f>
        <v>0.30793060718711279</v>
      </c>
      <c r="G25" s="3">
        <f>+G12/G$8</f>
        <v>0.2651567410132597</v>
      </c>
      <c r="H25" s="3">
        <f>+H12/H$8</f>
        <v>0.27541983856776714</v>
      </c>
      <c r="I25" s="3">
        <f>+I12/I$8</f>
        <v>0.30137849470704575</v>
      </c>
      <c r="L25" s="3">
        <f>+L12/L$8</f>
        <v>0.39351035036995297</v>
      </c>
      <c r="M25" s="3">
        <f>+M12/M$8</f>
        <v>0.36309184255561894</v>
      </c>
      <c r="N25" s="3">
        <f>+N12/N$8</f>
        <v>0.28745149949880822</v>
      </c>
    </row>
    <row r="26" spans="1:14" s="3" customFormat="1">
      <c r="A26" s="3" t="s">
        <v>24</v>
      </c>
      <c r="B26" s="3">
        <f>+B13/B$8</f>
        <v>8.9841864416597472E-2</v>
      </c>
      <c r="C26" s="3">
        <f>+C13/C$8</f>
        <v>6.8178916875337559E-2</v>
      </c>
      <c r="D26" s="3">
        <f>+D13/D$8</f>
        <v>0.17313393504183411</v>
      </c>
      <c r="E26" s="3">
        <f>+E13/E$8</f>
        <v>0.13784772227696507</v>
      </c>
      <c r="F26" s="3">
        <f>+F13/F$8</f>
        <v>0.17189972357258601</v>
      </c>
      <c r="G26" s="3">
        <f>+G13/G$8</f>
        <v>0.18286770905188932</v>
      </c>
      <c r="H26" s="3">
        <f>+H13/H$8</f>
        <v>0.15928044068704336</v>
      </c>
      <c r="I26" s="3">
        <f>+I13/I$8</f>
        <v>0.2212959013532903</v>
      </c>
      <c r="L26" s="3">
        <f>+L13/L$8</f>
        <v>0.24712258791579295</v>
      </c>
      <c r="M26" s="3">
        <f>+M13/M$8</f>
        <v>0.11791071248807566</v>
      </c>
      <c r="N26" s="3">
        <f>+N13/N$8</f>
        <v>0.18369999472429654</v>
      </c>
    </row>
    <row r="28" spans="1:14">
      <c r="L28" s="1">
        <v>-37.070999999999998</v>
      </c>
      <c r="M28" s="1">
        <v>37.784999999999997</v>
      </c>
      <c r="N28" s="1">
        <v>56.860999999999997</v>
      </c>
    </row>
    <row r="29" spans="1:14">
      <c r="L29" s="1">
        <v>-0.80200000000000005</v>
      </c>
      <c r="M29" s="1">
        <v>-0.108</v>
      </c>
      <c r="N29" s="1">
        <v>-0.222</v>
      </c>
    </row>
    <row r="30" spans="1:14">
      <c r="L30" s="1">
        <f t="shared" ref="L30:M30" si="9">+L28+L29</f>
        <v>-37.872999999999998</v>
      </c>
      <c r="M30" s="1">
        <f t="shared" si="9"/>
        <v>37.677</v>
      </c>
      <c r="N30" s="1">
        <f>+N28+N29</f>
        <v>56.638999999999996</v>
      </c>
    </row>
  </sheetData>
  <pageMargins left="0.7" right="0.7" top="0.75" bottom="0.75" header="0.3" footer="0.3"/>
  <ignoredErrors>
    <ignoredError sqref="E10:E1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2025-03-14T13:17:39Z</dcterms:created>
  <dcterms:modified xsi:type="dcterms:W3CDTF">2025-03-15T20:57:45Z</dcterms:modified>
</cp:coreProperties>
</file>