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computerhardware/"/>
    </mc:Choice>
  </mc:AlternateContent>
  <xr:revisionPtr revIDLastSave="0" documentId="13_ncr:1_{E582F3F1-44CB-BB43-8281-DFBF73743EFE}" xr6:coauthVersionLast="47" xr6:coauthVersionMax="47" xr10:uidLastSave="{00000000-0000-0000-0000-000000000000}"/>
  <bookViews>
    <workbookView xWindow="9400" yWindow="3020" windowWidth="33000" windowHeight="22660" activeTab="1" xr2:uid="{6722FFDD-BC25-704D-A947-87B87F82B2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7" i="2" l="1"/>
  <c r="AQ35" i="2"/>
  <c r="N20" i="2"/>
  <c r="N8" i="2"/>
  <c r="N16" i="2" s="1"/>
  <c r="AE16" i="2" s="1"/>
  <c r="M92" i="2"/>
  <c r="N53" i="2"/>
  <c r="M90" i="2"/>
  <c r="L90" i="2"/>
  <c r="L82" i="2"/>
  <c r="L77" i="2"/>
  <c r="L92" i="2" s="1"/>
  <c r="L57" i="2"/>
  <c r="L59" i="2" s="1"/>
  <c r="L48" i="2"/>
  <c r="M82" i="2"/>
  <c r="M77" i="2"/>
  <c r="J57" i="2"/>
  <c r="J59" i="2" s="1"/>
  <c r="J48" i="2"/>
  <c r="M57" i="2"/>
  <c r="M59" i="2" s="1"/>
  <c r="M48" i="2"/>
  <c r="M36" i="2"/>
  <c r="M35" i="2"/>
  <c r="L36" i="2"/>
  <c r="L35" i="2"/>
  <c r="K36" i="2"/>
  <c r="K35" i="2"/>
  <c r="I36" i="2"/>
  <c r="I35" i="2"/>
  <c r="H36" i="2"/>
  <c r="H35" i="2"/>
  <c r="G36" i="2"/>
  <c r="G35" i="2"/>
  <c r="AC25" i="2"/>
  <c r="AC24" i="2"/>
  <c r="AD25" i="2"/>
  <c r="AD24" i="2"/>
  <c r="J2" i="2"/>
  <c r="K25" i="2"/>
  <c r="K24" i="2"/>
  <c r="L25" i="2"/>
  <c r="L24" i="2"/>
  <c r="J18" i="2"/>
  <c r="J16" i="2"/>
  <c r="J14" i="2"/>
  <c r="J13" i="2"/>
  <c r="J12" i="2"/>
  <c r="J10" i="2"/>
  <c r="J9" i="2"/>
  <c r="J7" i="2"/>
  <c r="J6" i="2"/>
  <c r="G30" i="2"/>
  <c r="G29" i="2"/>
  <c r="H30" i="2"/>
  <c r="H29" i="2"/>
  <c r="K30" i="2"/>
  <c r="K29" i="2"/>
  <c r="L30" i="2"/>
  <c r="L29" i="2"/>
  <c r="G8" i="2"/>
  <c r="G11" i="2" s="1"/>
  <c r="G15" i="2" s="1"/>
  <c r="G17" i="2" s="1"/>
  <c r="G19" i="2" s="1"/>
  <c r="G21" i="2" s="1"/>
  <c r="K8" i="2"/>
  <c r="K11" i="2" s="1"/>
  <c r="K15" i="2" s="1"/>
  <c r="K17" i="2" s="1"/>
  <c r="K19" i="2" s="1"/>
  <c r="K21" i="2" s="1"/>
  <c r="H8" i="2"/>
  <c r="H11" i="2" s="1"/>
  <c r="H15" i="2" s="1"/>
  <c r="H17" i="2" s="1"/>
  <c r="H19" i="2" s="1"/>
  <c r="H21" i="2" s="1"/>
  <c r="L8" i="2"/>
  <c r="L11" i="2" s="1"/>
  <c r="L15" i="2" s="1"/>
  <c r="L17" i="2" s="1"/>
  <c r="L19" i="2" s="1"/>
  <c r="L21" i="2" s="1"/>
  <c r="AD30" i="2"/>
  <c r="AD29" i="2"/>
  <c r="AC30" i="2"/>
  <c r="AC29" i="2"/>
  <c r="AB30" i="2"/>
  <c r="AB29" i="2"/>
  <c r="M30" i="2"/>
  <c r="M29" i="2"/>
  <c r="I30" i="2"/>
  <c r="I29" i="2"/>
  <c r="M25" i="2"/>
  <c r="M24" i="2"/>
  <c r="I8" i="2"/>
  <c r="I11" i="2" s="1"/>
  <c r="I15" i="2" s="1"/>
  <c r="I17" i="2" s="1"/>
  <c r="I19" i="2" s="1"/>
  <c r="I21" i="2" s="1"/>
  <c r="M8" i="2"/>
  <c r="M11" i="2" s="1"/>
  <c r="M15" i="2" s="1"/>
  <c r="M17" i="2" s="1"/>
  <c r="M19" i="2" s="1"/>
  <c r="M21" i="2" s="1"/>
  <c r="AD8" i="2"/>
  <c r="AD11" i="2" s="1"/>
  <c r="AD15" i="2" s="1"/>
  <c r="AD17" i="2" s="1"/>
  <c r="AD19" i="2" s="1"/>
  <c r="AD21" i="2" s="1"/>
  <c r="AC8" i="2"/>
  <c r="AC11" i="2" s="1"/>
  <c r="AC15" i="2" s="1"/>
  <c r="AC17" i="2" s="1"/>
  <c r="AC19" i="2" s="1"/>
  <c r="AC21" i="2" s="1"/>
  <c r="AB8" i="2"/>
  <c r="AB11" i="2" s="1"/>
  <c r="AB15" i="2" s="1"/>
  <c r="AB17" i="2" s="1"/>
  <c r="AB19" i="2" s="1"/>
  <c r="AB21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L6" i="1"/>
  <c r="L7" i="1" s="1"/>
  <c r="K7" i="1"/>
  <c r="K6" i="1"/>
  <c r="AQ33" i="2" s="1"/>
  <c r="K5" i="1"/>
  <c r="K8" i="1" s="1"/>
  <c r="N13" i="2" l="1"/>
  <c r="N14" i="2"/>
  <c r="N9" i="2"/>
  <c r="AE9" i="2" s="1"/>
  <c r="N57" i="2"/>
  <c r="N10" i="2"/>
  <c r="AE10" i="2" s="1"/>
  <c r="L94" i="2"/>
  <c r="M4" i="2"/>
  <c r="L4" i="2"/>
  <c r="N12" i="2"/>
  <c r="AE8" i="2"/>
  <c r="N7" i="2"/>
  <c r="AE7" i="2" s="1"/>
  <c r="N6" i="2"/>
  <c r="AE6" i="2" s="1"/>
  <c r="AC31" i="2"/>
  <c r="AC26" i="2"/>
  <c r="J35" i="2"/>
  <c r="J21" i="2"/>
  <c r="G39" i="2"/>
  <c r="H39" i="2"/>
  <c r="J36" i="2"/>
  <c r="K37" i="2"/>
  <c r="K39" i="2"/>
  <c r="K26" i="2"/>
  <c r="L32" i="2"/>
  <c r="J29" i="2"/>
  <c r="J17" i="2"/>
  <c r="G37" i="2"/>
  <c r="H32" i="2"/>
  <c r="G38" i="2"/>
  <c r="AD26" i="2"/>
  <c r="J30" i="2"/>
  <c r="L38" i="2"/>
  <c r="L31" i="2"/>
  <c r="H31" i="2"/>
  <c r="J8" i="2"/>
  <c r="L26" i="2"/>
  <c r="L37" i="2"/>
  <c r="L39" i="2"/>
  <c r="J11" i="2"/>
  <c r="J19" i="2"/>
  <c r="I38" i="2"/>
  <c r="K31" i="2"/>
  <c r="G31" i="2"/>
  <c r="H37" i="2"/>
  <c r="AB32" i="2"/>
  <c r="K32" i="2"/>
  <c r="G32" i="2"/>
  <c r="H38" i="2"/>
  <c r="K38" i="2"/>
  <c r="AC32" i="2"/>
  <c r="J15" i="2"/>
  <c r="J32" i="2" s="1"/>
  <c r="I37" i="2"/>
  <c r="I39" i="2"/>
  <c r="M38" i="2"/>
  <c r="M39" i="2"/>
  <c r="M37" i="2"/>
  <c r="M32" i="2"/>
  <c r="M31" i="2"/>
  <c r="I32" i="2"/>
  <c r="I31" i="2"/>
  <c r="AB31" i="2"/>
  <c r="AD31" i="2"/>
  <c r="AD32" i="2"/>
  <c r="M26" i="2"/>
  <c r="AE26" i="2" l="1"/>
  <c r="AF8" i="2"/>
  <c r="N39" i="2"/>
  <c r="AE14" i="2"/>
  <c r="N38" i="2"/>
  <c r="AE13" i="2"/>
  <c r="AE24" i="2"/>
  <c r="AE29" i="2"/>
  <c r="AE25" i="2"/>
  <c r="AE30" i="2"/>
  <c r="AE12" i="2"/>
  <c r="N37" i="2"/>
  <c r="J37" i="2"/>
  <c r="N26" i="2"/>
  <c r="N11" i="2"/>
  <c r="J20" i="2"/>
  <c r="J31" i="2"/>
  <c r="J39" i="2"/>
  <c r="J38" i="2"/>
  <c r="N31" i="2" l="1"/>
  <c r="N15" i="2"/>
  <c r="AE11" i="2"/>
  <c r="AE31" i="2" s="1"/>
  <c r="AF10" i="2"/>
  <c r="AF7" i="2"/>
  <c r="AF25" i="2" s="1"/>
  <c r="AF9" i="2"/>
  <c r="AF11" i="2" s="1"/>
  <c r="AF6" i="2"/>
  <c r="AF24" i="2" s="1"/>
  <c r="AF14" i="2"/>
  <c r="AG8" i="2"/>
  <c r="AF26" i="2"/>
  <c r="AF13" i="2"/>
  <c r="AF12" i="2"/>
  <c r="AF31" i="2" l="1"/>
  <c r="AF15" i="2"/>
  <c r="AH8" i="2"/>
  <c r="AG10" i="2"/>
  <c r="AH10" i="2" s="1"/>
  <c r="AG14" i="2"/>
  <c r="AH14" i="2" s="1"/>
  <c r="AG9" i="2"/>
  <c r="AH9" i="2" s="1"/>
  <c r="AG7" i="2"/>
  <c r="AG13" i="2"/>
  <c r="AH13" i="2" s="1"/>
  <c r="AG6" i="2"/>
  <c r="AG24" i="2" s="1"/>
  <c r="AG12" i="2"/>
  <c r="AG26" i="2"/>
  <c r="N32" i="2"/>
  <c r="N17" i="2"/>
  <c r="AE15" i="2"/>
  <c r="AE32" i="2" s="1"/>
  <c r="AH7" i="2" l="1"/>
  <c r="AH25" i="2" s="1"/>
  <c r="AG25" i="2"/>
  <c r="AF32" i="2"/>
  <c r="AF16" i="2"/>
  <c r="AF17" i="2" s="1"/>
  <c r="AF18" i="2" s="1"/>
  <c r="AF19" i="2" s="1"/>
  <c r="AI13" i="2"/>
  <c r="AE17" i="2"/>
  <c r="N18" i="2"/>
  <c r="AE18" i="2" s="1"/>
  <c r="AG11" i="2"/>
  <c r="AI8" i="2"/>
  <c r="AH26" i="2"/>
  <c r="AH6" i="2"/>
  <c r="AH24" i="2" s="1"/>
  <c r="AH11" i="2"/>
  <c r="AH12" i="2"/>
  <c r="AJ8" i="2" l="1"/>
  <c r="AI26" i="2"/>
  <c r="AI12" i="2"/>
  <c r="AI7" i="2"/>
  <c r="AI25" i="2" s="1"/>
  <c r="AI9" i="2"/>
  <c r="AI11" i="2"/>
  <c r="AI6" i="2"/>
  <c r="AI24" i="2" s="1"/>
  <c r="AG31" i="2"/>
  <c r="AG15" i="2"/>
  <c r="AI10" i="2"/>
  <c r="AJ10" i="2" s="1"/>
  <c r="N19" i="2"/>
  <c r="AH31" i="2"/>
  <c r="AH15" i="2"/>
  <c r="AI14" i="2"/>
  <c r="AJ14" i="2" s="1"/>
  <c r="AI31" i="2" l="1"/>
  <c r="AI15" i="2"/>
  <c r="AH16" i="2"/>
  <c r="AH17" i="2" s="1"/>
  <c r="AH32" i="2"/>
  <c r="AK14" i="2"/>
  <c r="AE19" i="2"/>
  <c r="N21" i="2"/>
  <c r="AE21" i="2" s="1"/>
  <c r="AK10" i="2"/>
  <c r="AG16" i="2"/>
  <c r="AG17" i="2" s="1"/>
  <c r="AG32" i="2"/>
  <c r="AK8" i="2"/>
  <c r="AJ26" i="2"/>
  <c r="AJ7" i="2"/>
  <c r="AJ25" i="2" s="1"/>
  <c r="AJ9" i="2"/>
  <c r="AJ12" i="2"/>
  <c r="AJ11" i="2"/>
  <c r="AJ6" i="2"/>
  <c r="AJ24" i="2" s="1"/>
  <c r="AJ13" i="2"/>
  <c r="AJ31" i="2" l="1"/>
  <c r="AJ15" i="2"/>
  <c r="AL8" i="2"/>
  <c r="AK26" i="2"/>
  <c r="AK7" i="2"/>
  <c r="AK25" i="2" s="1"/>
  <c r="AK9" i="2"/>
  <c r="AK11" i="2" s="1"/>
  <c r="AK12" i="2"/>
  <c r="AK6" i="2"/>
  <c r="AK24" i="2" s="1"/>
  <c r="AE20" i="2"/>
  <c r="AF20" i="2" s="1"/>
  <c r="AH18" i="2"/>
  <c r="AH19" i="2" s="1"/>
  <c r="AK13" i="2"/>
  <c r="AL13" i="2" s="1"/>
  <c r="AI32" i="2"/>
  <c r="AI16" i="2"/>
  <c r="AI17" i="2"/>
  <c r="AG18" i="2"/>
  <c r="AG19" i="2"/>
  <c r="AK31" i="2" l="1"/>
  <c r="AK15" i="2"/>
  <c r="AG20" i="2"/>
  <c r="AH20" i="2" s="1"/>
  <c r="AI20" i="2" s="1"/>
  <c r="AJ20" i="2" s="1"/>
  <c r="AK20" i="2" s="1"/>
  <c r="AL20" i="2" s="1"/>
  <c r="AM20" i="2" s="1"/>
  <c r="AN20" i="2" s="1"/>
  <c r="AF21" i="2"/>
  <c r="AG21" i="2"/>
  <c r="AM8" i="2"/>
  <c r="AL26" i="2"/>
  <c r="AL9" i="2"/>
  <c r="AL7" i="2"/>
  <c r="AL25" i="2" s="1"/>
  <c r="AL12" i="2"/>
  <c r="AL6" i="2"/>
  <c r="AL24" i="2" s="1"/>
  <c r="AH21" i="2"/>
  <c r="AL10" i="2"/>
  <c r="AM10" i="2" s="1"/>
  <c r="AL14" i="2"/>
  <c r="AI18" i="2"/>
  <c r="AI19" i="2"/>
  <c r="AJ32" i="2"/>
  <c r="AJ16" i="2"/>
  <c r="AJ17" i="2"/>
  <c r="AJ18" i="2" s="1"/>
  <c r="AJ19" i="2" s="1"/>
  <c r="AJ21" i="2" s="1"/>
  <c r="AN8" i="2" l="1"/>
  <c r="AM26" i="2"/>
  <c r="AM12" i="2"/>
  <c r="AM9" i="2"/>
  <c r="AM7" i="2"/>
  <c r="AM25" i="2" s="1"/>
  <c r="AM6" i="2"/>
  <c r="AM24" i="2" s="1"/>
  <c r="AM11" i="2"/>
  <c r="AL11" i="2"/>
  <c r="AI21" i="2"/>
  <c r="AM13" i="2"/>
  <c r="AN13" i="2" s="1"/>
  <c r="AK32" i="2"/>
  <c r="AK16" i="2"/>
  <c r="AK17" i="2"/>
  <c r="AK18" i="2" s="1"/>
  <c r="AK19" i="2" s="1"/>
  <c r="AM14" i="2"/>
  <c r="AN14" i="2" s="1"/>
  <c r="AM31" i="2" l="1"/>
  <c r="AM15" i="2"/>
  <c r="AK21" i="2"/>
  <c r="AN26" i="2"/>
  <c r="AN9" i="2"/>
  <c r="AN11" i="2" s="1"/>
  <c r="AN31" i="2" s="1"/>
  <c r="AN7" i="2"/>
  <c r="AN25" i="2" s="1"/>
  <c r="AN12" i="2"/>
  <c r="AN15" i="2" s="1"/>
  <c r="AN6" i="2"/>
  <c r="AN24" i="2" s="1"/>
  <c r="AL31" i="2"/>
  <c r="AL15" i="2"/>
  <c r="AN10" i="2"/>
  <c r="AN32" i="2" l="1"/>
  <c r="AL32" i="2"/>
  <c r="AL16" i="2"/>
  <c r="AL17" i="2"/>
  <c r="AL18" i="2" s="1"/>
  <c r="AL19" i="2" s="1"/>
  <c r="AM32" i="2"/>
  <c r="AM16" i="2"/>
  <c r="AN16" i="2" s="1"/>
  <c r="AN17" i="2" s="1"/>
  <c r="AN18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FO19" i="2" s="1"/>
  <c r="FP19" i="2" s="1"/>
  <c r="FQ19" i="2" s="1"/>
  <c r="FR19" i="2" s="1"/>
  <c r="FS19" i="2" s="1"/>
  <c r="FT19" i="2" s="1"/>
  <c r="FU19" i="2" s="1"/>
  <c r="FV19" i="2" s="1"/>
  <c r="FW19" i="2" s="1"/>
  <c r="FX19" i="2" s="1"/>
  <c r="FY19" i="2" s="1"/>
  <c r="FZ19" i="2" s="1"/>
  <c r="GA19" i="2" s="1"/>
  <c r="GB19" i="2" s="1"/>
  <c r="GC19" i="2" s="1"/>
  <c r="GD19" i="2" s="1"/>
  <c r="GE19" i="2" s="1"/>
  <c r="GF19" i="2" s="1"/>
  <c r="GG19" i="2" s="1"/>
  <c r="GH19" i="2" s="1"/>
  <c r="GI19" i="2" s="1"/>
  <c r="GJ19" i="2" s="1"/>
  <c r="GK19" i="2" s="1"/>
  <c r="GL19" i="2" s="1"/>
  <c r="GM19" i="2" s="1"/>
  <c r="GN19" i="2" s="1"/>
  <c r="GO19" i="2" s="1"/>
  <c r="GP19" i="2" s="1"/>
  <c r="GQ19" i="2" s="1"/>
  <c r="GR19" i="2" s="1"/>
  <c r="GS19" i="2" s="1"/>
  <c r="GT19" i="2" s="1"/>
  <c r="GU19" i="2" s="1"/>
  <c r="GV19" i="2" s="1"/>
  <c r="GW19" i="2" s="1"/>
  <c r="GX19" i="2" s="1"/>
  <c r="GY19" i="2" s="1"/>
  <c r="GZ19" i="2" s="1"/>
  <c r="HA19" i="2" s="1"/>
  <c r="HB19" i="2" s="1"/>
  <c r="HC19" i="2" s="1"/>
  <c r="HD19" i="2" s="1"/>
  <c r="HE19" i="2" s="1"/>
  <c r="HF19" i="2" s="1"/>
  <c r="HG19" i="2" s="1"/>
  <c r="HH19" i="2" s="1"/>
  <c r="HI19" i="2" s="1"/>
  <c r="HJ19" i="2" s="1"/>
  <c r="HK19" i="2" s="1"/>
  <c r="HL19" i="2" s="1"/>
  <c r="HM19" i="2" s="1"/>
  <c r="HN19" i="2" s="1"/>
  <c r="HO19" i="2" s="1"/>
  <c r="HP19" i="2" s="1"/>
  <c r="HQ19" i="2" s="1"/>
  <c r="HR19" i="2" s="1"/>
  <c r="HS19" i="2" s="1"/>
  <c r="HT19" i="2" s="1"/>
  <c r="HU19" i="2" s="1"/>
  <c r="HV19" i="2" s="1"/>
  <c r="HW19" i="2" s="1"/>
  <c r="HX19" i="2" s="1"/>
  <c r="HY19" i="2" s="1"/>
  <c r="HZ19" i="2" s="1"/>
  <c r="IA19" i="2" s="1"/>
  <c r="IB19" i="2" s="1"/>
  <c r="IC19" i="2" s="1"/>
  <c r="ID19" i="2" s="1"/>
  <c r="IE19" i="2" s="1"/>
  <c r="IF19" i="2" s="1"/>
  <c r="AM17" i="2"/>
  <c r="AM18" i="2" s="1"/>
  <c r="AM19" i="2" s="1"/>
  <c r="AM21" i="2" s="1"/>
  <c r="AN21" i="2" s="1"/>
  <c r="AL21" i="2" l="1"/>
  <c r="AQ32" i="2"/>
  <c r="AQ34" i="2" s="1"/>
  <c r="AQ36" i="2" s="1"/>
  <c r="AQ38" i="2" s="1"/>
</calcChain>
</file>

<file path=xl/sharedStrings.xml><?xml version="1.0" encoding="utf-8"?>
<sst xmlns="http://schemas.openxmlformats.org/spreadsheetml/2006/main" count="135" uniqueCount="120">
  <si>
    <t>P</t>
  </si>
  <si>
    <t>S</t>
  </si>
  <si>
    <t>MC</t>
  </si>
  <si>
    <t>C</t>
  </si>
  <si>
    <t>D</t>
  </si>
  <si>
    <t>EV</t>
  </si>
  <si>
    <t>CEO</t>
  </si>
  <si>
    <t>CFO</t>
  </si>
  <si>
    <t>Founded</t>
  </si>
  <si>
    <t>Founder</t>
  </si>
  <si>
    <t xml:space="preserve">George Kurian </t>
  </si>
  <si>
    <t>Wissam Jabre</t>
  </si>
  <si>
    <t>David Hitz, James Lau, Michael Malcolm</t>
  </si>
  <si>
    <t>HQ</t>
  </si>
  <si>
    <t>San Jose, CA</t>
  </si>
  <si>
    <t>Hybrid cloud</t>
  </si>
  <si>
    <t xml:space="preserve">Public Cloud </t>
  </si>
  <si>
    <t>Segments</t>
  </si>
  <si>
    <t xml:space="preserve">About </t>
  </si>
  <si>
    <t>Size</t>
  </si>
  <si>
    <t xml:space="preserve">Software </t>
  </si>
  <si>
    <t>link 1</t>
  </si>
  <si>
    <t>link 2</t>
  </si>
  <si>
    <t>Q124</t>
  </si>
  <si>
    <t>Q224</t>
  </si>
  <si>
    <t>Q324</t>
  </si>
  <si>
    <t>Q424</t>
  </si>
  <si>
    <t>Q125</t>
  </si>
  <si>
    <t>Q225</t>
  </si>
  <si>
    <t>Q425</t>
  </si>
  <si>
    <t>Q123</t>
  </si>
  <si>
    <t>Q223</t>
  </si>
  <si>
    <t>Q323</t>
  </si>
  <si>
    <t>Q423</t>
  </si>
  <si>
    <t>Product</t>
  </si>
  <si>
    <t>Services</t>
  </si>
  <si>
    <t xml:space="preserve">Net Revenue </t>
  </si>
  <si>
    <t>Product cost</t>
  </si>
  <si>
    <t>Service cost</t>
  </si>
  <si>
    <t xml:space="preserve">Gross Profit </t>
  </si>
  <si>
    <t xml:space="preserve">S&amp;M </t>
  </si>
  <si>
    <t>R&amp;D</t>
  </si>
  <si>
    <t xml:space="preserve">Other Income </t>
  </si>
  <si>
    <t>Taxes</t>
  </si>
  <si>
    <t xml:space="preserve">Net Income </t>
  </si>
  <si>
    <t>EBT</t>
  </si>
  <si>
    <t>EBIT</t>
  </si>
  <si>
    <t>G&amp;A</t>
  </si>
  <si>
    <t>Shares</t>
  </si>
  <si>
    <t>Diluted Shares</t>
  </si>
  <si>
    <t>EPS</t>
  </si>
  <si>
    <t>Growth Analysis Y/Y</t>
  </si>
  <si>
    <t xml:space="preserve">Margins </t>
  </si>
  <si>
    <t>Product Margin</t>
  </si>
  <si>
    <t>Service Margin</t>
  </si>
  <si>
    <t xml:space="preserve">Gross Margin </t>
  </si>
  <si>
    <t xml:space="preserve">Operating Margin </t>
  </si>
  <si>
    <t>25Q3</t>
  </si>
  <si>
    <t xml:space="preserve">% Revenue </t>
  </si>
  <si>
    <t>Q126</t>
  </si>
  <si>
    <t>Q226</t>
  </si>
  <si>
    <t>Q326</t>
  </si>
  <si>
    <t>Q426</t>
  </si>
  <si>
    <t>Press Release</t>
  </si>
  <si>
    <t xml:space="preserve">Application </t>
  </si>
  <si>
    <t>Compute</t>
  </si>
  <si>
    <t>Storage</t>
  </si>
  <si>
    <t xml:space="preserve">Networking </t>
  </si>
  <si>
    <t xml:space="preserve">ACSN </t>
  </si>
  <si>
    <t>Q325</t>
  </si>
  <si>
    <t>$M</t>
  </si>
  <si>
    <t xml:space="preserve">Billings </t>
  </si>
  <si>
    <t>TL + E</t>
  </si>
  <si>
    <t>E</t>
  </si>
  <si>
    <t>A/P</t>
  </si>
  <si>
    <t>Accrued Exp</t>
  </si>
  <si>
    <t>Current Debt</t>
  </si>
  <si>
    <t xml:space="preserve">Deferred Rev </t>
  </si>
  <si>
    <t>LTD</t>
  </si>
  <si>
    <t>OLTL</t>
  </si>
  <si>
    <t>LT Deferred Rev</t>
  </si>
  <si>
    <t xml:space="preserve">Cash </t>
  </si>
  <si>
    <t>A/R</t>
  </si>
  <si>
    <t>Inventories</t>
  </si>
  <si>
    <t>OCA</t>
  </si>
  <si>
    <t>PPE</t>
  </si>
  <si>
    <t>Goodwill</t>
  </si>
  <si>
    <t>ONCA</t>
  </si>
  <si>
    <t xml:space="preserve">Total Assets </t>
  </si>
  <si>
    <t>CFFF</t>
  </si>
  <si>
    <t>Proceeds from common</t>
  </si>
  <si>
    <t>Payments for taxes</t>
  </si>
  <si>
    <t>Buybacks</t>
  </si>
  <si>
    <t>Repayments Debt extinguishment</t>
  </si>
  <si>
    <t xml:space="preserve">Dividends Paid </t>
  </si>
  <si>
    <t>CFFI</t>
  </si>
  <si>
    <t>Investment Buys</t>
  </si>
  <si>
    <t xml:space="preserve">Other Investing activities </t>
  </si>
  <si>
    <t>CFFO</t>
  </si>
  <si>
    <t>Net Income</t>
  </si>
  <si>
    <t>D&amp;A</t>
  </si>
  <si>
    <t>Non Cahs Op Lease</t>
  </si>
  <si>
    <t>SBC</t>
  </si>
  <si>
    <t>Deferred i/t</t>
  </si>
  <si>
    <t xml:space="preserve">Other items </t>
  </si>
  <si>
    <t xml:space="preserve">Inventories </t>
  </si>
  <si>
    <t>Accrued Expense</t>
  </si>
  <si>
    <t xml:space="preserve">LT Taxes payable </t>
  </si>
  <si>
    <t xml:space="preserve">Chnages in other Assets &amp; Liabilities </t>
  </si>
  <si>
    <t xml:space="preserve">Other Financing </t>
  </si>
  <si>
    <t>Short Term Deferred Rev</t>
  </si>
  <si>
    <t>FCF</t>
  </si>
  <si>
    <t>Term</t>
  </si>
  <si>
    <t>Disc</t>
  </si>
  <si>
    <t>NPV</t>
  </si>
  <si>
    <t xml:space="preserve">Net Cash </t>
  </si>
  <si>
    <t>Total Value</t>
  </si>
  <si>
    <t>Price</t>
  </si>
  <si>
    <t>Current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</si>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</sst>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"/>
  </numFmts>
  <fonts count="4">
    <font>
      <sz val="10"/>
      <color theme="1"/>
      <name val="ArialMT"/>
      <family val="2"/>
    </font>
    <font>
      <u/>
      <sz val="10"/>
      <color theme="10"/>
      <name val="ArialMT"/>
      <family val="2"/>
    </font>
    <font>
      <u/>
      <sz val="10"/>
      <color theme="1"/>
      <name val="ArialMT"/>
      <family val="2"/>
    </font>
    <font>
      <b/>
      <u/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1" applyNumberFormat="1"/>
    <xf numFmtId="9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9" fontId="0" fillId="2" borderId="0" xfId="0" applyNumberFormat="1" applyFill="1"/>
    <xf numFmtId="3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Border="1"/>
    <xf numFmtId="3" fontId="3" fillId="0" borderId="0" xfId="0" applyNumberFormat="1" applyFont="1"/>
    <xf numFmtId="3" fontId="0" fillId="0" borderId="4" xfId="0" applyNumberFormat="1" applyBorder="1"/>
    <xf numFmtId="10" fontId="0" fillId="0" borderId="5" xfId="0" applyNumberFormat="1" applyBorder="1"/>
    <xf numFmtId="3" fontId="0" fillId="0" borderId="6" xfId="0" applyNumberFormat="1" applyBorder="1"/>
    <xf numFmtId="10" fontId="0" fillId="0" borderId="7" xfId="0" applyNumberFormat="1" applyBorder="1"/>
    <xf numFmtId="3" fontId="0" fillId="0" borderId="7" xfId="0" applyNumberFormat="1" applyBorder="1"/>
    <xf numFmtId="3" fontId="0" fillId="0" borderId="8" xfId="0" applyNumberFormat="1" applyBorder="1"/>
    <xf numFmtId="9" fontId="0" fillId="0" borderId="9" xfId="0" applyNumberFormat="1" applyBorder="1"/>
    <xf numFmtId="3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8038</xdr:colOff>
      <xdr:row>0</xdr:row>
      <xdr:rowOff>17807</xdr:rowOff>
    </xdr:from>
    <xdr:to>
      <xdr:col>13</xdr:col>
      <xdr:colOff>26643</xdr:colOff>
      <xdr:row>103</xdr:row>
      <xdr:rowOff>159860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472A07-5AA9-11CD-5F0E-D03C74FE7632}"/>
            </a:ext>
          </a:extLst>
        </xdr:cNvPr>
        <xdr:cNvCxnSpPr/>
      </xdr:nvCxnSpPr>
      <xdr:spPr>
        <a:xfrm>
          <a:off x="6127129" y="17807"/>
          <a:ext cx="18605" cy="17220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0</xdr:row>
      <xdr:rowOff>12700</xdr:rowOff>
    </xdr:from>
    <xdr:to>
      <xdr:col>30</xdr:col>
      <xdr:colOff>30480</xdr:colOff>
      <xdr:row>60</xdr:row>
      <xdr:rowOff>20320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DF8E12F-3EE8-5A44-BBB8-80001555C773}"/>
            </a:ext>
          </a:extLst>
        </xdr:cNvPr>
        <xdr:cNvCxnSpPr/>
      </xdr:nvCxnSpPr>
      <xdr:spPr>
        <a:xfrm>
          <a:off x="14998700" y="12700"/>
          <a:ext cx="17780" cy="95783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tapp.com/newsroom/press-releases/news-rel-20250227-results-180809/" TargetMode="External"/><Relationship Id="rId2" Type="http://schemas.openxmlformats.org/officeDocument/2006/relationships/hyperlink" Target="https://www.linkedin.com/jobs/search/?currentJobId=4227792037&amp;f_C=2105&amp;originToLandingJobPostings=4222736454%2C4227792037&amp;trk=d_flagship3_company" TargetMode="External"/><Relationship Id="rId1" Type="http://schemas.openxmlformats.org/officeDocument/2006/relationships/hyperlink" Target="https://www.linkedin.com/jobs/search/?currentJobId=4222736454&amp;f_C=2105&amp;originToLandingJobPostings=4222736454%2C4227792037&amp;trk=d_flagship3_company" TargetMode="External"/><Relationship Id="rId4" Type="http://schemas.openxmlformats.org/officeDocument/2006/relationships/hyperlink" Target="https://www.netapp.com/newsroom/press-releases/news-rel-20241121-results-27008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B7F0-6C54-814A-8DDD-3CF2CABA5A35}">
  <dimension ref="B2:Q18"/>
  <sheetViews>
    <sheetView zoomScale="169" workbookViewId="0">
      <selection activeCell="G5" sqref="G5"/>
    </sheetView>
  </sheetViews>
  <sheetFormatPr baseColWidth="10" defaultRowHeight="13"/>
  <cols>
    <col min="1" max="1" width="1.33203125" style="1" customWidth="1"/>
    <col min="2" max="2" width="8.1640625" style="1" bestFit="1" customWidth="1"/>
    <col min="3" max="3" width="13" style="1" bestFit="1" customWidth="1"/>
    <col min="4" max="6" width="10.83203125" style="1"/>
    <col min="7" max="7" width="12.33203125" style="1" bestFit="1" customWidth="1"/>
    <col min="8" max="9" width="10.83203125" style="1"/>
    <col min="10" max="10" width="3.6640625" style="1" bestFit="1" customWidth="1"/>
    <col min="11" max="11" width="6.6640625" style="1" bestFit="1" customWidth="1"/>
    <col min="12" max="12" width="5.5" style="1" bestFit="1" customWidth="1"/>
    <col min="13" max="16384" width="10.83203125" style="1"/>
  </cols>
  <sheetData>
    <row r="2" spans="2:17">
      <c r="B2" s="1" t="s">
        <v>6</v>
      </c>
      <c r="C2" s="1" t="s">
        <v>10</v>
      </c>
      <c r="Q2" s="3" t="s">
        <v>21</v>
      </c>
    </row>
    <row r="3" spans="2:17">
      <c r="B3" s="1" t="s">
        <v>7</v>
      </c>
      <c r="C3" s="1" t="s">
        <v>11</v>
      </c>
      <c r="J3" s="1" t="s">
        <v>0</v>
      </c>
      <c r="K3" s="1">
        <v>101.53</v>
      </c>
      <c r="Q3" s="3" t="s">
        <v>22</v>
      </c>
    </row>
    <row r="4" spans="2:17">
      <c r="B4" s="1" t="s">
        <v>8</v>
      </c>
      <c r="C4" s="2">
        <v>1992</v>
      </c>
      <c r="J4" s="1" t="s">
        <v>1</v>
      </c>
      <c r="K4" s="1">
        <v>203.41152299999999</v>
      </c>
      <c r="L4" s="1" t="s">
        <v>57</v>
      </c>
    </row>
    <row r="5" spans="2:17">
      <c r="B5" s="1" t="s">
        <v>9</v>
      </c>
      <c r="C5" s="1" t="s">
        <v>12</v>
      </c>
      <c r="J5" s="1" t="s">
        <v>2</v>
      </c>
      <c r="K5" s="1">
        <f>+K3*K4</f>
        <v>20652.371930189998</v>
      </c>
    </row>
    <row r="6" spans="2:17">
      <c r="B6" s="1" t="s">
        <v>13</v>
      </c>
      <c r="C6" s="1" t="s">
        <v>14</v>
      </c>
      <c r="J6" s="1" t="s">
        <v>3</v>
      </c>
      <c r="K6" s="1">
        <f>1511+750</f>
        <v>2261</v>
      </c>
      <c r="L6" s="1" t="str">
        <f>+L4</f>
        <v>25Q3</v>
      </c>
    </row>
    <row r="7" spans="2:17">
      <c r="J7" s="1" t="s">
        <v>4</v>
      </c>
      <c r="K7" s="1">
        <f>750+1244</f>
        <v>1994</v>
      </c>
      <c r="L7" s="1" t="str">
        <f>+L6</f>
        <v>25Q3</v>
      </c>
    </row>
    <row r="8" spans="2:17">
      <c r="J8" s="1" t="s">
        <v>5</v>
      </c>
      <c r="K8" s="1">
        <f>+K5-K6+K7</f>
        <v>20385.371930189998</v>
      </c>
    </row>
    <row r="10" spans="2:17">
      <c r="C10" s="1" t="s">
        <v>17</v>
      </c>
      <c r="D10" s="1" t="s">
        <v>20</v>
      </c>
      <c r="E10" s="1" t="s">
        <v>18</v>
      </c>
      <c r="F10" s="1" t="s">
        <v>19</v>
      </c>
    </row>
    <row r="11" spans="2:17">
      <c r="C11" s="1" t="s">
        <v>15</v>
      </c>
    </row>
    <row r="12" spans="2:17">
      <c r="C12" s="1" t="s">
        <v>16</v>
      </c>
    </row>
    <row r="14" spans="2:17">
      <c r="G14" s="13" t="s">
        <v>68</v>
      </c>
    </row>
    <row r="15" spans="2:17">
      <c r="C15" s="1" t="s">
        <v>63</v>
      </c>
      <c r="D15" s="1" t="s">
        <v>18</v>
      </c>
      <c r="G15" s="1" t="s">
        <v>64</v>
      </c>
    </row>
    <row r="16" spans="2:17">
      <c r="C16" s="3" t="s">
        <v>69</v>
      </c>
      <c r="G16" s="1" t="s">
        <v>65</v>
      </c>
    </row>
    <row r="17" spans="3:7">
      <c r="C17" s="3" t="s">
        <v>28</v>
      </c>
      <c r="G17" s="1" t="s">
        <v>66</v>
      </c>
    </row>
    <row r="18" spans="3:7">
      <c r="G18" s="1" t="s">
        <v>67</v>
      </c>
    </row>
  </sheetData>
  <hyperlinks>
    <hyperlink ref="Q2" r:id="rId1" xr:uid="{4057116B-70FB-CF44-BEBE-8A1BE4D8FED3}"/>
    <hyperlink ref="Q3" r:id="rId2" xr:uid="{DB595CC5-2C07-F144-AF0E-EBD309959487}"/>
    <hyperlink ref="C16" r:id="rId3" xr:uid="{74DB470B-4D0F-D943-B31A-A59BCBDFB62D}"/>
    <hyperlink ref="C17" r:id="rId4" xr:uid="{E4851A9B-A78E-6844-A845-3DA6CF9835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AFD-871E-E84A-A623-D3FF79079E15}">
  <dimension ref="B1:IF94"/>
  <sheetViews>
    <sheetView tabSelected="1" zoomScale="125" workbookViewId="0">
      <pane xSplit="2" ySplit="3" topLeftCell="Q4" activePane="bottomRight" state="frozen"/>
      <selection pane="topRight" activeCell="C1" sqref="C1"/>
      <selection pane="bottomLeft" activeCell="A3" sqref="A3"/>
      <selection pane="bottomRight" activeCell="AK35" sqref="AK35"/>
    </sheetView>
  </sheetViews>
  <sheetFormatPr baseColWidth="10" defaultRowHeight="13"/>
  <cols>
    <col min="1" max="1" width="1.1640625" style="1" customWidth="1"/>
    <col min="2" max="2" width="30.33203125" style="1" bestFit="1" customWidth="1"/>
    <col min="3" max="6" width="5.5" style="1" bestFit="1" customWidth="1"/>
    <col min="7" max="14" width="5.6640625" style="1" bestFit="1" customWidth="1"/>
    <col min="15" max="15" width="5.5" style="1" customWidth="1"/>
    <col min="16" max="16" width="5.6640625" style="1" bestFit="1" customWidth="1"/>
    <col min="17" max="18" width="5.5" style="1" customWidth="1"/>
    <col min="19" max="19" width="4.6640625" style="1" customWidth="1"/>
    <col min="20" max="20" width="4" style="1" customWidth="1"/>
    <col min="21" max="27" width="5.1640625" style="1" bestFit="1" customWidth="1"/>
    <col min="28" max="39" width="5.6640625" style="1" bestFit="1" customWidth="1"/>
    <col min="40" max="40" width="6.6640625" style="1" bestFit="1" customWidth="1"/>
    <col min="41" max="41" width="5.6640625" style="1" bestFit="1" customWidth="1"/>
    <col min="42" max="42" width="10" style="1" bestFit="1" customWidth="1"/>
    <col min="43" max="43" width="6.6640625" style="1" bestFit="1" customWidth="1"/>
    <col min="44" max="207" width="5.6640625" style="1" bestFit="1" customWidth="1"/>
    <col min="208" max="240" width="6.6640625" style="1" bestFit="1" customWidth="1"/>
    <col min="241" max="16384" width="10.83203125" style="1"/>
  </cols>
  <sheetData>
    <row r="1" spans="2:240">
      <c r="B1" s="1" t="s">
        <v>70</v>
      </c>
    </row>
    <row r="2" spans="2:240" s="6" customFormat="1">
      <c r="G2" s="6">
        <v>45135</v>
      </c>
      <c r="H2" s="6">
        <v>45226</v>
      </c>
      <c r="I2" s="6">
        <v>45317</v>
      </c>
      <c r="J2" s="6">
        <f>+AD2</f>
        <v>45408</v>
      </c>
      <c r="K2" s="6">
        <v>45497</v>
      </c>
      <c r="L2" s="6">
        <v>45589</v>
      </c>
      <c r="M2" s="6">
        <v>45682</v>
      </c>
      <c r="N2" s="6">
        <v>45806</v>
      </c>
      <c r="O2" s="6">
        <v>45896</v>
      </c>
      <c r="P2" s="6">
        <v>45986</v>
      </c>
      <c r="Q2" s="6">
        <v>46079</v>
      </c>
      <c r="AB2" s="6">
        <v>44680</v>
      </c>
      <c r="AC2" s="6">
        <v>45044</v>
      </c>
      <c r="AD2" s="6">
        <v>45408</v>
      </c>
    </row>
    <row r="3" spans="2:240" s="2" customFormat="1">
      <c r="C3" s="2" t="s">
        <v>30</v>
      </c>
      <c r="D3" s="2" t="s">
        <v>31</v>
      </c>
      <c r="E3" s="2" t="s">
        <v>32</v>
      </c>
      <c r="F3" s="2" t="s">
        <v>33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25</v>
      </c>
      <c r="N3" s="2" t="s">
        <v>29</v>
      </c>
      <c r="O3" s="2" t="s">
        <v>59</v>
      </c>
      <c r="P3" s="2" t="s">
        <v>60</v>
      </c>
      <c r="Q3" s="2" t="s">
        <v>61</v>
      </c>
      <c r="R3" s="2" t="s">
        <v>62</v>
      </c>
      <c r="U3" s="2">
        <v>2015</v>
      </c>
      <c r="V3" s="2">
        <f>+U3+1</f>
        <v>2016</v>
      </c>
      <c r="W3" s="2">
        <f t="shared" ref="W3:AO3" si="0">+V3+1</f>
        <v>2017</v>
      </c>
      <c r="X3" s="2">
        <f t="shared" si="0"/>
        <v>2018</v>
      </c>
      <c r="Y3" s="2">
        <f t="shared" si="0"/>
        <v>2019</v>
      </c>
      <c r="Z3" s="2">
        <f t="shared" si="0"/>
        <v>2020</v>
      </c>
      <c r="AA3" s="2">
        <f t="shared" si="0"/>
        <v>2021</v>
      </c>
      <c r="AB3" s="2">
        <f t="shared" si="0"/>
        <v>2022</v>
      </c>
      <c r="AC3" s="2">
        <f t="shared" si="0"/>
        <v>2023</v>
      </c>
      <c r="AD3" s="2">
        <f t="shared" si="0"/>
        <v>2024</v>
      </c>
      <c r="AE3" s="2">
        <f t="shared" si="0"/>
        <v>2025</v>
      </c>
      <c r="AF3" s="2">
        <f t="shared" si="0"/>
        <v>2026</v>
      </c>
      <c r="AG3" s="2">
        <f t="shared" si="0"/>
        <v>2027</v>
      </c>
      <c r="AH3" s="2">
        <f t="shared" si="0"/>
        <v>2028</v>
      </c>
      <c r="AI3" s="2">
        <f t="shared" si="0"/>
        <v>2029</v>
      </c>
      <c r="AJ3" s="2">
        <f t="shared" si="0"/>
        <v>2030</v>
      </c>
      <c r="AK3" s="2">
        <f t="shared" si="0"/>
        <v>2031</v>
      </c>
      <c r="AL3" s="2">
        <f t="shared" si="0"/>
        <v>2032</v>
      </c>
      <c r="AM3" s="2">
        <f t="shared" si="0"/>
        <v>2033</v>
      </c>
      <c r="AN3" s="2">
        <f t="shared" si="0"/>
        <v>2034</v>
      </c>
      <c r="AO3" s="2">
        <f t="shared" si="0"/>
        <v>2035</v>
      </c>
      <c r="AP3" s="2">
        <f t="shared" ref="AP3:DA3" si="1">+AO3+1</f>
        <v>2036</v>
      </c>
      <c r="AQ3" s="2">
        <f t="shared" si="1"/>
        <v>2037</v>
      </c>
      <c r="AR3" s="2">
        <f t="shared" si="1"/>
        <v>2038</v>
      </c>
      <c r="AS3" s="2">
        <f t="shared" si="1"/>
        <v>2039</v>
      </c>
      <c r="AT3" s="2">
        <f t="shared" si="1"/>
        <v>2040</v>
      </c>
      <c r="AU3" s="2">
        <f t="shared" si="1"/>
        <v>2041</v>
      </c>
      <c r="AV3" s="2">
        <f t="shared" si="1"/>
        <v>2042</v>
      </c>
      <c r="AW3" s="2">
        <f t="shared" si="1"/>
        <v>2043</v>
      </c>
      <c r="AX3" s="2">
        <f t="shared" si="1"/>
        <v>2044</v>
      </c>
      <c r="AY3" s="2">
        <f t="shared" si="1"/>
        <v>2045</v>
      </c>
      <c r="AZ3" s="2">
        <f t="shared" si="1"/>
        <v>2046</v>
      </c>
      <c r="BA3" s="2">
        <f t="shared" si="1"/>
        <v>2047</v>
      </c>
      <c r="BB3" s="2">
        <f t="shared" si="1"/>
        <v>2048</v>
      </c>
      <c r="BC3" s="2">
        <f t="shared" si="1"/>
        <v>2049</v>
      </c>
      <c r="BD3" s="2">
        <f t="shared" si="1"/>
        <v>2050</v>
      </c>
      <c r="BE3" s="2">
        <f t="shared" si="1"/>
        <v>2051</v>
      </c>
      <c r="BF3" s="2">
        <f t="shared" si="1"/>
        <v>2052</v>
      </c>
      <c r="BG3" s="2">
        <f t="shared" si="1"/>
        <v>2053</v>
      </c>
      <c r="BH3" s="2">
        <f t="shared" si="1"/>
        <v>2054</v>
      </c>
      <c r="BI3" s="2">
        <f t="shared" si="1"/>
        <v>2055</v>
      </c>
      <c r="BJ3" s="2">
        <f t="shared" si="1"/>
        <v>2056</v>
      </c>
      <c r="BK3" s="2">
        <f t="shared" si="1"/>
        <v>2057</v>
      </c>
      <c r="BL3" s="2">
        <f t="shared" si="1"/>
        <v>2058</v>
      </c>
      <c r="BM3" s="2">
        <f t="shared" si="1"/>
        <v>2059</v>
      </c>
      <c r="BN3" s="2">
        <f t="shared" si="1"/>
        <v>2060</v>
      </c>
      <c r="BO3" s="2">
        <f t="shared" si="1"/>
        <v>2061</v>
      </c>
      <c r="BP3" s="2">
        <f t="shared" si="1"/>
        <v>2062</v>
      </c>
      <c r="BQ3" s="2">
        <f t="shared" si="1"/>
        <v>2063</v>
      </c>
      <c r="BR3" s="2">
        <f t="shared" si="1"/>
        <v>2064</v>
      </c>
      <c r="BS3" s="2">
        <f t="shared" si="1"/>
        <v>2065</v>
      </c>
      <c r="BT3" s="2">
        <f t="shared" si="1"/>
        <v>2066</v>
      </c>
      <c r="BU3" s="2">
        <f t="shared" si="1"/>
        <v>2067</v>
      </c>
      <c r="BV3" s="2">
        <f t="shared" si="1"/>
        <v>2068</v>
      </c>
      <c r="BW3" s="2">
        <f t="shared" si="1"/>
        <v>2069</v>
      </c>
      <c r="BX3" s="2">
        <f t="shared" si="1"/>
        <v>2070</v>
      </c>
      <c r="BY3" s="2">
        <f t="shared" si="1"/>
        <v>2071</v>
      </c>
      <c r="BZ3" s="2">
        <f t="shared" si="1"/>
        <v>2072</v>
      </c>
      <c r="CA3" s="2">
        <f t="shared" si="1"/>
        <v>2073</v>
      </c>
      <c r="CB3" s="2">
        <f t="shared" si="1"/>
        <v>2074</v>
      </c>
      <c r="CC3" s="2">
        <f t="shared" si="1"/>
        <v>2075</v>
      </c>
      <c r="CD3" s="2">
        <f t="shared" si="1"/>
        <v>2076</v>
      </c>
      <c r="CE3" s="2">
        <f t="shared" si="1"/>
        <v>2077</v>
      </c>
      <c r="CF3" s="2">
        <f t="shared" si="1"/>
        <v>2078</v>
      </c>
      <c r="CG3" s="2">
        <f t="shared" si="1"/>
        <v>2079</v>
      </c>
      <c r="CH3" s="2">
        <f t="shared" si="1"/>
        <v>2080</v>
      </c>
      <c r="CI3" s="2">
        <f t="shared" si="1"/>
        <v>2081</v>
      </c>
      <c r="CJ3" s="2">
        <f t="shared" si="1"/>
        <v>2082</v>
      </c>
      <c r="CK3" s="2">
        <f t="shared" si="1"/>
        <v>2083</v>
      </c>
      <c r="CL3" s="2">
        <f t="shared" si="1"/>
        <v>2084</v>
      </c>
      <c r="CM3" s="2">
        <f t="shared" si="1"/>
        <v>2085</v>
      </c>
      <c r="CN3" s="2">
        <f t="shared" si="1"/>
        <v>2086</v>
      </c>
      <c r="CO3" s="2">
        <f t="shared" si="1"/>
        <v>2087</v>
      </c>
      <c r="CP3" s="2">
        <f t="shared" si="1"/>
        <v>2088</v>
      </c>
      <c r="CQ3" s="2">
        <f t="shared" si="1"/>
        <v>2089</v>
      </c>
      <c r="CR3" s="2">
        <f t="shared" si="1"/>
        <v>2090</v>
      </c>
      <c r="CS3" s="2">
        <f t="shared" si="1"/>
        <v>2091</v>
      </c>
      <c r="CT3" s="2">
        <f t="shared" si="1"/>
        <v>2092</v>
      </c>
      <c r="CU3" s="2">
        <f t="shared" si="1"/>
        <v>2093</v>
      </c>
      <c r="CV3" s="2">
        <f t="shared" si="1"/>
        <v>2094</v>
      </c>
      <c r="CW3" s="2">
        <f t="shared" si="1"/>
        <v>2095</v>
      </c>
      <c r="CX3" s="2">
        <f t="shared" si="1"/>
        <v>2096</v>
      </c>
      <c r="CY3" s="2">
        <f t="shared" si="1"/>
        <v>2097</v>
      </c>
      <c r="CZ3" s="2">
        <f t="shared" si="1"/>
        <v>2098</v>
      </c>
      <c r="DA3" s="2">
        <f t="shared" si="1"/>
        <v>2099</v>
      </c>
      <c r="DB3" s="2">
        <f t="shared" ref="DB3:FM3" si="2">+DA3+1</f>
        <v>2100</v>
      </c>
      <c r="DC3" s="2">
        <f t="shared" si="2"/>
        <v>2101</v>
      </c>
      <c r="DD3" s="2">
        <f t="shared" si="2"/>
        <v>2102</v>
      </c>
      <c r="DE3" s="2">
        <f t="shared" si="2"/>
        <v>2103</v>
      </c>
      <c r="DF3" s="2">
        <f t="shared" si="2"/>
        <v>2104</v>
      </c>
      <c r="DG3" s="2">
        <f t="shared" si="2"/>
        <v>2105</v>
      </c>
      <c r="DH3" s="2">
        <f t="shared" si="2"/>
        <v>2106</v>
      </c>
      <c r="DI3" s="2">
        <f t="shared" si="2"/>
        <v>2107</v>
      </c>
      <c r="DJ3" s="2">
        <f t="shared" si="2"/>
        <v>2108</v>
      </c>
      <c r="DK3" s="2">
        <f t="shared" si="2"/>
        <v>2109</v>
      </c>
      <c r="DL3" s="2">
        <f t="shared" si="2"/>
        <v>2110</v>
      </c>
      <c r="DM3" s="2">
        <f t="shared" si="2"/>
        <v>2111</v>
      </c>
      <c r="DN3" s="2">
        <f t="shared" si="2"/>
        <v>2112</v>
      </c>
      <c r="DO3" s="2">
        <f t="shared" si="2"/>
        <v>2113</v>
      </c>
      <c r="DP3" s="2">
        <f t="shared" si="2"/>
        <v>2114</v>
      </c>
      <c r="DQ3" s="2">
        <f t="shared" si="2"/>
        <v>2115</v>
      </c>
      <c r="DR3" s="2">
        <f t="shared" si="2"/>
        <v>2116</v>
      </c>
      <c r="DS3" s="2">
        <f t="shared" si="2"/>
        <v>2117</v>
      </c>
      <c r="DT3" s="2">
        <f t="shared" si="2"/>
        <v>2118</v>
      </c>
      <c r="DU3" s="2">
        <f t="shared" si="2"/>
        <v>2119</v>
      </c>
      <c r="DV3" s="2">
        <f t="shared" si="2"/>
        <v>2120</v>
      </c>
      <c r="DW3" s="2">
        <f t="shared" si="2"/>
        <v>2121</v>
      </c>
      <c r="DX3" s="2">
        <f t="shared" si="2"/>
        <v>2122</v>
      </c>
      <c r="DY3" s="2">
        <f t="shared" si="2"/>
        <v>2123</v>
      </c>
      <c r="DZ3" s="2">
        <f t="shared" si="2"/>
        <v>2124</v>
      </c>
      <c r="EA3" s="2">
        <f t="shared" si="2"/>
        <v>2125</v>
      </c>
      <c r="EB3" s="2">
        <f t="shared" si="2"/>
        <v>2126</v>
      </c>
      <c r="EC3" s="2">
        <f t="shared" si="2"/>
        <v>2127</v>
      </c>
      <c r="ED3" s="2">
        <f t="shared" si="2"/>
        <v>2128</v>
      </c>
      <c r="EE3" s="2">
        <f t="shared" si="2"/>
        <v>2129</v>
      </c>
      <c r="EF3" s="2">
        <f t="shared" si="2"/>
        <v>2130</v>
      </c>
      <c r="EG3" s="2">
        <f t="shared" si="2"/>
        <v>2131</v>
      </c>
      <c r="EH3" s="2">
        <f t="shared" si="2"/>
        <v>2132</v>
      </c>
      <c r="EI3" s="2">
        <f t="shared" si="2"/>
        <v>2133</v>
      </c>
      <c r="EJ3" s="2">
        <f t="shared" si="2"/>
        <v>2134</v>
      </c>
      <c r="EK3" s="2">
        <f t="shared" si="2"/>
        <v>2135</v>
      </c>
      <c r="EL3" s="2">
        <f t="shared" si="2"/>
        <v>2136</v>
      </c>
      <c r="EM3" s="2">
        <f t="shared" si="2"/>
        <v>2137</v>
      </c>
      <c r="EN3" s="2">
        <f t="shared" si="2"/>
        <v>2138</v>
      </c>
      <c r="EO3" s="2">
        <f t="shared" si="2"/>
        <v>2139</v>
      </c>
      <c r="EP3" s="2">
        <f t="shared" si="2"/>
        <v>2140</v>
      </c>
      <c r="EQ3" s="2">
        <f t="shared" si="2"/>
        <v>2141</v>
      </c>
      <c r="ER3" s="2">
        <f t="shared" si="2"/>
        <v>2142</v>
      </c>
      <c r="ES3" s="2">
        <f t="shared" si="2"/>
        <v>2143</v>
      </c>
      <c r="ET3" s="2">
        <f t="shared" si="2"/>
        <v>2144</v>
      </c>
      <c r="EU3" s="2">
        <f t="shared" si="2"/>
        <v>2145</v>
      </c>
      <c r="EV3" s="2">
        <f t="shared" si="2"/>
        <v>2146</v>
      </c>
      <c r="EW3" s="2">
        <f t="shared" si="2"/>
        <v>2147</v>
      </c>
      <c r="EX3" s="2">
        <f t="shared" si="2"/>
        <v>2148</v>
      </c>
      <c r="EY3" s="2">
        <f t="shared" si="2"/>
        <v>2149</v>
      </c>
      <c r="EZ3" s="2">
        <f t="shared" si="2"/>
        <v>2150</v>
      </c>
      <c r="FA3" s="2">
        <f t="shared" si="2"/>
        <v>2151</v>
      </c>
      <c r="FB3" s="2">
        <f t="shared" si="2"/>
        <v>2152</v>
      </c>
      <c r="FC3" s="2">
        <f t="shared" si="2"/>
        <v>2153</v>
      </c>
      <c r="FD3" s="2">
        <f t="shared" si="2"/>
        <v>2154</v>
      </c>
      <c r="FE3" s="2">
        <f t="shared" si="2"/>
        <v>2155</v>
      </c>
      <c r="FF3" s="2">
        <f t="shared" si="2"/>
        <v>2156</v>
      </c>
      <c r="FG3" s="2">
        <f t="shared" si="2"/>
        <v>2157</v>
      </c>
      <c r="FH3" s="2">
        <f t="shared" si="2"/>
        <v>2158</v>
      </c>
      <c r="FI3" s="2">
        <f t="shared" si="2"/>
        <v>2159</v>
      </c>
      <c r="FJ3" s="2">
        <f t="shared" si="2"/>
        <v>2160</v>
      </c>
      <c r="FK3" s="2">
        <f t="shared" si="2"/>
        <v>2161</v>
      </c>
      <c r="FL3" s="2">
        <f t="shared" si="2"/>
        <v>2162</v>
      </c>
      <c r="FM3" s="2">
        <f t="shared" si="2"/>
        <v>2163</v>
      </c>
      <c r="FN3" s="2">
        <f t="shared" ref="FN3:FS3" si="3">+FM3+1</f>
        <v>2164</v>
      </c>
      <c r="FO3" s="2">
        <f t="shared" si="3"/>
        <v>2165</v>
      </c>
      <c r="FP3" s="2">
        <f t="shared" si="3"/>
        <v>2166</v>
      </c>
      <c r="FQ3" s="2">
        <f t="shared" si="3"/>
        <v>2167</v>
      </c>
      <c r="FR3" s="2">
        <f t="shared" si="3"/>
        <v>2168</v>
      </c>
      <c r="FS3" s="2">
        <f t="shared" si="3"/>
        <v>2169</v>
      </c>
      <c r="FT3" s="2">
        <f t="shared" ref="FT3:GN3" si="4">+FS3+1</f>
        <v>2170</v>
      </c>
      <c r="FU3" s="2">
        <f t="shared" si="4"/>
        <v>2171</v>
      </c>
      <c r="FV3" s="2">
        <f t="shared" si="4"/>
        <v>2172</v>
      </c>
      <c r="FW3" s="2">
        <f t="shared" si="4"/>
        <v>2173</v>
      </c>
      <c r="FX3" s="2">
        <f t="shared" si="4"/>
        <v>2174</v>
      </c>
      <c r="FY3" s="2">
        <f t="shared" si="4"/>
        <v>2175</v>
      </c>
      <c r="FZ3" s="2">
        <f t="shared" si="4"/>
        <v>2176</v>
      </c>
      <c r="GA3" s="2">
        <f t="shared" si="4"/>
        <v>2177</v>
      </c>
      <c r="GB3" s="2">
        <f t="shared" si="4"/>
        <v>2178</v>
      </c>
      <c r="GC3" s="2">
        <f t="shared" si="4"/>
        <v>2179</v>
      </c>
      <c r="GD3" s="2">
        <f t="shared" si="4"/>
        <v>2180</v>
      </c>
      <c r="GE3" s="2">
        <f t="shared" si="4"/>
        <v>2181</v>
      </c>
      <c r="GF3" s="2">
        <f t="shared" si="4"/>
        <v>2182</v>
      </c>
      <c r="GG3" s="2">
        <f t="shared" si="4"/>
        <v>2183</v>
      </c>
      <c r="GH3" s="2">
        <f t="shared" si="4"/>
        <v>2184</v>
      </c>
      <c r="GI3" s="2">
        <f t="shared" si="4"/>
        <v>2185</v>
      </c>
      <c r="GJ3" s="2">
        <f t="shared" si="4"/>
        <v>2186</v>
      </c>
      <c r="GK3" s="2">
        <f t="shared" si="4"/>
        <v>2187</v>
      </c>
      <c r="GL3" s="2">
        <f t="shared" si="4"/>
        <v>2188</v>
      </c>
      <c r="GM3" s="2">
        <f t="shared" si="4"/>
        <v>2189</v>
      </c>
      <c r="GN3" s="2">
        <f t="shared" si="4"/>
        <v>2190</v>
      </c>
      <c r="GO3" s="2">
        <f t="shared" ref="GO3:HG3" si="5">+GN3+1</f>
        <v>2191</v>
      </c>
      <c r="GP3" s="2">
        <f t="shared" si="5"/>
        <v>2192</v>
      </c>
      <c r="GQ3" s="2">
        <f t="shared" si="5"/>
        <v>2193</v>
      </c>
      <c r="GR3" s="2">
        <f t="shared" si="5"/>
        <v>2194</v>
      </c>
      <c r="GS3" s="2">
        <f t="shared" si="5"/>
        <v>2195</v>
      </c>
      <c r="GT3" s="2">
        <f t="shared" si="5"/>
        <v>2196</v>
      </c>
      <c r="GU3" s="2">
        <f t="shared" si="5"/>
        <v>2197</v>
      </c>
      <c r="GV3" s="2">
        <f t="shared" si="5"/>
        <v>2198</v>
      </c>
      <c r="GW3" s="2">
        <f t="shared" si="5"/>
        <v>2199</v>
      </c>
      <c r="GX3" s="2">
        <f t="shared" si="5"/>
        <v>2200</v>
      </c>
      <c r="GY3" s="2">
        <f t="shared" si="5"/>
        <v>2201</v>
      </c>
      <c r="GZ3" s="2">
        <f t="shared" si="5"/>
        <v>2202</v>
      </c>
      <c r="HA3" s="2">
        <f t="shared" si="5"/>
        <v>2203</v>
      </c>
      <c r="HB3" s="2">
        <f t="shared" si="5"/>
        <v>2204</v>
      </c>
      <c r="HC3" s="2">
        <f t="shared" si="5"/>
        <v>2205</v>
      </c>
      <c r="HD3" s="2">
        <f t="shared" si="5"/>
        <v>2206</v>
      </c>
      <c r="HE3" s="2">
        <f t="shared" si="5"/>
        <v>2207</v>
      </c>
      <c r="HF3" s="2">
        <f t="shared" si="5"/>
        <v>2208</v>
      </c>
      <c r="HG3" s="2">
        <f t="shared" si="5"/>
        <v>2209</v>
      </c>
      <c r="HH3" s="2">
        <f t="shared" ref="HH3:HQ3" si="6">+HG3+1</f>
        <v>2210</v>
      </c>
      <c r="HI3" s="2">
        <f t="shared" si="6"/>
        <v>2211</v>
      </c>
      <c r="HJ3" s="2">
        <f t="shared" si="6"/>
        <v>2212</v>
      </c>
      <c r="HK3" s="2">
        <f t="shared" si="6"/>
        <v>2213</v>
      </c>
      <c r="HL3" s="2">
        <f t="shared" si="6"/>
        <v>2214</v>
      </c>
      <c r="HM3" s="2">
        <f t="shared" si="6"/>
        <v>2215</v>
      </c>
      <c r="HN3" s="2">
        <f t="shared" si="6"/>
        <v>2216</v>
      </c>
      <c r="HO3" s="2">
        <f t="shared" si="6"/>
        <v>2217</v>
      </c>
      <c r="HP3" s="2">
        <f t="shared" si="6"/>
        <v>2218</v>
      </c>
      <c r="HQ3" s="2">
        <f t="shared" si="6"/>
        <v>2219</v>
      </c>
      <c r="HR3" s="2">
        <f t="shared" ref="HR3:IA3" si="7">+HQ3+1</f>
        <v>2220</v>
      </c>
      <c r="HS3" s="2">
        <f t="shared" si="7"/>
        <v>2221</v>
      </c>
      <c r="HT3" s="2">
        <f t="shared" si="7"/>
        <v>2222</v>
      </c>
      <c r="HU3" s="2">
        <f t="shared" si="7"/>
        <v>2223</v>
      </c>
      <c r="HV3" s="2">
        <f t="shared" si="7"/>
        <v>2224</v>
      </c>
      <c r="HW3" s="2">
        <f t="shared" si="7"/>
        <v>2225</v>
      </c>
      <c r="HX3" s="2">
        <f t="shared" si="7"/>
        <v>2226</v>
      </c>
      <c r="HY3" s="2">
        <f t="shared" si="7"/>
        <v>2227</v>
      </c>
      <c r="HZ3" s="2">
        <f t="shared" si="7"/>
        <v>2228</v>
      </c>
      <c r="IA3" s="2">
        <f t="shared" si="7"/>
        <v>2229</v>
      </c>
      <c r="IB3" s="2">
        <f t="shared" ref="IB3:ID3" si="8">+IA3+1</f>
        <v>2230</v>
      </c>
      <c r="IC3" s="2">
        <f t="shared" si="8"/>
        <v>2231</v>
      </c>
      <c r="ID3" s="2">
        <f t="shared" si="8"/>
        <v>2232</v>
      </c>
      <c r="IE3" s="2">
        <f t="shared" ref="IE3:IF3" si="9">+ID3+1</f>
        <v>2233</v>
      </c>
      <c r="IF3" s="2">
        <f t="shared" si="9"/>
        <v>2234</v>
      </c>
    </row>
    <row r="4" spans="2:240">
      <c r="B4" s="1" t="s">
        <v>71</v>
      </c>
      <c r="L4" s="1">
        <f>+L8+L74</f>
        <v>1586</v>
      </c>
      <c r="M4" s="1">
        <f>+M8+M74</f>
        <v>1713</v>
      </c>
    </row>
    <row r="5" spans="2:240" s="2" customFormat="1"/>
    <row r="6" spans="2:240">
      <c r="B6" s="1" t="s">
        <v>34</v>
      </c>
      <c r="G6" s="1">
        <v>590</v>
      </c>
      <c r="H6" s="1">
        <v>706</v>
      </c>
      <c r="I6" s="1">
        <v>747</v>
      </c>
      <c r="J6" s="1">
        <f t="shared" ref="J6:J19" si="10">+AD6-SUM(G6:I6)</f>
        <v>806</v>
      </c>
      <c r="K6" s="1">
        <v>669</v>
      </c>
      <c r="L6" s="1">
        <v>768</v>
      </c>
      <c r="M6" s="1">
        <v>758</v>
      </c>
      <c r="N6" s="1">
        <f>+N8*(M6/M8)</f>
        <v>796.80073126142599</v>
      </c>
      <c r="AB6" s="1">
        <v>3284</v>
      </c>
      <c r="AC6" s="1">
        <v>3049</v>
      </c>
      <c r="AD6" s="1">
        <v>2849</v>
      </c>
      <c r="AE6" s="1">
        <f>SUM(K6:N6)</f>
        <v>2991.8007312614259</v>
      </c>
      <c r="AF6" s="1">
        <f>+AF8*(AE6/AE8)</f>
        <v>3141.3907678244973</v>
      </c>
      <c r="AG6" s="1">
        <f t="shared" ref="AG6:AN6" si="11">+AG8*(AF6/AF8)</f>
        <v>3298.4603062157225</v>
      </c>
      <c r="AH6" s="1">
        <f t="shared" si="11"/>
        <v>3463.3833215265086</v>
      </c>
      <c r="AI6" s="1">
        <f t="shared" si="11"/>
        <v>3636.5524876028339</v>
      </c>
      <c r="AJ6" s="1">
        <f t="shared" si="11"/>
        <v>3818.3801119829764</v>
      </c>
      <c r="AK6" s="1">
        <f t="shared" si="11"/>
        <v>4009.2991175821253</v>
      </c>
      <c r="AL6" s="1">
        <f t="shared" si="11"/>
        <v>4209.7640734612314</v>
      </c>
      <c r="AM6" s="1">
        <f t="shared" si="11"/>
        <v>4420.2522771342938</v>
      </c>
      <c r="AN6" s="1">
        <f t="shared" si="11"/>
        <v>4641.2648909910085</v>
      </c>
    </row>
    <row r="7" spans="2:240">
      <c r="B7" s="1" t="s">
        <v>35</v>
      </c>
      <c r="G7" s="1">
        <v>842</v>
      </c>
      <c r="H7" s="1">
        <v>856</v>
      </c>
      <c r="I7" s="1">
        <v>859</v>
      </c>
      <c r="J7" s="1">
        <f t="shared" si="10"/>
        <v>862</v>
      </c>
      <c r="K7" s="1">
        <v>872</v>
      </c>
      <c r="L7" s="1">
        <v>890</v>
      </c>
      <c r="M7" s="1">
        <v>883</v>
      </c>
      <c r="N7" s="1">
        <f>+N8*(M7/M8)</f>
        <v>928.19926873857412</v>
      </c>
      <c r="AB7" s="1">
        <v>3034</v>
      </c>
      <c r="AC7" s="1">
        <v>3313</v>
      </c>
      <c r="AD7" s="1">
        <v>3419</v>
      </c>
      <c r="AE7" s="1">
        <f>SUM(K7:N7)</f>
        <v>3573.1992687385741</v>
      </c>
      <c r="AF7" s="1">
        <f>+AF8*(AE7/AE8)</f>
        <v>3751.8592321755027</v>
      </c>
      <c r="AG7" s="1">
        <f t="shared" ref="AG7:AN7" si="12">+AG8*(AF7/AF8)</f>
        <v>3939.4521937842778</v>
      </c>
      <c r="AH7" s="1">
        <f t="shared" si="12"/>
        <v>4136.4248034734919</v>
      </c>
      <c r="AI7" s="1">
        <f t="shared" si="12"/>
        <v>4343.2460436471665</v>
      </c>
      <c r="AJ7" s="1">
        <f t="shared" si="12"/>
        <v>4560.4083458295254</v>
      </c>
      <c r="AK7" s="1">
        <f t="shared" si="12"/>
        <v>4788.4287631210018</v>
      </c>
      <c r="AL7" s="1">
        <f t="shared" si="12"/>
        <v>5027.8502012770523</v>
      </c>
      <c r="AM7" s="1">
        <f t="shared" si="12"/>
        <v>5279.2427113409049</v>
      </c>
      <c r="AN7" s="1">
        <f t="shared" si="12"/>
        <v>5543.20484690795</v>
      </c>
    </row>
    <row r="8" spans="2:240">
      <c r="B8" s="1" t="s">
        <v>36</v>
      </c>
      <c r="G8" s="1">
        <f>+SUM(G6:G7)</f>
        <v>1432</v>
      </c>
      <c r="H8" s="1">
        <f>+SUM(H6:H7)</f>
        <v>1562</v>
      </c>
      <c r="I8" s="1">
        <f>+SUM(I6:I7)</f>
        <v>1606</v>
      </c>
      <c r="J8" s="1">
        <f t="shared" si="10"/>
        <v>1668</v>
      </c>
      <c r="K8" s="1">
        <f>+SUM(K6:K7)</f>
        <v>1541</v>
      </c>
      <c r="L8" s="1">
        <f>+SUM(L6:L7)</f>
        <v>1658</v>
      </c>
      <c r="M8" s="1">
        <f>+SUM(M6:M7)</f>
        <v>1641</v>
      </c>
      <c r="N8" s="1">
        <f>AVERAGE(1.65,1.8) * 1000</f>
        <v>1725</v>
      </c>
      <c r="AB8" s="1">
        <f>+SUM(AB6:AB7)</f>
        <v>6318</v>
      </c>
      <c r="AC8" s="1">
        <f>+SUM(AC6:AC7)</f>
        <v>6362</v>
      </c>
      <c r="AD8" s="1">
        <f>+SUM(AD6:AD7)</f>
        <v>6268</v>
      </c>
      <c r="AE8" s="1">
        <f>SUM(K8:N8)</f>
        <v>6565</v>
      </c>
      <c r="AF8" s="1">
        <f>+AE8*1.05</f>
        <v>6893.25</v>
      </c>
      <c r="AG8" s="1">
        <f t="shared" ref="AG8:AN8" si="13">+AF8*1.05</f>
        <v>7237.9125000000004</v>
      </c>
      <c r="AH8" s="1">
        <f t="shared" si="13"/>
        <v>7599.8081250000005</v>
      </c>
      <c r="AI8" s="1">
        <f t="shared" si="13"/>
        <v>7979.7985312500005</v>
      </c>
      <c r="AJ8" s="1">
        <f t="shared" si="13"/>
        <v>8378.7884578125013</v>
      </c>
      <c r="AK8" s="1">
        <f t="shared" si="13"/>
        <v>8797.7278807031271</v>
      </c>
      <c r="AL8" s="1">
        <f t="shared" si="13"/>
        <v>9237.6142747382837</v>
      </c>
      <c r="AM8" s="1">
        <f t="shared" si="13"/>
        <v>9699.4949884751986</v>
      </c>
      <c r="AN8" s="1">
        <f t="shared" si="13"/>
        <v>10184.469737898959</v>
      </c>
    </row>
    <row r="9" spans="2:240">
      <c r="B9" s="1" t="s">
        <v>37</v>
      </c>
      <c r="G9" s="1">
        <v>265</v>
      </c>
      <c r="H9" s="1">
        <v>276</v>
      </c>
      <c r="I9" s="1">
        <v>282</v>
      </c>
      <c r="J9" s="1">
        <f t="shared" si="10"/>
        <v>314</v>
      </c>
      <c r="K9" s="1">
        <v>269</v>
      </c>
      <c r="L9" s="1">
        <v>307</v>
      </c>
      <c r="M9" s="1">
        <v>330</v>
      </c>
      <c r="N9" s="1">
        <f>+N$8*(M9/M$8)</f>
        <v>346.89213893967093</v>
      </c>
      <c r="AB9" s="1">
        <v>1554</v>
      </c>
      <c r="AC9" s="1">
        <v>1517</v>
      </c>
      <c r="AD9" s="1">
        <v>1137</v>
      </c>
      <c r="AE9" s="1">
        <f t="shared" ref="AE9:AE21" si="14">SUM(K9:N9)</f>
        <v>1252.892138939671</v>
      </c>
      <c r="AF9" s="1">
        <f>+AF$8*(AE9/AE$8)</f>
        <v>1315.5367458866544</v>
      </c>
      <c r="AG9" s="1">
        <f t="shared" ref="AG9:AN9" si="15">+AG$8*(AF9/AF$8)</f>
        <v>1381.3135831809873</v>
      </c>
      <c r="AH9" s="1">
        <f t="shared" si="15"/>
        <v>1450.3792623400368</v>
      </c>
      <c r="AI9" s="1">
        <f t="shared" si="15"/>
        <v>1522.8982254570387</v>
      </c>
      <c r="AJ9" s="1">
        <f t="shared" si="15"/>
        <v>1599.0431367298909</v>
      </c>
      <c r="AK9" s="1">
        <f t="shared" si="15"/>
        <v>1678.9952935663855</v>
      </c>
      <c r="AL9" s="1">
        <f t="shared" si="15"/>
        <v>1762.9450582447048</v>
      </c>
      <c r="AM9" s="1">
        <f t="shared" si="15"/>
        <v>1851.0923111569402</v>
      </c>
      <c r="AN9" s="1">
        <f t="shared" si="15"/>
        <v>1943.6469267147872</v>
      </c>
    </row>
    <row r="10" spans="2:240">
      <c r="B10" s="1" t="s">
        <v>38</v>
      </c>
      <c r="G10" s="1">
        <v>171</v>
      </c>
      <c r="H10" s="1">
        <v>176</v>
      </c>
      <c r="I10" s="1">
        <v>173</v>
      </c>
      <c r="J10" s="1">
        <f t="shared" si="10"/>
        <v>178</v>
      </c>
      <c r="K10" s="1">
        <v>174</v>
      </c>
      <c r="L10" s="1">
        <v>174</v>
      </c>
      <c r="M10" s="1">
        <v>166</v>
      </c>
      <c r="N10" s="1">
        <f>+N$8*(M10/M$8)</f>
        <v>174.49725776965266</v>
      </c>
      <c r="AB10" s="1">
        <v>544</v>
      </c>
      <c r="AC10" s="1">
        <v>636</v>
      </c>
      <c r="AD10" s="1">
        <v>698</v>
      </c>
      <c r="AE10" s="1">
        <f t="shared" si="14"/>
        <v>688.49725776965261</v>
      </c>
      <c r="AF10" s="1">
        <f>+AF$8*(AE10/AE$8)</f>
        <v>722.92212065813521</v>
      </c>
      <c r="AG10" s="1">
        <f t="shared" ref="AG10:AN10" si="16">+AG$8*(AF10/AF$8)</f>
        <v>759.06822669104201</v>
      </c>
      <c r="AH10" s="1">
        <f t="shared" si="16"/>
        <v>797.02163802559414</v>
      </c>
      <c r="AI10" s="1">
        <f t="shared" si="16"/>
        <v>836.87271992687386</v>
      </c>
      <c r="AJ10" s="1">
        <f t="shared" si="16"/>
        <v>878.71635592321763</v>
      </c>
      <c r="AK10" s="1">
        <f t="shared" si="16"/>
        <v>922.65217371937854</v>
      </c>
      <c r="AL10" s="1">
        <f t="shared" si="16"/>
        <v>968.78478240534753</v>
      </c>
      <c r="AM10" s="1">
        <f t="shared" si="16"/>
        <v>1017.2240215256149</v>
      </c>
      <c r="AN10" s="1">
        <f t="shared" si="16"/>
        <v>1068.0852226018958</v>
      </c>
    </row>
    <row r="11" spans="2:240">
      <c r="B11" s="1" t="s">
        <v>39</v>
      </c>
      <c r="G11" s="1">
        <f>+G8-SUM(G9:G10)</f>
        <v>996</v>
      </c>
      <c r="H11" s="1">
        <f>+H8-SUM(H9:H10)</f>
        <v>1110</v>
      </c>
      <c r="I11" s="1">
        <f>+I8-SUM(I9:I10)</f>
        <v>1151</v>
      </c>
      <c r="J11" s="1">
        <f t="shared" si="10"/>
        <v>1176</v>
      </c>
      <c r="K11" s="1">
        <f>+K8-SUM(K9:K10)</f>
        <v>1098</v>
      </c>
      <c r="L11" s="1">
        <f>+L8-SUM(L9:L10)</f>
        <v>1177</v>
      </c>
      <c r="M11" s="1">
        <f>+M8-SUM(M9:M10)</f>
        <v>1145</v>
      </c>
      <c r="N11" s="1">
        <f>+N8-SUM(N9:N10)</f>
        <v>1203.6106032906764</v>
      </c>
      <c r="AB11" s="1">
        <f>+AB8-SUM(AB9:AB10)</f>
        <v>4220</v>
      </c>
      <c r="AC11" s="1">
        <f>+AC8-SUM(AC9:AC10)</f>
        <v>4209</v>
      </c>
      <c r="AD11" s="1">
        <f>+AD8-SUM(AD9:AD10)</f>
        <v>4433</v>
      </c>
      <c r="AE11" s="1">
        <f t="shared" si="14"/>
        <v>4623.6106032906764</v>
      </c>
      <c r="AF11" s="1">
        <f>+AF8-SUM(AF9:AF10)</f>
        <v>4854.79113345521</v>
      </c>
      <c r="AG11" s="1">
        <f t="shared" ref="AG11:AN11" si="17">+AG8-SUM(AG9:AG10)</f>
        <v>5097.530690127971</v>
      </c>
      <c r="AH11" s="1">
        <f t="shared" si="17"/>
        <v>5352.4072246343694</v>
      </c>
      <c r="AI11" s="1">
        <f t="shared" si="17"/>
        <v>5620.027585866088</v>
      </c>
      <c r="AJ11" s="1">
        <f t="shared" si="17"/>
        <v>5901.028965159393</v>
      </c>
      <c r="AK11" s="1">
        <f t="shared" si="17"/>
        <v>6196.0804134173632</v>
      </c>
      <c r="AL11" s="1">
        <f t="shared" si="17"/>
        <v>6505.8844340882315</v>
      </c>
      <c r="AM11" s="1">
        <f t="shared" si="17"/>
        <v>6831.1786557926434</v>
      </c>
      <c r="AN11" s="1">
        <f t="shared" si="17"/>
        <v>7172.7375885822757</v>
      </c>
    </row>
    <row r="12" spans="2:240">
      <c r="B12" s="1" t="s">
        <v>40</v>
      </c>
      <c r="G12" s="1">
        <v>468</v>
      </c>
      <c r="H12" s="1">
        <v>461</v>
      </c>
      <c r="I12" s="1">
        <v>439</v>
      </c>
      <c r="J12" s="1">
        <f t="shared" si="10"/>
        <v>460</v>
      </c>
      <c r="K12" s="1">
        <v>471</v>
      </c>
      <c r="L12" s="1">
        <v>485</v>
      </c>
      <c r="M12" s="1">
        <v>451</v>
      </c>
      <c r="N12" s="1">
        <f>+N$8*(M12/M$8)</f>
        <v>474.08592321755026</v>
      </c>
      <c r="AB12" s="1">
        <v>1857</v>
      </c>
      <c r="AC12" s="1">
        <v>1829</v>
      </c>
      <c r="AD12" s="1">
        <v>1828</v>
      </c>
      <c r="AE12" s="1">
        <f t="shared" si="14"/>
        <v>1881.0859232175503</v>
      </c>
      <c r="AF12" s="1">
        <f>+AF$8*(AE12/AE$8)</f>
        <v>1975.1402193784279</v>
      </c>
      <c r="AG12" s="1">
        <f t="shared" ref="AG12:AN12" si="18">+AG$8*(AF12/AF$8)</f>
        <v>2073.8972303473493</v>
      </c>
      <c r="AH12" s="1">
        <f t="shared" si="18"/>
        <v>2177.5920918647171</v>
      </c>
      <c r="AI12" s="1">
        <f t="shared" si="18"/>
        <v>2286.4716964579529</v>
      </c>
      <c r="AJ12" s="1">
        <f t="shared" si="18"/>
        <v>2400.7952812808508</v>
      </c>
      <c r="AK12" s="1">
        <f t="shared" si="18"/>
        <v>2520.8350453448934</v>
      </c>
      <c r="AL12" s="1">
        <f t="shared" si="18"/>
        <v>2646.876797612138</v>
      </c>
      <c r="AM12" s="1">
        <f t="shared" si="18"/>
        <v>2779.220637492745</v>
      </c>
      <c r="AN12" s="1">
        <f t="shared" si="18"/>
        <v>2918.1816693673823</v>
      </c>
    </row>
    <row r="13" spans="2:240">
      <c r="B13" s="1" t="s">
        <v>41</v>
      </c>
      <c r="G13" s="1">
        <v>247</v>
      </c>
      <c r="H13" s="1">
        <v>262</v>
      </c>
      <c r="I13" s="1">
        <v>249</v>
      </c>
      <c r="J13" s="1">
        <f t="shared" si="10"/>
        <v>271</v>
      </c>
      <c r="K13" s="1">
        <v>252</v>
      </c>
      <c r="L13" s="1">
        <v>257</v>
      </c>
      <c r="M13" s="1">
        <v>247</v>
      </c>
      <c r="N13" s="1">
        <f>+N$8*(M13/M$8)</f>
        <v>259.64351005484463</v>
      </c>
      <c r="AB13" s="1">
        <v>881</v>
      </c>
      <c r="AC13" s="1">
        <v>956</v>
      </c>
      <c r="AD13" s="1">
        <v>1029</v>
      </c>
      <c r="AE13" s="1">
        <f t="shared" si="14"/>
        <v>1015.6435100548447</v>
      </c>
      <c r="AF13" s="1">
        <f>+AF$8*(AE13/AE$8)</f>
        <v>1066.4256855575868</v>
      </c>
      <c r="AG13" s="1">
        <f t="shared" ref="AG13:AN13" si="19">+AG$8*(AF13/AF$8)</f>
        <v>1119.7469698354662</v>
      </c>
      <c r="AH13" s="1">
        <f t="shared" si="19"/>
        <v>1175.7343183272394</v>
      </c>
      <c r="AI13" s="1">
        <f t="shared" si="19"/>
        <v>1234.5210342436014</v>
      </c>
      <c r="AJ13" s="1">
        <f t="shared" si="19"/>
        <v>1296.2470859557816</v>
      </c>
      <c r="AK13" s="1">
        <f t="shared" si="19"/>
        <v>1361.0594402535708</v>
      </c>
      <c r="AL13" s="1">
        <f t="shared" si="19"/>
        <v>1429.1124122662493</v>
      </c>
      <c r="AM13" s="1">
        <f t="shared" si="19"/>
        <v>1500.568032879562</v>
      </c>
      <c r="AN13" s="1">
        <f t="shared" si="19"/>
        <v>1575.59643452354</v>
      </c>
    </row>
    <row r="14" spans="2:240">
      <c r="B14" s="1" t="s">
        <v>47</v>
      </c>
      <c r="G14" s="1">
        <v>74</v>
      </c>
      <c r="H14" s="1">
        <v>75</v>
      </c>
      <c r="I14" s="1">
        <v>81</v>
      </c>
      <c r="J14" s="1">
        <f t="shared" si="10"/>
        <v>78</v>
      </c>
      <c r="K14" s="1">
        <v>75</v>
      </c>
      <c r="L14" s="1">
        <v>77</v>
      </c>
      <c r="M14" s="1">
        <v>74</v>
      </c>
      <c r="N14" s="1">
        <f>+N$8*(M14/M$8)</f>
        <v>77.787934186471659</v>
      </c>
      <c r="AB14" s="1">
        <v>279</v>
      </c>
      <c r="AC14" s="1">
        <v>265</v>
      </c>
      <c r="AD14" s="1">
        <v>308</v>
      </c>
      <c r="AE14" s="1">
        <f t="shared" si="14"/>
        <v>303.78793418647166</v>
      </c>
      <c r="AF14" s="1">
        <f>+AF$8*(AE14/AE$8)</f>
        <v>318.97733089579526</v>
      </c>
      <c r="AG14" s="1">
        <f t="shared" ref="AG14:AN14" si="20">+AG$8*(AF14/AF$8)</f>
        <v>334.92619744058504</v>
      </c>
      <c r="AH14" s="1">
        <f t="shared" si="20"/>
        <v>351.6725073126143</v>
      </c>
      <c r="AI14" s="1">
        <f t="shared" si="20"/>
        <v>369.25613267824502</v>
      </c>
      <c r="AJ14" s="1">
        <f t="shared" si="20"/>
        <v>387.71893931215732</v>
      </c>
      <c r="AK14" s="1">
        <f t="shared" si="20"/>
        <v>407.10488627776522</v>
      </c>
      <c r="AL14" s="1">
        <f t="shared" si="20"/>
        <v>427.46013059165352</v>
      </c>
      <c r="AM14" s="1">
        <f t="shared" si="20"/>
        <v>448.83313712123623</v>
      </c>
      <c r="AN14" s="1">
        <f t="shared" si="20"/>
        <v>471.27479397729803</v>
      </c>
    </row>
    <row r="15" spans="2:240">
      <c r="B15" s="1" t="s">
        <v>46</v>
      </c>
      <c r="G15" s="1">
        <f>+G11-SUM(G12:G14)</f>
        <v>207</v>
      </c>
      <c r="H15" s="1">
        <f>+H11-SUM(H12:H14)</f>
        <v>312</v>
      </c>
      <c r="I15" s="1">
        <f>+I11-SUM(I12:I14)</f>
        <v>382</v>
      </c>
      <c r="J15" s="1">
        <f t="shared" si="10"/>
        <v>367</v>
      </c>
      <c r="K15" s="1">
        <f>+K11-SUM(K12:K14)</f>
        <v>300</v>
      </c>
      <c r="L15" s="1">
        <f>+L11-SUM(L12:L14)</f>
        <v>358</v>
      </c>
      <c r="M15" s="1">
        <f>+M11-SUM(M12:M14)</f>
        <v>373</v>
      </c>
      <c r="N15" s="1">
        <f>+N11-SUM(N12:N14)</f>
        <v>392.09323583180981</v>
      </c>
      <c r="AB15" s="1">
        <f>+AB11-SUM(AB12:AB14)</f>
        <v>1203</v>
      </c>
      <c r="AC15" s="1">
        <f>+AC11-SUM(AC12:AC14)</f>
        <v>1159</v>
      </c>
      <c r="AD15" s="1">
        <f>+AD11-SUM(AD12:AD14)</f>
        <v>1268</v>
      </c>
      <c r="AE15" s="1">
        <f t="shared" si="14"/>
        <v>1423.0932358318098</v>
      </c>
      <c r="AF15" s="1">
        <f>+AF11-SUM(AF12:AF14)</f>
        <v>1494.2478976234001</v>
      </c>
      <c r="AG15" s="1">
        <f t="shared" ref="AG15:AN15" si="21">+AG11-SUM(AG12:AG14)</f>
        <v>1568.9602925045706</v>
      </c>
      <c r="AH15" s="1">
        <f t="shared" si="21"/>
        <v>1647.4083071297982</v>
      </c>
      <c r="AI15" s="1">
        <f t="shared" si="21"/>
        <v>1729.7787224862886</v>
      </c>
      <c r="AJ15" s="1">
        <f t="shared" si="21"/>
        <v>1816.2676586106036</v>
      </c>
      <c r="AK15" s="1">
        <f t="shared" si="21"/>
        <v>1907.0810415411343</v>
      </c>
      <c r="AL15" s="1">
        <f t="shared" si="21"/>
        <v>2002.4350936181909</v>
      </c>
      <c r="AM15" s="1">
        <f t="shared" si="21"/>
        <v>2102.5568482991002</v>
      </c>
      <c r="AN15" s="1">
        <f t="shared" si="21"/>
        <v>2207.6846907140553</v>
      </c>
    </row>
    <row r="16" spans="2:240">
      <c r="B16" s="1" t="s">
        <v>42</v>
      </c>
      <c r="G16" s="1">
        <v>8</v>
      </c>
      <c r="H16" s="1">
        <v>11</v>
      </c>
      <c r="I16" s="1">
        <v>16</v>
      </c>
      <c r="J16" s="1">
        <f t="shared" si="10"/>
        <v>14</v>
      </c>
      <c r="K16" s="1">
        <v>17</v>
      </c>
      <c r="L16" s="1">
        <v>15</v>
      </c>
      <c r="M16" s="1">
        <v>8</v>
      </c>
      <c r="N16" s="1">
        <f>+N$8*(M16/M$8)</f>
        <v>8.4095063985374772</v>
      </c>
      <c r="AB16" s="1">
        <v>-62</v>
      </c>
      <c r="AC16" s="1">
        <v>48</v>
      </c>
      <c r="AD16" s="1">
        <v>49</v>
      </c>
      <c r="AE16" s="1">
        <f t="shared" si="14"/>
        <v>48.409506398537474</v>
      </c>
      <c r="AF16" s="1">
        <f>+AF15*(AE16/AE15)</f>
        <v>50.829981718464339</v>
      </c>
      <c r="AG16" s="1">
        <f t="shared" ref="AG16:AN16" si="22">+AG15*(AF16/AF15)</f>
        <v>53.371480804387573</v>
      </c>
      <c r="AH16" s="1">
        <f t="shared" si="22"/>
        <v>56.040054844606921</v>
      </c>
      <c r="AI16" s="1">
        <f t="shared" si="22"/>
        <v>58.842057586837285</v>
      </c>
      <c r="AJ16" s="1">
        <f t="shared" si="22"/>
        <v>61.784160466179159</v>
      </c>
      <c r="AK16" s="1">
        <f t="shared" si="22"/>
        <v>64.873368489488143</v>
      </c>
      <c r="AL16" s="1">
        <f t="shared" si="22"/>
        <v>68.117036913962536</v>
      </c>
      <c r="AM16" s="1">
        <f t="shared" si="22"/>
        <v>71.52288875966066</v>
      </c>
      <c r="AN16" s="1">
        <f t="shared" si="22"/>
        <v>75.099033197643692</v>
      </c>
    </row>
    <row r="17" spans="2:240">
      <c r="B17" s="1" t="s">
        <v>45</v>
      </c>
      <c r="G17" s="1">
        <f>+SUM(G15:G16)</f>
        <v>215</v>
      </c>
      <c r="H17" s="1">
        <f>+SUM(H15:H16)</f>
        <v>323</v>
      </c>
      <c r="I17" s="1">
        <f>+SUM(I15:I16)</f>
        <v>398</v>
      </c>
      <c r="J17" s="1">
        <f t="shared" si="10"/>
        <v>381</v>
      </c>
      <c r="K17" s="1">
        <f>+SUM(K15:K16)</f>
        <v>317</v>
      </c>
      <c r="L17" s="1">
        <f>+SUM(L15:L16)</f>
        <v>373</v>
      </c>
      <c r="M17" s="1">
        <f>+SUM(M15:M16)</f>
        <v>381</v>
      </c>
      <c r="N17" s="1">
        <f>+SUM(N15:N16)</f>
        <v>400.50274223034728</v>
      </c>
      <c r="AB17" s="1">
        <f>+SUM(AB15:AB16)</f>
        <v>1141</v>
      </c>
      <c r="AC17" s="1">
        <f>+SUM(AC15:AC16)</f>
        <v>1207</v>
      </c>
      <c r="AD17" s="1">
        <f>+SUM(AD15:AD16)</f>
        <v>1317</v>
      </c>
      <c r="AE17" s="1">
        <f t="shared" si="14"/>
        <v>1471.5027422303474</v>
      </c>
      <c r="AF17" s="1">
        <f>+SUM(AF15:AF16)</f>
        <v>1545.0778793418644</v>
      </c>
      <c r="AG17" s="1">
        <f t="shared" ref="AG17:AN17" si="23">+SUM(AG15:AG16)</f>
        <v>1622.3317733089582</v>
      </c>
      <c r="AH17" s="1">
        <f t="shared" si="23"/>
        <v>1703.4483619744051</v>
      </c>
      <c r="AI17" s="1">
        <f t="shared" si="23"/>
        <v>1788.6207800731258</v>
      </c>
      <c r="AJ17" s="1">
        <f t="shared" si="23"/>
        <v>1878.0518190767827</v>
      </c>
      <c r="AK17" s="1">
        <f t="shared" si="23"/>
        <v>1971.9544100306225</v>
      </c>
      <c r="AL17" s="1">
        <f t="shared" si="23"/>
        <v>2070.5521305321536</v>
      </c>
      <c r="AM17" s="1">
        <f t="shared" si="23"/>
        <v>2174.0797370587611</v>
      </c>
      <c r="AN17" s="1">
        <f t="shared" si="23"/>
        <v>2282.7837239116989</v>
      </c>
    </row>
    <row r="18" spans="2:240">
      <c r="B18" s="1" t="s">
        <v>43</v>
      </c>
      <c r="G18" s="1">
        <v>37</v>
      </c>
      <c r="H18" s="1">
        <v>82</v>
      </c>
      <c r="I18" s="1">
        <v>69</v>
      </c>
      <c r="J18" s="1">
        <f t="shared" si="10"/>
        <v>89</v>
      </c>
      <c r="K18" s="1">
        <v>51</v>
      </c>
      <c r="L18" s="1">
        <v>61</v>
      </c>
      <c r="M18" s="1">
        <v>71</v>
      </c>
      <c r="N18" s="1">
        <f>+N17*(M18/M17)</f>
        <v>74.634369287020107</v>
      </c>
      <c r="AB18" s="1">
        <v>158</v>
      </c>
      <c r="AC18" s="1">
        <v>-208</v>
      </c>
      <c r="AD18" s="1">
        <v>277</v>
      </c>
      <c r="AE18" s="1">
        <f t="shared" si="14"/>
        <v>257.63436928702009</v>
      </c>
      <c r="AF18" s="1">
        <f>+AF17*(AE18/AE17)</f>
        <v>270.51608775137106</v>
      </c>
      <c r="AG18" s="1">
        <f t="shared" ref="AG18:AN18" si="24">+AG17*(AF18/AF17)</f>
        <v>284.04189213893972</v>
      </c>
      <c r="AH18" s="1">
        <f t="shared" si="24"/>
        <v>298.2439867458865</v>
      </c>
      <c r="AI18" s="1">
        <f t="shared" si="24"/>
        <v>313.1561860831809</v>
      </c>
      <c r="AJ18" s="1">
        <f t="shared" si="24"/>
        <v>328.81399538734001</v>
      </c>
      <c r="AK18" s="1">
        <f t="shared" si="24"/>
        <v>345.25469515670716</v>
      </c>
      <c r="AL18" s="1">
        <f t="shared" si="24"/>
        <v>362.5174299145425</v>
      </c>
      <c r="AM18" s="1">
        <f t="shared" si="24"/>
        <v>380.6433014102696</v>
      </c>
      <c r="AN18" s="1">
        <f t="shared" si="24"/>
        <v>399.67546648078303</v>
      </c>
    </row>
    <row r="19" spans="2:240">
      <c r="B19" s="1" t="s">
        <v>44</v>
      </c>
      <c r="G19" s="1">
        <f>+G17-G18</f>
        <v>178</v>
      </c>
      <c r="H19" s="1">
        <f>+H17-H18</f>
        <v>241</v>
      </c>
      <c r="I19" s="1">
        <f>+I17-I18</f>
        <v>329</v>
      </c>
      <c r="J19" s="1">
        <f t="shared" si="10"/>
        <v>292</v>
      </c>
      <c r="K19" s="1">
        <f>+K17-K18</f>
        <v>266</v>
      </c>
      <c r="L19" s="1">
        <f>+L17-L18</f>
        <v>312</v>
      </c>
      <c r="M19" s="1">
        <f>+M17-M18</f>
        <v>310</v>
      </c>
      <c r="N19" s="1">
        <f>+N17-N18</f>
        <v>325.86837294332719</v>
      </c>
      <c r="AB19" s="1">
        <f>+AB17-AB18</f>
        <v>983</v>
      </c>
      <c r="AC19" s="1">
        <f>+AC17-AC18</f>
        <v>1415</v>
      </c>
      <c r="AD19" s="1">
        <f>+AD17-AD18</f>
        <v>1040</v>
      </c>
      <c r="AE19" s="1">
        <f t="shared" si="14"/>
        <v>1213.8683729433271</v>
      </c>
      <c r="AF19" s="1">
        <f>+AF17-AF18</f>
        <v>1274.5617915904934</v>
      </c>
      <c r="AG19" s="1">
        <f t="shared" ref="AG19:AN19" si="25">+AG17-AG18</f>
        <v>1338.2898811700184</v>
      </c>
      <c r="AH19" s="1">
        <f t="shared" si="25"/>
        <v>1405.2043752285185</v>
      </c>
      <c r="AI19" s="1">
        <f t="shared" si="25"/>
        <v>1475.4645939899449</v>
      </c>
      <c r="AJ19" s="1">
        <f t="shared" si="25"/>
        <v>1549.2378236894428</v>
      </c>
      <c r="AK19" s="1">
        <f t="shared" si="25"/>
        <v>1626.6997148739154</v>
      </c>
      <c r="AL19" s="1">
        <f t="shared" si="25"/>
        <v>1708.0347006176112</v>
      </c>
      <c r="AM19" s="1">
        <f t="shared" si="25"/>
        <v>1793.4364356484916</v>
      </c>
      <c r="AN19" s="1">
        <f t="shared" si="25"/>
        <v>1883.1082574309157</v>
      </c>
      <c r="AO19" s="1">
        <f>+AN19*(1+$AQ$30)</f>
        <v>1901.9393400052249</v>
      </c>
      <c r="AP19" s="1">
        <f t="shared" ref="AP19:DA19" si="26">+AO19*(1+$AQ$30)</f>
        <v>1920.9587334052771</v>
      </c>
      <c r="AQ19" s="1">
        <f t="shared" si="26"/>
        <v>1940.1683207393298</v>
      </c>
      <c r="AR19" s="1">
        <f t="shared" si="26"/>
        <v>1959.5700039467231</v>
      </c>
      <c r="AS19" s="1">
        <f t="shared" si="26"/>
        <v>1979.1657039861902</v>
      </c>
      <c r="AT19" s="1">
        <f t="shared" si="26"/>
        <v>1998.9573610260522</v>
      </c>
      <c r="AU19" s="1">
        <f t="shared" si="26"/>
        <v>2018.9469346363128</v>
      </c>
      <c r="AV19" s="1">
        <f t="shared" si="26"/>
        <v>2039.136403982676</v>
      </c>
      <c r="AW19" s="1">
        <f t="shared" si="26"/>
        <v>2059.5277680225026</v>
      </c>
      <c r="AX19" s="1">
        <f t="shared" si="26"/>
        <v>2080.1230457027277</v>
      </c>
      <c r="AY19" s="1">
        <f t="shared" si="26"/>
        <v>2100.9242761597552</v>
      </c>
      <c r="AZ19" s="1">
        <f t="shared" si="26"/>
        <v>2121.933518921353</v>
      </c>
      <c r="BA19" s="1">
        <f t="shared" si="26"/>
        <v>2143.1528541105663</v>
      </c>
      <c r="BB19" s="1">
        <f t="shared" si="26"/>
        <v>2164.5843826516721</v>
      </c>
      <c r="BC19" s="1">
        <f t="shared" si="26"/>
        <v>2186.2302264781888</v>
      </c>
      <c r="BD19" s="1">
        <f t="shared" si="26"/>
        <v>2208.0925287429709</v>
      </c>
      <c r="BE19" s="1">
        <f t="shared" si="26"/>
        <v>2230.1734540304005</v>
      </c>
      <c r="BF19" s="1">
        <f t="shared" si="26"/>
        <v>2252.4751885707046</v>
      </c>
      <c r="BG19" s="1">
        <f t="shared" si="26"/>
        <v>2274.9999404564119</v>
      </c>
      <c r="BH19" s="1">
        <f t="shared" si="26"/>
        <v>2297.7499398609762</v>
      </c>
      <c r="BI19" s="1">
        <f t="shared" si="26"/>
        <v>2320.7274392595859</v>
      </c>
      <c r="BJ19" s="1">
        <f t="shared" si="26"/>
        <v>2343.9347136521819</v>
      </c>
      <c r="BK19" s="1">
        <f t="shared" si="26"/>
        <v>2367.3740607887039</v>
      </c>
      <c r="BL19" s="1">
        <f t="shared" si="26"/>
        <v>2391.0478013965908</v>
      </c>
      <c r="BM19" s="1">
        <f t="shared" si="26"/>
        <v>2414.9582794105568</v>
      </c>
      <c r="BN19" s="1">
        <f t="shared" si="26"/>
        <v>2439.1078622046625</v>
      </c>
      <c r="BO19" s="1">
        <f t="shared" si="26"/>
        <v>2463.4989408267093</v>
      </c>
      <c r="BP19" s="1">
        <f t="shared" si="26"/>
        <v>2488.1339302349766</v>
      </c>
      <c r="BQ19" s="1">
        <f t="shared" si="26"/>
        <v>2513.0152695373263</v>
      </c>
      <c r="BR19" s="1">
        <f t="shared" si="26"/>
        <v>2538.1454222326997</v>
      </c>
      <c r="BS19" s="1">
        <f t="shared" si="26"/>
        <v>2563.5268764550269</v>
      </c>
      <c r="BT19" s="1">
        <f t="shared" si="26"/>
        <v>2589.1621452195773</v>
      </c>
      <c r="BU19" s="1">
        <f t="shared" si="26"/>
        <v>2615.0537666717732</v>
      </c>
      <c r="BV19" s="1">
        <f t="shared" si="26"/>
        <v>2641.2043043384911</v>
      </c>
      <c r="BW19" s="1">
        <f t="shared" si="26"/>
        <v>2667.616347381876</v>
      </c>
      <c r="BX19" s="1">
        <f t="shared" si="26"/>
        <v>2694.2925108556947</v>
      </c>
      <c r="BY19" s="1">
        <f t="shared" si="26"/>
        <v>2721.2354359642518</v>
      </c>
      <c r="BZ19" s="1">
        <f t="shared" si="26"/>
        <v>2748.4477903238944</v>
      </c>
      <c r="CA19" s="1">
        <f t="shared" si="26"/>
        <v>2775.9322682271336</v>
      </c>
      <c r="CB19" s="1">
        <f t="shared" si="26"/>
        <v>2803.691590909405</v>
      </c>
      <c r="CC19" s="1">
        <f t="shared" si="26"/>
        <v>2831.7285068184992</v>
      </c>
      <c r="CD19" s="1">
        <f t="shared" si="26"/>
        <v>2860.0457918866841</v>
      </c>
      <c r="CE19" s="1">
        <f t="shared" si="26"/>
        <v>2888.6462498055512</v>
      </c>
      <c r="CF19" s="1">
        <f t="shared" si="26"/>
        <v>2917.5327123036068</v>
      </c>
      <c r="CG19" s="1">
        <f t="shared" si="26"/>
        <v>2946.7080394266427</v>
      </c>
      <c r="CH19" s="1">
        <f t="shared" si="26"/>
        <v>2976.175119820909</v>
      </c>
      <c r="CI19" s="1">
        <f t="shared" si="26"/>
        <v>3005.9368710191179</v>
      </c>
      <c r="CJ19" s="1">
        <f t="shared" si="26"/>
        <v>3035.9962397293093</v>
      </c>
      <c r="CK19" s="1">
        <f t="shared" si="26"/>
        <v>3066.3562021266025</v>
      </c>
      <c r="CL19" s="1">
        <f t="shared" si="26"/>
        <v>3097.0197641478685</v>
      </c>
      <c r="CM19" s="1">
        <f t="shared" si="26"/>
        <v>3127.989961789347</v>
      </c>
      <c r="CN19" s="1">
        <f t="shared" si="26"/>
        <v>3159.2698614072406</v>
      </c>
      <c r="CO19" s="1">
        <f t="shared" si="26"/>
        <v>3190.8625600213131</v>
      </c>
      <c r="CP19" s="1">
        <f t="shared" si="26"/>
        <v>3222.7711856215265</v>
      </c>
      <c r="CQ19" s="1">
        <f t="shared" si="26"/>
        <v>3254.9988974777416</v>
      </c>
      <c r="CR19" s="1">
        <f t="shared" si="26"/>
        <v>3287.5488864525191</v>
      </c>
      <c r="CS19" s="1">
        <f t="shared" si="26"/>
        <v>3320.4243753170445</v>
      </c>
      <c r="CT19" s="1">
        <f t="shared" si="26"/>
        <v>3353.6286190702149</v>
      </c>
      <c r="CU19" s="1">
        <f t="shared" si="26"/>
        <v>3387.1649052609168</v>
      </c>
      <c r="CV19" s="1">
        <f t="shared" si="26"/>
        <v>3421.0365543135258</v>
      </c>
      <c r="CW19" s="1">
        <f t="shared" si="26"/>
        <v>3455.246919856661</v>
      </c>
      <c r="CX19" s="1">
        <f t="shared" si="26"/>
        <v>3489.7993890552275</v>
      </c>
      <c r="CY19" s="1">
        <f t="shared" si="26"/>
        <v>3524.6973829457797</v>
      </c>
      <c r="CZ19" s="1">
        <f t="shared" si="26"/>
        <v>3559.9443567752373</v>
      </c>
      <c r="DA19" s="1">
        <f t="shared" si="26"/>
        <v>3595.5438003429899</v>
      </c>
      <c r="DB19" s="1">
        <f t="shared" ref="DB19:FM19" si="27">+DA19*(1+$AQ$30)</f>
        <v>3631.49923834642</v>
      </c>
      <c r="DC19" s="1">
        <f t="shared" si="27"/>
        <v>3667.8142307298845</v>
      </c>
      <c r="DD19" s="1">
        <f t="shared" si="27"/>
        <v>3704.4923730371834</v>
      </c>
      <c r="DE19" s="1">
        <f t="shared" si="27"/>
        <v>3741.5372967675553</v>
      </c>
      <c r="DF19" s="1">
        <f t="shared" si="27"/>
        <v>3778.9526697352308</v>
      </c>
      <c r="DG19" s="1">
        <f t="shared" si="27"/>
        <v>3816.7421964325831</v>
      </c>
      <c r="DH19" s="1">
        <f t="shared" si="27"/>
        <v>3854.9096183969091</v>
      </c>
      <c r="DI19" s="1">
        <f t="shared" si="27"/>
        <v>3893.4587145808782</v>
      </c>
      <c r="DJ19" s="1">
        <f t="shared" si="27"/>
        <v>3932.3933017266872</v>
      </c>
      <c r="DK19" s="1">
        <f t="shared" si="27"/>
        <v>3971.7172347439541</v>
      </c>
      <c r="DL19" s="1">
        <f t="shared" si="27"/>
        <v>4011.4344070913935</v>
      </c>
      <c r="DM19" s="1">
        <f t="shared" si="27"/>
        <v>4051.5487511623073</v>
      </c>
      <c r="DN19" s="1">
        <f t="shared" si="27"/>
        <v>4092.0642386739305</v>
      </c>
      <c r="DO19" s="1">
        <f t="shared" si="27"/>
        <v>4132.98488106067</v>
      </c>
      <c r="DP19" s="1">
        <f t="shared" si="27"/>
        <v>4174.3147298712765</v>
      </c>
      <c r="DQ19" s="1">
        <f t="shared" si="27"/>
        <v>4216.0578771699893</v>
      </c>
      <c r="DR19" s="1">
        <f t="shared" si="27"/>
        <v>4258.2184559416892</v>
      </c>
      <c r="DS19" s="1">
        <f t="shared" si="27"/>
        <v>4300.8006405011065</v>
      </c>
      <c r="DT19" s="1">
        <f t="shared" si="27"/>
        <v>4343.8086469061172</v>
      </c>
      <c r="DU19" s="1">
        <f t="shared" si="27"/>
        <v>4387.2467333751783</v>
      </c>
      <c r="DV19" s="1">
        <f t="shared" si="27"/>
        <v>4431.1192007089303</v>
      </c>
      <c r="DW19" s="1">
        <f t="shared" si="27"/>
        <v>4475.4303927160199</v>
      </c>
      <c r="DX19" s="1">
        <f t="shared" si="27"/>
        <v>4520.1846966431804</v>
      </c>
      <c r="DY19" s="1">
        <f t="shared" si="27"/>
        <v>4565.3865436096121</v>
      </c>
      <c r="DZ19" s="1">
        <f t="shared" si="27"/>
        <v>4611.0404090457087</v>
      </c>
      <c r="EA19" s="1">
        <f t="shared" si="27"/>
        <v>4657.1508131361661</v>
      </c>
      <c r="EB19" s="1">
        <f t="shared" si="27"/>
        <v>4703.7223212675281</v>
      </c>
      <c r="EC19" s="1">
        <f t="shared" si="27"/>
        <v>4750.7595444802037</v>
      </c>
      <c r="ED19" s="1">
        <f t="shared" si="27"/>
        <v>4798.2671399250057</v>
      </c>
      <c r="EE19" s="1">
        <f t="shared" si="27"/>
        <v>4846.2498113242555</v>
      </c>
      <c r="EF19" s="1">
        <f t="shared" si="27"/>
        <v>4894.7123094374983</v>
      </c>
      <c r="EG19" s="1">
        <f t="shared" si="27"/>
        <v>4943.6594325318738</v>
      </c>
      <c r="EH19" s="1">
        <f t="shared" si="27"/>
        <v>4993.0960268571926</v>
      </c>
      <c r="EI19" s="1">
        <f t="shared" si="27"/>
        <v>5043.0269871257642</v>
      </c>
      <c r="EJ19" s="1">
        <f t="shared" si="27"/>
        <v>5093.4572569970223</v>
      </c>
      <c r="EK19" s="1">
        <f t="shared" si="27"/>
        <v>5144.3918295669928</v>
      </c>
      <c r="EL19" s="1">
        <f t="shared" si="27"/>
        <v>5195.8357478626631</v>
      </c>
      <c r="EM19" s="1">
        <f t="shared" si="27"/>
        <v>5247.7941053412897</v>
      </c>
      <c r="EN19" s="1">
        <f t="shared" si="27"/>
        <v>5300.2720463947026</v>
      </c>
      <c r="EO19" s="1">
        <f t="shared" si="27"/>
        <v>5353.2747668586499</v>
      </c>
      <c r="EP19" s="1">
        <f t="shared" si="27"/>
        <v>5406.807514527236</v>
      </c>
      <c r="EQ19" s="1">
        <f t="shared" si="27"/>
        <v>5460.8755896725088</v>
      </c>
      <c r="ER19" s="1">
        <f t="shared" si="27"/>
        <v>5515.4843455692335</v>
      </c>
      <c r="ES19" s="1">
        <f t="shared" si="27"/>
        <v>5570.6391890249261</v>
      </c>
      <c r="ET19" s="1">
        <f t="shared" si="27"/>
        <v>5626.3455809151756</v>
      </c>
      <c r="EU19" s="1">
        <f t="shared" si="27"/>
        <v>5682.6090367243278</v>
      </c>
      <c r="EV19" s="1">
        <f t="shared" si="27"/>
        <v>5739.4351270915713</v>
      </c>
      <c r="EW19" s="1">
        <f t="shared" si="27"/>
        <v>5796.829478362487</v>
      </c>
      <c r="EX19" s="1">
        <f t="shared" si="27"/>
        <v>5854.7977731461115</v>
      </c>
      <c r="EY19" s="1">
        <f t="shared" si="27"/>
        <v>5913.3457508775728</v>
      </c>
      <c r="EZ19" s="1">
        <f t="shared" si="27"/>
        <v>5972.4792083863485</v>
      </c>
      <c r="FA19" s="1">
        <f t="shared" si="27"/>
        <v>6032.2040004702121</v>
      </c>
      <c r="FB19" s="1">
        <f t="shared" si="27"/>
        <v>6092.5260404749142</v>
      </c>
      <c r="FC19" s="1">
        <f t="shared" si="27"/>
        <v>6153.451300879663</v>
      </c>
      <c r="FD19" s="1">
        <f t="shared" si="27"/>
        <v>6214.9858138884592</v>
      </c>
      <c r="FE19" s="1">
        <f t="shared" si="27"/>
        <v>6277.1356720273443</v>
      </c>
      <c r="FF19" s="1">
        <f t="shared" si="27"/>
        <v>6339.9070287476179</v>
      </c>
      <c r="FG19" s="1">
        <f t="shared" si="27"/>
        <v>6403.3060990350941</v>
      </c>
      <c r="FH19" s="1">
        <f t="shared" si="27"/>
        <v>6467.3391600254454</v>
      </c>
      <c r="FI19" s="1">
        <f t="shared" si="27"/>
        <v>6532.0125516257003</v>
      </c>
      <c r="FJ19" s="1">
        <f t="shared" si="27"/>
        <v>6597.332677141957</v>
      </c>
      <c r="FK19" s="1">
        <f t="shared" si="27"/>
        <v>6663.306003913377</v>
      </c>
      <c r="FL19" s="1">
        <f t="shared" si="27"/>
        <v>6729.9390639525109</v>
      </c>
      <c r="FM19" s="1">
        <f t="shared" si="27"/>
        <v>6797.2384545920359</v>
      </c>
      <c r="FN19" s="1">
        <f t="shared" ref="FN19:FS19" si="28">+FM19*(1+$AQ$30)</f>
        <v>6865.2108391379561</v>
      </c>
      <c r="FO19" s="1">
        <f t="shared" si="28"/>
        <v>6933.8629475293355</v>
      </c>
      <c r="FP19" s="1">
        <f t="shared" si="28"/>
        <v>7003.2015770046291</v>
      </c>
      <c r="FQ19" s="1">
        <f t="shared" si="28"/>
        <v>7073.2335927746753</v>
      </c>
      <c r="FR19" s="1">
        <f t="shared" si="28"/>
        <v>7143.9659287024224</v>
      </c>
      <c r="FS19" s="1">
        <f t="shared" si="28"/>
        <v>7215.4055879894468</v>
      </c>
      <c r="FT19" s="1">
        <f t="shared" ref="FT19:GN19" si="29">+FS19*(1+$AQ$30)</f>
        <v>7287.559643869341</v>
      </c>
      <c r="FU19" s="1">
        <f t="shared" si="29"/>
        <v>7360.4352403080347</v>
      </c>
      <c r="FV19" s="1">
        <f t="shared" si="29"/>
        <v>7434.0395927111149</v>
      </c>
      <c r="FW19" s="1">
        <f t="shared" si="29"/>
        <v>7508.3799886382258</v>
      </c>
      <c r="FX19" s="1">
        <f t="shared" si="29"/>
        <v>7583.4637885246084</v>
      </c>
      <c r="FY19" s="1">
        <f t="shared" si="29"/>
        <v>7659.298426409855</v>
      </c>
      <c r="FZ19" s="1">
        <f t="shared" si="29"/>
        <v>7735.8914106739539</v>
      </c>
      <c r="GA19" s="1">
        <f t="shared" si="29"/>
        <v>7813.2503247806935</v>
      </c>
      <c r="GB19" s="1">
        <f t="shared" si="29"/>
        <v>7891.3828280285006</v>
      </c>
      <c r="GC19" s="1">
        <f t="shared" si="29"/>
        <v>7970.2966563087857</v>
      </c>
      <c r="GD19" s="1">
        <f t="shared" si="29"/>
        <v>8049.9996228718737</v>
      </c>
      <c r="GE19" s="1">
        <f t="shared" si="29"/>
        <v>8130.4996191005921</v>
      </c>
      <c r="GF19" s="1">
        <f t="shared" si="29"/>
        <v>8211.8046152915977</v>
      </c>
      <c r="GG19" s="1">
        <f t="shared" si="29"/>
        <v>8293.9226614445142</v>
      </c>
      <c r="GH19" s="1">
        <f t="shared" si="29"/>
        <v>8376.8618880589602</v>
      </c>
      <c r="GI19" s="1">
        <f t="shared" si="29"/>
        <v>8460.6305069395494</v>
      </c>
      <c r="GJ19" s="1">
        <f t="shared" si="29"/>
        <v>8545.236812008945</v>
      </c>
      <c r="GK19" s="1">
        <f t="shared" si="29"/>
        <v>8630.6891801290349</v>
      </c>
      <c r="GL19" s="1">
        <f t="shared" si="29"/>
        <v>8716.9960719303253</v>
      </c>
      <c r="GM19" s="1">
        <f t="shared" si="29"/>
        <v>8804.1660326496294</v>
      </c>
      <c r="GN19" s="1">
        <f t="shared" si="29"/>
        <v>8892.2076929761261</v>
      </c>
      <c r="GO19" s="1">
        <f t="shared" ref="GO19:HG19" si="30">+GN19*(1+$AQ$30)</f>
        <v>8981.1297699058869</v>
      </c>
      <c r="GP19" s="1">
        <f t="shared" si="30"/>
        <v>9070.9410676049465</v>
      </c>
      <c r="GQ19" s="1">
        <f t="shared" si="30"/>
        <v>9161.6504782809952</v>
      </c>
      <c r="GR19" s="1">
        <f t="shared" si="30"/>
        <v>9253.266983063806</v>
      </c>
      <c r="GS19" s="1">
        <f t="shared" si="30"/>
        <v>9345.7996528944441</v>
      </c>
      <c r="GT19" s="1">
        <f t="shared" si="30"/>
        <v>9439.257649423389</v>
      </c>
      <c r="GU19" s="1">
        <f t="shared" si="30"/>
        <v>9533.6502259176232</v>
      </c>
      <c r="GV19" s="1">
        <f t="shared" si="30"/>
        <v>9628.9867281768002</v>
      </c>
      <c r="GW19" s="1">
        <f t="shared" si="30"/>
        <v>9725.2765954585684</v>
      </c>
      <c r="GX19" s="1">
        <f t="shared" si="30"/>
        <v>9822.5293614131533</v>
      </c>
      <c r="GY19" s="1">
        <f t="shared" si="30"/>
        <v>9920.7546550272855</v>
      </c>
      <c r="GZ19" s="1">
        <f t="shared" si="30"/>
        <v>10019.962201577559</v>
      </c>
      <c r="HA19" s="1">
        <f t="shared" si="30"/>
        <v>10120.161823593335</v>
      </c>
      <c r="HB19" s="1">
        <f t="shared" si="30"/>
        <v>10221.363441829268</v>
      </c>
      <c r="HC19" s="1">
        <f t="shared" si="30"/>
        <v>10323.57707624756</v>
      </c>
      <c r="HD19" s="1">
        <f t="shared" si="30"/>
        <v>10426.812847010036</v>
      </c>
      <c r="HE19" s="1">
        <f t="shared" si="30"/>
        <v>10531.080975480138</v>
      </c>
      <c r="HF19" s="1">
        <f t="shared" si="30"/>
        <v>10636.391785234939</v>
      </c>
      <c r="HG19" s="1">
        <f t="shared" si="30"/>
        <v>10742.755703087289</v>
      </c>
      <c r="HH19" s="1">
        <f t="shared" ref="HH19:HQ19" si="31">+HG19*(1+$AQ$30)</f>
        <v>10850.183260118161</v>
      </c>
      <c r="HI19" s="1">
        <f t="shared" si="31"/>
        <v>10958.685092719343</v>
      </c>
      <c r="HJ19" s="1">
        <f t="shared" si="31"/>
        <v>11068.271943646536</v>
      </c>
      <c r="HK19" s="1">
        <f t="shared" si="31"/>
        <v>11178.954663083001</v>
      </c>
      <c r="HL19" s="1">
        <f t="shared" si="31"/>
        <v>11290.744209713832</v>
      </c>
      <c r="HM19" s="1">
        <f t="shared" si="31"/>
        <v>11403.651651810971</v>
      </c>
      <c r="HN19" s="1">
        <f t="shared" si="31"/>
        <v>11517.688168329081</v>
      </c>
      <c r="HO19" s="1">
        <f t="shared" si="31"/>
        <v>11632.865050012371</v>
      </c>
      <c r="HP19" s="1">
        <f t="shared" si="31"/>
        <v>11749.193700512495</v>
      </c>
      <c r="HQ19" s="1">
        <f t="shared" si="31"/>
        <v>11866.685637517619</v>
      </c>
      <c r="HR19" s="1">
        <f t="shared" ref="HR19:IA19" si="32">+HQ19*(1+$AQ$30)</f>
        <v>11985.352493892795</v>
      </c>
      <c r="HS19" s="1">
        <f t="shared" si="32"/>
        <v>12105.206018831723</v>
      </c>
      <c r="HT19" s="1">
        <f t="shared" si="32"/>
        <v>12226.258079020041</v>
      </c>
      <c r="HU19" s="1">
        <f t="shared" si="32"/>
        <v>12348.520659810241</v>
      </c>
      <c r="HV19" s="1">
        <f t="shared" si="32"/>
        <v>12472.005866408344</v>
      </c>
      <c r="HW19" s="1">
        <f t="shared" si="32"/>
        <v>12596.725925072427</v>
      </c>
      <c r="HX19" s="1">
        <f t="shared" si="32"/>
        <v>12722.693184323152</v>
      </c>
      <c r="HY19" s="1">
        <f t="shared" si="32"/>
        <v>12849.920116166384</v>
      </c>
      <c r="HZ19" s="1">
        <f t="shared" si="32"/>
        <v>12978.419317328047</v>
      </c>
      <c r="IA19" s="1">
        <f t="shared" si="32"/>
        <v>13108.203510501327</v>
      </c>
      <c r="IB19" s="1">
        <f t="shared" ref="IB19:ID19" si="33">+IA19*(1+$AQ$30)</f>
        <v>13239.285545606341</v>
      </c>
      <c r="IC19" s="1">
        <f t="shared" si="33"/>
        <v>13371.678401062405</v>
      </c>
      <c r="ID19" s="1">
        <f t="shared" si="33"/>
        <v>13505.39518507303</v>
      </c>
      <c r="IE19" s="1">
        <f t="shared" ref="IE19:IF19" si="34">+ID19*(1+$AQ$30)</f>
        <v>13640.44913692376</v>
      </c>
      <c r="IF19" s="1">
        <f t="shared" si="34"/>
        <v>13776.853628292998</v>
      </c>
    </row>
    <row r="20" spans="2:240">
      <c r="B20" s="1" t="s">
        <v>49</v>
      </c>
      <c r="G20" s="1">
        <v>216</v>
      </c>
      <c r="H20" s="1">
        <v>211</v>
      </c>
      <c r="I20" s="1">
        <v>211</v>
      </c>
      <c r="J20" s="1">
        <f>+J19/J21</f>
        <v>215.15942054066653</v>
      </c>
      <c r="K20" s="1">
        <v>212</v>
      </c>
      <c r="L20" s="1">
        <v>210</v>
      </c>
      <c r="M20" s="1">
        <v>208</v>
      </c>
      <c r="N20" s="1">
        <f>+M20</f>
        <v>208</v>
      </c>
      <c r="AB20" s="1">
        <v>229</v>
      </c>
      <c r="AC20" s="1">
        <v>220</v>
      </c>
      <c r="AD20" s="1">
        <v>213</v>
      </c>
      <c r="AE20" s="1">
        <f>+AE19/AE21</f>
        <v>209.37823359062585</v>
      </c>
      <c r="AF20" s="1">
        <f>+AE20</f>
        <v>209.37823359062585</v>
      </c>
      <c r="AG20" s="1">
        <f t="shared" ref="AG20:AN21" si="35">+AF20</f>
        <v>209.37823359062585</v>
      </c>
      <c r="AH20" s="1">
        <f t="shared" si="35"/>
        <v>209.37823359062585</v>
      </c>
      <c r="AI20" s="1">
        <f t="shared" si="35"/>
        <v>209.37823359062585</v>
      </c>
      <c r="AJ20" s="1">
        <f t="shared" si="35"/>
        <v>209.37823359062585</v>
      </c>
      <c r="AK20" s="1">
        <f t="shared" si="35"/>
        <v>209.37823359062585</v>
      </c>
      <c r="AL20" s="1">
        <f t="shared" si="35"/>
        <v>209.37823359062585</v>
      </c>
      <c r="AM20" s="1">
        <f t="shared" si="35"/>
        <v>209.37823359062585</v>
      </c>
      <c r="AN20" s="1">
        <f t="shared" si="35"/>
        <v>209.37823359062585</v>
      </c>
    </row>
    <row r="21" spans="2:240" s="7" customFormat="1">
      <c r="B21" s="7" t="s">
        <v>50</v>
      </c>
      <c r="G21" s="7">
        <f>+G19/G20</f>
        <v>0.82407407407407407</v>
      </c>
      <c r="H21" s="7">
        <f>+H19/H20</f>
        <v>1.1421800947867298</v>
      </c>
      <c r="I21" s="7">
        <f>+I19/I20</f>
        <v>1.5592417061611374</v>
      </c>
      <c r="J21" s="7">
        <f>+AD21-SUM(G21:I21)</f>
        <v>1.3571332329592796</v>
      </c>
      <c r="K21" s="7">
        <f>+K19/K20</f>
        <v>1.2547169811320755</v>
      </c>
      <c r="L21" s="7">
        <f>+L19/L20</f>
        <v>1.4857142857142858</v>
      </c>
      <c r="M21" s="7">
        <f>+M19/M20</f>
        <v>1.4903846153846154</v>
      </c>
      <c r="N21" s="7">
        <f>+N19/N20</f>
        <v>1.5666748699198423</v>
      </c>
      <c r="AB21" s="7">
        <f>+AB19/AB20</f>
        <v>4.2925764192139741</v>
      </c>
      <c r="AC21" s="7">
        <f>+AC19/AC20</f>
        <v>6.4318181818181817</v>
      </c>
      <c r="AD21" s="7">
        <f>+AD19/AD20</f>
        <v>4.882629107981221</v>
      </c>
      <c r="AE21" s="1">
        <f t="shared" si="14"/>
        <v>5.7974907521508179</v>
      </c>
      <c r="AF21" s="7">
        <f>+AF19/AF20</f>
        <v>6.0873652897583579</v>
      </c>
      <c r="AG21" s="7">
        <f t="shared" ref="AG21:AM21" si="36">+AG19/AG20</f>
        <v>6.3917335542462776</v>
      </c>
      <c r="AH21" s="7">
        <f t="shared" si="36"/>
        <v>6.7113202319585881</v>
      </c>
      <c r="AI21" s="7">
        <f t="shared" si="36"/>
        <v>7.0468862435565196</v>
      </c>
      <c r="AJ21" s="7">
        <f t="shared" si="36"/>
        <v>7.3992305557343485</v>
      </c>
      <c r="AK21" s="7">
        <f t="shared" si="36"/>
        <v>7.7691920835210677</v>
      </c>
      <c r="AL21" s="7">
        <f t="shared" si="36"/>
        <v>8.1576516876971219</v>
      </c>
      <c r="AM21" s="7">
        <f t="shared" si="36"/>
        <v>8.5655342720819778</v>
      </c>
      <c r="AN21" s="1">
        <f t="shared" si="35"/>
        <v>8.5655342720819778</v>
      </c>
    </row>
    <row r="22" spans="2:240" ht="8" customHeight="1"/>
    <row r="23" spans="2:240">
      <c r="B23" s="5" t="s">
        <v>51</v>
      </c>
    </row>
    <row r="24" spans="2:240" s="4" customFormat="1">
      <c r="B24" s="1" t="s">
        <v>34</v>
      </c>
      <c r="K24" s="4">
        <f t="shared" ref="K24:M26" si="37">+K6/G6-1</f>
        <v>0.13389830508474576</v>
      </c>
      <c r="L24" s="4">
        <f t="shared" si="37"/>
        <v>8.7818696883852798E-2</v>
      </c>
      <c r="M24" s="4">
        <f t="shared" si="37"/>
        <v>1.4725568942436373E-2</v>
      </c>
      <c r="AC24" s="4">
        <f t="shared" ref="AC24:AE26" si="38">+AC6/AB6-1</f>
        <v>-7.1559074299634595E-2</v>
      </c>
      <c r="AD24" s="4">
        <f t="shared" si="38"/>
        <v>-6.5595277140045871E-2</v>
      </c>
      <c r="AE24" s="4">
        <f t="shared" si="38"/>
        <v>5.0123106795867178E-2</v>
      </c>
      <c r="AF24" s="4">
        <f t="shared" ref="AF24:AN24" si="39">+AF6/AE6-1</f>
        <v>5.0000000000000044E-2</v>
      </c>
      <c r="AG24" s="4">
        <f t="shared" si="39"/>
        <v>5.0000000000000044E-2</v>
      </c>
      <c r="AH24" s="4">
        <f t="shared" si="39"/>
        <v>5.0000000000000044E-2</v>
      </c>
      <c r="AI24" s="4">
        <f t="shared" si="39"/>
        <v>5.0000000000000044E-2</v>
      </c>
      <c r="AJ24" s="4">
        <f t="shared" si="39"/>
        <v>5.0000000000000266E-2</v>
      </c>
      <c r="AK24" s="4">
        <f t="shared" si="39"/>
        <v>5.0000000000000044E-2</v>
      </c>
      <c r="AL24" s="4">
        <f t="shared" si="39"/>
        <v>5.0000000000000044E-2</v>
      </c>
      <c r="AM24" s="4">
        <f t="shared" si="39"/>
        <v>5.0000000000000266E-2</v>
      </c>
      <c r="AN24" s="4">
        <f t="shared" si="39"/>
        <v>5.0000000000000044E-2</v>
      </c>
    </row>
    <row r="25" spans="2:240" s="4" customFormat="1">
      <c r="B25" s="1" t="s">
        <v>35</v>
      </c>
      <c r="K25" s="4">
        <f t="shared" si="37"/>
        <v>3.562945368171011E-2</v>
      </c>
      <c r="L25" s="4">
        <f t="shared" si="37"/>
        <v>3.971962616822422E-2</v>
      </c>
      <c r="M25" s="4">
        <f t="shared" si="37"/>
        <v>2.7939464493597299E-2</v>
      </c>
      <c r="AC25" s="4">
        <f t="shared" si="38"/>
        <v>9.195781147000659E-2</v>
      </c>
      <c r="AD25" s="4">
        <f t="shared" si="38"/>
        <v>3.1995170540295881E-2</v>
      </c>
      <c r="AE25" s="4">
        <f t="shared" si="38"/>
        <v>4.5100692816196108E-2</v>
      </c>
      <c r="AF25" s="4">
        <f t="shared" ref="AF25:AN25" si="40">+AF7/AE7-1</f>
        <v>5.0000000000000044E-2</v>
      </c>
      <c r="AG25" s="4">
        <f t="shared" si="40"/>
        <v>5.0000000000000044E-2</v>
      </c>
      <c r="AH25" s="4">
        <f t="shared" si="40"/>
        <v>5.0000000000000044E-2</v>
      </c>
      <c r="AI25" s="4">
        <f t="shared" si="40"/>
        <v>5.0000000000000044E-2</v>
      </c>
      <c r="AJ25" s="4">
        <f t="shared" si="40"/>
        <v>5.0000000000000044E-2</v>
      </c>
      <c r="AK25" s="4">
        <f t="shared" si="40"/>
        <v>5.0000000000000044E-2</v>
      </c>
      <c r="AL25" s="4">
        <f t="shared" si="40"/>
        <v>5.0000000000000044E-2</v>
      </c>
      <c r="AM25" s="4">
        <f t="shared" si="40"/>
        <v>5.0000000000000044E-2</v>
      </c>
      <c r="AN25" s="4">
        <f t="shared" si="40"/>
        <v>5.0000000000000044E-2</v>
      </c>
    </row>
    <row r="26" spans="2:240" s="4" customFormat="1">
      <c r="B26" s="9" t="s">
        <v>36</v>
      </c>
      <c r="C26" s="10"/>
      <c r="D26" s="10"/>
      <c r="E26" s="10"/>
      <c r="F26" s="10"/>
      <c r="G26" s="10"/>
      <c r="H26" s="10"/>
      <c r="I26" s="10"/>
      <c r="J26" s="10"/>
      <c r="K26" s="10">
        <f t="shared" si="37"/>
        <v>7.61173184357542E-2</v>
      </c>
      <c r="L26" s="10">
        <f t="shared" si="37"/>
        <v>6.145966709346995E-2</v>
      </c>
      <c r="M26" s="11">
        <f t="shared" si="37"/>
        <v>2.1793275217932839E-2</v>
      </c>
      <c r="N26" s="11">
        <f>+N8/J8-1</f>
        <v>3.4172661870503607E-2</v>
      </c>
      <c r="U26" s="12"/>
      <c r="V26" s="10"/>
      <c r="W26" s="10"/>
      <c r="X26" s="10"/>
      <c r="Y26" s="10"/>
      <c r="Z26" s="10"/>
      <c r="AA26" s="10"/>
      <c r="AB26" s="10"/>
      <c r="AC26" s="10">
        <f t="shared" si="38"/>
        <v>6.9642291864513428E-3</v>
      </c>
      <c r="AD26" s="10">
        <f t="shared" si="38"/>
        <v>-1.4775227915749811E-2</v>
      </c>
      <c r="AE26" s="10">
        <f t="shared" si="38"/>
        <v>4.7383535417996114E-2</v>
      </c>
      <c r="AF26" s="10">
        <f t="shared" ref="AF26:AN26" si="41">+AF8/AE8-1</f>
        <v>5.0000000000000044E-2</v>
      </c>
      <c r="AG26" s="10">
        <f t="shared" si="41"/>
        <v>5.0000000000000044E-2</v>
      </c>
      <c r="AH26" s="10">
        <f t="shared" si="41"/>
        <v>5.0000000000000044E-2</v>
      </c>
      <c r="AI26" s="10">
        <f t="shared" si="41"/>
        <v>5.0000000000000044E-2</v>
      </c>
      <c r="AJ26" s="10">
        <f t="shared" si="41"/>
        <v>5.0000000000000044E-2</v>
      </c>
      <c r="AK26" s="10">
        <f t="shared" si="41"/>
        <v>5.0000000000000044E-2</v>
      </c>
      <c r="AL26" s="10">
        <f t="shared" si="41"/>
        <v>5.0000000000000044E-2</v>
      </c>
      <c r="AM26" s="10">
        <f t="shared" si="41"/>
        <v>5.0000000000000044E-2</v>
      </c>
      <c r="AN26" s="10">
        <f t="shared" si="41"/>
        <v>5.0000000000000044E-2</v>
      </c>
      <c r="AO26" s="10"/>
    </row>
    <row r="27" spans="2:240" ht="3" customHeight="1"/>
    <row r="28" spans="2:240">
      <c r="B28" s="5" t="s">
        <v>52</v>
      </c>
    </row>
    <row r="29" spans="2:240" s="4" customFormat="1">
      <c r="B29" s="4" t="s">
        <v>53</v>
      </c>
      <c r="G29" s="4">
        <f t="shared" ref="G29:M30" si="42">(G6-G9) / G6</f>
        <v>0.55084745762711862</v>
      </c>
      <c r="H29" s="4">
        <f t="shared" si="42"/>
        <v>0.60906515580736542</v>
      </c>
      <c r="I29" s="4">
        <f t="shared" si="42"/>
        <v>0.6224899598393574</v>
      </c>
      <c r="J29" s="4">
        <f t="shared" si="42"/>
        <v>0.61042183622828783</v>
      </c>
      <c r="K29" s="4">
        <f t="shared" si="42"/>
        <v>0.59790732436472349</v>
      </c>
      <c r="L29" s="4">
        <f t="shared" si="42"/>
        <v>0.60026041666666663</v>
      </c>
      <c r="M29" s="8">
        <f t="shared" si="42"/>
        <v>0.56464379947229548</v>
      </c>
      <c r="N29" s="8"/>
      <c r="AB29" s="4">
        <f t="shared" ref="AB29:AE30" si="43">(AB6-AB9) / AB6</f>
        <v>0.52679658952496955</v>
      </c>
      <c r="AC29" s="4">
        <f t="shared" si="43"/>
        <v>0.50245982289275171</v>
      </c>
      <c r="AD29" s="4">
        <f t="shared" si="43"/>
        <v>0.6009126009126009</v>
      </c>
      <c r="AE29" s="4">
        <f t="shared" si="43"/>
        <v>0.58122473671185415</v>
      </c>
    </row>
    <row r="30" spans="2:240">
      <c r="B30" s="1" t="s">
        <v>54</v>
      </c>
      <c r="G30" s="4">
        <f t="shared" si="42"/>
        <v>0.79691211401425177</v>
      </c>
      <c r="H30" s="4">
        <f t="shared" si="42"/>
        <v>0.79439252336448596</v>
      </c>
      <c r="I30" s="4">
        <f t="shared" si="42"/>
        <v>0.79860302677532014</v>
      </c>
      <c r="J30" s="4">
        <f t="shared" si="42"/>
        <v>0.79350348027842232</v>
      </c>
      <c r="K30" s="4">
        <f t="shared" si="42"/>
        <v>0.80045871559633031</v>
      </c>
      <c r="L30" s="4">
        <f t="shared" si="42"/>
        <v>0.80449438202247192</v>
      </c>
      <c r="M30" s="4">
        <f t="shared" si="42"/>
        <v>0.812004530011325</v>
      </c>
      <c r="N30" s="4"/>
      <c r="AB30" s="4">
        <f t="shared" si="43"/>
        <v>0.82069874752801586</v>
      </c>
      <c r="AC30" s="4">
        <f t="shared" si="43"/>
        <v>0.80802897675822516</v>
      </c>
      <c r="AD30" s="4">
        <f t="shared" si="43"/>
        <v>0.79584673881251833</v>
      </c>
      <c r="AE30" s="4">
        <f t="shared" si="43"/>
        <v>0.8073162994873474</v>
      </c>
      <c r="AP30" s="14" t="s">
        <v>112</v>
      </c>
      <c r="AQ30" s="15">
        <v>0.01</v>
      </c>
    </row>
    <row r="31" spans="2:240">
      <c r="B31" s="1" t="s">
        <v>55</v>
      </c>
      <c r="G31" s="4">
        <f t="shared" ref="G31:N31" si="44">+G11/G8</f>
        <v>0.6955307262569832</v>
      </c>
      <c r="H31" s="4">
        <f t="shared" si="44"/>
        <v>0.71062740076824582</v>
      </c>
      <c r="I31" s="4">
        <f t="shared" si="44"/>
        <v>0.7166874221668742</v>
      </c>
      <c r="J31" s="4">
        <f t="shared" si="44"/>
        <v>0.70503597122302153</v>
      </c>
      <c r="K31" s="4">
        <f t="shared" si="44"/>
        <v>0.71252433484750166</v>
      </c>
      <c r="L31" s="4">
        <f t="shared" si="44"/>
        <v>0.70989143546441491</v>
      </c>
      <c r="M31" s="4">
        <f t="shared" si="44"/>
        <v>0.69774527726995739</v>
      </c>
      <c r="N31" s="4">
        <f t="shared" si="44"/>
        <v>0.69774527726995739</v>
      </c>
      <c r="AB31" s="4">
        <f>+AB11/AB8</f>
        <v>0.66793289015511237</v>
      </c>
      <c r="AC31" s="4">
        <f>+AC11/AC8</f>
        <v>0.66158440741905067</v>
      </c>
      <c r="AD31" s="4">
        <f>+AD11/AD8</f>
        <v>0.70724313975749842</v>
      </c>
      <c r="AE31" s="4">
        <f>+AE11/AE8</f>
        <v>0.7042818893055105</v>
      </c>
      <c r="AF31" s="4">
        <f t="shared" ref="AF31:AN31" si="45">+AF11/AF8</f>
        <v>0.7042818893055105</v>
      </c>
      <c r="AG31" s="4">
        <f t="shared" si="45"/>
        <v>0.7042818893055105</v>
      </c>
      <c r="AH31" s="4">
        <f t="shared" si="45"/>
        <v>0.7042818893055105</v>
      </c>
      <c r="AI31" s="4">
        <f t="shared" si="45"/>
        <v>0.7042818893055105</v>
      </c>
      <c r="AJ31" s="4">
        <f t="shared" si="45"/>
        <v>0.7042818893055105</v>
      </c>
      <c r="AK31" s="4">
        <f t="shared" si="45"/>
        <v>0.7042818893055105</v>
      </c>
      <c r="AL31" s="4">
        <f t="shared" si="45"/>
        <v>0.7042818893055105</v>
      </c>
      <c r="AM31" s="4">
        <f t="shared" si="45"/>
        <v>0.7042818893055105</v>
      </c>
      <c r="AN31" s="4">
        <f t="shared" si="45"/>
        <v>0.7042818893055105</v>
      </c>
      <c r="AP31" s="16" t="s">
        <v>113</v>
      </c>
      <c r="AQ31" s="17">
        <v>0.08</v>
      </c>
    </row>
    <row r="32" spans="2:240">
      <c r="B32" s="1" t="s">
        <v>56</v>
      </c>
      <c r="G32" s="4">
        <f t="shared" ref="G32:N32" si="46">+G15/G8</f>
        <v>0.14455307262569833</v>
      </c>
      <c r="H32" s="4">
        <f t="shared" si="46"/>
        <v>0.1997439180537772</v>
      </c>
      <c r="I32" s="4">
        <f t="shared" si="46"/>
        <v>0.23785803237858033</v>
      </c>
      <c r="J32" s="4">
        <f t="shared" si="46"/>
        <v>0.22002398081534771</v>
      </c>
      <c r="K32" s="4">
        <f t="shared" si="46"/>
        <v>0.19467878001297859</v>
      </c>
      <c r="L32" s="4">
        <f t="shared" si="46"/>
        <v>0.21592279855247287</v>
      </c>
      <c r="M32" s="4">
        <f t="shared" si="46"/>
        <v>0.22730042656916513</v>
      </c>
      <c r="N32" s="4">
        <f t="shared" si="46"/>
        <v>0.2273004265691651</v>
      </c>
      <c r="AB32" s="4">
        <f>+AB15/AB8</f>
        <v>0.19040835707502374</v>
      </c>
      <c r="AC32" s="4">
        <f>+AC15/AC8</f>
        <v>0.18217541653568059</v>
      </c>
      <c r="AD32" s="4">
        <f>+AD15/AD8</f>
        <v>0.20229738353541799</v>
      </c>
      <c r="AE32" s="4">
        <f>+AE15/AE8</f>
        <v>0.21676972366059555</v>
      </c>
      <c r="AF32" s="4">
        <f t="shared" ref="AF32:AN32" si="47">+AF15/AF8</f>
        <v>0.21676972366059552</v>
      </c>
      <c r="AG32" s="4">
        <f t="shared" si="47"/>
        <v>0.21676972366059558</v>
      </c>
      <c r="AH32" s="4">
        <f t="shared" si="47"/>
        <v>0.21676972366059546</v>
      </c>
      <c r="AI32" s="4">
        <f t="shared" si="47"/>
        <v>0.21676972366059552</v>
      </c>
      <c r="AJ32" s="4">
        <f t="shared" si="47"/>
        <v>0.21676972366059558</v>
      </c>
      <c r="AK32" s="4">
        <f t="shared" si="47"/>
        <v>0.2167697236605956</v>
      </c>
      <c r="AL32" s="4">
        <f t="shared" si="47"/>
        <v>0.21676972366059558</v>
      </c>
      <c r="AM32" s="4">
        <f t="shared" si="47"/>
        <v>0.21676972366059555</v>
      </c>
      <c r="AN32" s="4">
        <f t="shared" si="47"/>
        <v>0.21676972366059555</v>
      </c>
      <c r="AP32" s="9" t="s">
        <v>114</v>
      </c>
      <c r="AQ32" s="21">
        <f>NPV(AQ31,AE19:IF19)</f>
        <v>22518.965579497999</v>
      </c>
    </row>
    <row r="33" spans="2:43">
      <c r="AP33" s="16" t="s">
        <v>115</v>
      </c>
      <c r="AQ33" s="18">
        <f>+Main!K6-Main!K7</f>
        <v>267</v>
      </c>
    </row>
    <row r="34" spans="2:43">
      <c r="B34" s="5" t="s">
        <v>58</v>
      </c>
      <c r="AP34" s="9" t="s">
        <v>116</v>
      </c>
      <c r="AQ34" s="21">
        <f>+AQ32+AQ33</f>
        <v>22785.965579497999</v>
      </c>
    </row>
    <row r="35" spans="2:43">
      <c r="B35" s="1" t="s">
        <v>37</v>
      </c>
      <c r="G35" s="4">
        <f t="shared" ref="G35:M35" si="48">+G10/G$6</f>
        <v>0.28983050847457625</v>
      </c>
      <c r="H35" s="4">
        <f t="shared" si="48"/>
        <v>0.24929178470254956</v>
      </c>
      <c r="I35" s="4">
        <f t="shared" si="48"/>
        <v>0.23159303882195448</v>
      </c>
      <c r="J35" s="4">
        <f t="shared" si="48"/>
        <v>0.22084367245657568</v>
      </c>
      <c r="K35" s="4">
        <f t="shared" si="48"/>
        <v>0.26008968609865468</v>
      </c>
      <c r="L35" s="4">
        <f t="shared" si="48"/>
        <v>0.2265625</v>
      </c>
      <c r="M35" s="4">
        <f t="shared" si="48"/>
        <v>0.21899736147757257</v>
      </c>
      <c r="N35" s="4"/>
      <c r="AP35" s="16" t="s">
        <v>48</v>
      </c>
      <c r="AQ35" s="18">
        <f>+Main!K4</f>
        <v>203.41152299999999</v>
      </c>
    </row>
    <row r="36" spans="2:43">
      <c r="B36" s="1" t="s">
        <v>38</v>
      </c>
      <c r="G36" s="4">
        <f t="shared" ref="G36:M36" si="49">+G10/G$7</f>
        <v>0.20308788598574823</v>
      </c>
      <c r="H36" s="4">
        <f t="shared" si="49"/>
        <v>0.20560747663551401</v>
      </c>
      <c r="I36" s="4">
        <f t="shared" si="49"/>
        <v>0.20139697322467986</v>
      </c>
      <c r="J36" s="4">
        <f t="shared" si="49"/>
        <v>0.20649651972157773</v>
      </c>
      <c r="K36" s="4">
        <f t="shared" si="49"/>
        <v>0.19954128440366972</v>
      </c>
      <c r="L36" s="4">
        <f t="shared" si="49"/>
        <v>0.19550561797752808</v>
      </c>
      <c r="M36" s="4">
        <f t="shared" si="49"/>
        <v>0.18799546998867497</v>
      </c>
      <c r="N36" s="4"/>
      <c r="AP36" s="16" t="s">
        <v>117</v>
      </c>
      <c r="AQ36" s="18">
        <f>+AQ34/AQ35</f>
        <v>112.01905006875151</v>
      </c>
    </row>
    <row r="37" spans="2:43">
      <c r="B37" s="1" t="s">
        <v>40</v>
      </c>
      <c r="G37" s="4">
        <f t="shared" ref="G37:N39" si="50">+G12/G$8</f>
        <v>0.32681564245810057</v>
      </c>
      <c r="H37" s="4">
        <f t="shared" si="50"/>
        <v>0.29513444302176695</v>
      </c>
      <c r="I37" s="4">
        <f t="shared" si="50"/>
        <v>0.27334993773349936</v>
      </c>
      <c r="J37" s="4">
        <f t="shared" si="50"/>
        <v>0.27577937649880097</v>
      </c>
      <c r="K37" s="4">
        <f t="shared" si="50"/>
        <v>0.30564568462037639</v>
      </c>
      <c r="L37" s="4">
        <f t="shared" si="50"/>
        <v>0.2925211097708082</v>
      </c>
      <c r="M37" s="4">
        <f t="shared" si="50"/>
        <v>0.27483241925655089</v>
      </c>
      <c r="N37" s="4">
        <f t="shared" si="50"/>
        <v>0.27483241925655089</v>
      </c>
      <c r="AP37" s="16" t="s">
        <v>118</v>
      </c>
      <c r="AQ37" s="18">
        <f>+Main!K3</f>
        <v>101.53</v>
      </c>
    </row>
    <row r="38" spans="2:43">
      <c r="B38" s="1" t="s">
        <v>41</v>
      </c>
      <c r="G38" s="4">
        <f t="shared" si="50"/>
        <v>0.17248603351955308</v>
      </c>
      <c r="H38" s="4">
        <f t="shared" si="50"/>
        <v>0.16773367477592829</v>
      </c>
      <c r="I38" s="4">
        <f t="shared" si="50"/>
        <v>0.15504358655043587</v>
      </c>
      <c r="J38" s="4">
        <f t="shared" si="50"/>
        <v>0.16247002398081534</v>
      </c>
      <c r="K38" s="4">
        <f t="shared" si="50"/>
        <v>0.16353017521090202</v>
      </c>
      <c r="L38" s="4">
        <f t="shared" si="50"/>
        <v>0.15500603136308805</v>
      </c>
      <c r="M38" s="4">
        <f t="shared" si="50"/>
        <v>0.15051797684338819</v>
      </c>
      <c r="N38" s="4">
        <f t="shared" si="50"/>
        <v>0.15051797684338819</v>
      </c>
      <c r="AP38" s="19" t="s">
        <v>119</v>
      </c>
      <c r="AQ38" s="20">
        <f>+AQ36/AQ37-1</f>
        <v>0.10330985983208429</v>
      </c>
    </row>
    <row r="39" spans="2:43">
      <c r="B39" s="1" t="s">
        <v>47</v>
      </c>
      <c r="G39" s="4">
        <f t="shared" si="50"/>
        <v>5.1675977653631286E-2</v>
      </c>
      <c r="H39" s="4">
        <f t="shared" si="50"/>
        <v>4.801536491677337E-2</v>
      </c>
      <c r="I39" s="4">
        <f t="shared" si="50"/>
        <v>5.0435865504358655E-2</v>
      </c>
      <c r="J39" s="4">
        <f t="shared" si="50"/>
        <v>4.6762589928057555E-2</v>
      </c>
      <c r="K39" s="4">
        <f t="shared" si="50"/>
        <v>4.8669695003244647E-2</v>
      </c>
      <c r="L39" s="4">
        <f t="shared" si="50"/>
        <v>4.6441495778045835E-2</v>
      </c>
      <c r="M39" s="4">
        <f t="shared" si="50"/>
        <v>4.5094454600853137E-2</v>
      </c>
      <c r="N39" s="4">
        <f t="shared" si="50"/>
        <v>4.5094454600853137E-2</v>
      </c>
    </row>
    <row r="41" spans="2:43">
      <c r="B41" s="1" t="s">
        <v>81</v>
      </c>
      <c r="J41" s="1">
        <v>3252</v>
      </c>
      <c r="L41" s="1">
        <v>2222</v>
      </c>
      <c r="M41" s="1">
        <v>2261</v>
      </c>
    </row>
    <row r="42" spans="2:43">
      <c r="B42" s="1" t="s">
        <v>82</v>
      </c>
      <c r="J42" s="1">
        <v>1007</v>
      </c>
      <c r="L42" s="1">
        <v>873</v>
      </c>
      <c r="M42" s="1">
        <v>898</v>
      </c>
    </row>
    <row r="43" spans="2:43">
      <c r="B43" s="1" t="s">
        <v>83</v>
      </c>
      <c r="J43" s="1">
        <v>186</v>
      </c>
      <c r="L43" s="1">
        <v>317</v>
      </c>
      <c r="M43" s="1">
        <v>268</v>
      </c>
    </row>
    <row r="44" spans="2:43">
      <c r="B44" s="1" t="s">
        <v>84</v>
      </c>
      <c r="J44" s="1">
        <v>452</v>
      </c>
      <c r="L44" s="1">
        <v>527</v>
      </c>
      <c r="M44" s="1">
        <v>481</v>
      </c>
    </row>
    <row r="45" spans="2:43">
      <c r="B45" s="1" t="s">
        <v>85</v>
      </c>
      <c r="J45" s="1">
        <v>604</v>
      </c>
      <c r="L45" s="1">
        <v>593</v>
      </c>
      <c r="M45" s="1">
        <v>567</v>
      </c>
    </row>
    <row r="46" spans="2:43">
      <c r="B46" s="1" t="s">
        <v>86</v>
      </c>
      <c r="J46" s="1">
        <v>2883</v>
      </c>
      <c r="L46" s="1">
        <v>2855</v>
      </c>
      <c r="M46" s="1">
        <v>2772</v>
      </c>
    </row>
    <row r="47" spans="2:43">
      <c r="B47" s="1" t="s">
        <v>87</v>
      </c>
      <c r="J47" s="1">
        <v>1503</v>
      </c>
      <c r="L47" s="1">
        <v>1617</v>
      </c>
      <c r="M47" s="1">
        <v>1742</v>
      </c>
    </row>
    <row r="48" spans="2:43">
      <c r="B48" s="1" t="s">
        <v>88</v>
      </c>
      <c r="J48" s="1">
        <f>+SUM(J41:J47)</f>
        <v>9887</v>
      </c>
      <c r="L48" s="1">
        <f>+SUM(L41:L47)</f>
        <v>9004</v>
      </c>
      <c r="M48" s="1">
        <f>+SUM(M41:M47)</f>
        <v>8989</v>
      </c>
    </row>
    <row r="50" spans="2:14">
      <c r="B50" s="1" t="s">
        <v>74</v>
      </c>
      <c r="J50" s="1">
        <v>517</v>
      </c>
      <c r="L50" s="1">
        <v>554</v>
      </c>
      <c r="M50" s="1">
        <v>434</v>
      </c>
    </row>
    <row r="51" spans="2:14">
      <c r="B51" s="1" t="s">
        <v>75</v>
      </c>
      <c r="J51" s="1">
        <v>1013</v>
      </c>
      <c r="L51" s="1">
        <v>969</v>
      </c>
      <c r="M51" s="1">
        <v>941</v>
      </c>
    </row>
    <row r="52" spans="2:14">
      <c r="B52" s="1" t="s">
        <v>76</v>
      </c>
      <c r="J52" s="1">
        <v>400</v>
      </c>
      <c r="L52" s="1">
        <v>749</v>
      </c>
      <c r="M52" s="1">
        <v>750</v>
      </c>
    </row>
    <row r="53" spans="2:14">
      <c r="B53" s="1" t="s">
        <v>110</v>
      </c>
      <c r="J53" s="1">
        <v>2176</v>
      </c>
      <c r="L53" s="1">
        <v>2045</v>
      </c>
      <c r="M53" s="1">
        <v>2070</v>
      </c>
      <c r="N53" s="1">
        <f>+M53-L53</f>
        <v>25</v>
      </c>
    </row>
    <row r="54" spans="2:14">
      <c r="B54" s="1" t="s">
        <v>77</v>
      </c>
      <c r="J54" s="1">
        <v>1992</v>
      </c>
      <c r="L54" s="1">
        <v>1244</v>
      </c>
      <c r="M54" s="1">
        <v>1244</v>
      </c>
    </row>
    <row r="55" spans="2:14">
      <c r="B55" s="1" t="s">
        <v>78</v>
      </c>
      <c r="J55" s="1">
        <v>585</v>
      </c>
      <c r="L55" s="1">
        <v>496</v>
      </c>
      <c r="M55" s="1">
        <v>503</v>
      </c>
    </row>
    <row r="56" spans="2:14">
      <c r="B56" s="1" t="s">
        <v>79</v>
      </c>
      <c r="J56" s="1">
        <v>2058</v>
      </c>
      <c r="L56" s="1">
        <v>2055</v>
      </c>
      <c r="M56" s="1">
        <v>2052</v>
      </c>
    </row>
    <row r="57" spans="2:14">
      <c r="B57" s="1" t="s">
        <v>80</v>
      </c>
      <c r="J57" s="1">
        <f>+SUM(J50:J56)</f>
        <v>8741</v>
      </c>
      <c r="L57" s="1">
        <f>+SUM(L50:L56)</f>
        <v>8112</v>
      </c>
      <c r="M57" s="1">
        <f>+SUM(M50:M56)</f>
        <v>7994</v>
      </c>
      <c r="N57" s="1">
        <f>+M57-L57</f>
        <v>-118</v>
      </c>
    </row>
    <row r="58" spans="2:14">
      <c r="B58" s="1" t="s">
        <v>73</v>
      </c>
      <c r="J58" s="1">
        <v>1146</v>
      </c>
      <c r="L58" s="1">
        <v>892</v>
      </c>
      <c r="M58" s="1">
        <v>995</v>
      </c>
    </row>
    <row r="59" spans="2:14">
      <c r="B59" s="1" t="s">
        <v>72</v>
      </c>
      <c r="J59" s="1">
        <f>+SUM(J57:J58)</f>
        <v>9887</v>
      </c>
      <c r="L59" s="1">
        <f>+SUM(L57:L58)</f>
        <v>9004</v>
      </c>
      <c r="M59" s="1">
        <f>+SUM(M57:M58)</f>
        <v>8989</v>
      </c>
    </row>
    <row r="64" spans="2:14">
      <c r="B64" s="1" t="s">
        <v>99</v>
      </c>
      <c r="L64" s="1">
        <v>299</v>
      </c>
      <c r="M64" s="1">
        <v>299</v>
      </c>
    </row>
    <row r="65" spans="2:13">
      <c r="B65" s="1" t="s">
        <v>100</v>
      </c>
      <c r="L65" s="1">
        <v>63</v>
      </c>
      <c r="M65" s="1">
        <v>64</v>
      </c>
    </row>
    <row r="66" spans="2:13">
      <c r="B66" s="1" t="s">
        <v>101</v>
      </c>
      <c r="L66" s="1">
        <v>11</v>
      </c>
      <c r="M66" s="1">
        <v>10</v>
      </c>
    </row>
    <row r="67" spans="2:13">
      <c r="B67" s="1" t="s">
        <v>102</v>
      </c>
      <c r="L67" s="1">
        <v>103</v>
      </c>
      <c r="M67" s="1">
        <v>103</v>
      </c>
    </row>
    <row r="68" spans="2:13">
      <c r="B68" s="1" t="s">
        <v>103</v>
      </c>
      <c r="L68" s="1">
        <v>-52</v>
      </c>
      <c r="M68" s="1">
        <v>-41</v>
      </c>
    </row>
    <row r="69" spans="2:13">
      <c r="B69" s="1" t="s">
        <v>104</v>
      </c>
      <c r="L69" s="1">
        <v>54</v>
      </c>
      <c r="M69" s="1">
        <v>-60</v>
      </c>
    </row>
    <row r="70" spans="2:13">
      <c r="B70" s="1" t="s">
        <v>82</v>
      </c>
      <c r="L70" s="1">
        <v>-197</v>
      </c>
      <c r="M70" s="1">
        <v>-34</v>
      </c>
    </row>
    <row r="71" spans="2:13">
      <c r="B71" s="1" t="s">
        <v>105</v>
      </c>
      <c r="L71" s="1">
        <v>-103</v>
      </c>
      <c r="M71" s="1">
        <v>50</v>
      </c>
    </row>
    <row r="72" spans="2:13">
      <c r="B72" s="1" t="s">
        <v>74</v>
      </c>
      <c r="L72" s="1">
        <v>113</v>
      </c>
      <c r="M72" s="1">
        <v>-113</v>
      </c>
    </row>
    <row r="73" spans="2:13">
      <c r="B73" s="1" t="s">
        <v>106</v>
      </c>
      <c r="L73" s="1">
        <v>137</v>
      </c>
      <c r="M73" s="1">
        <v>-10</v>
      </c>
    </row>
    <row r="74" spans="2:13">
      <c r="B74" s="1" t="s">
        <v>77</v>
      </c>
      <c r="L74" s="1">
        <v>-72</v>
      </c>
      <c r="M74" s="1">
        <v>72</v>
      </c>
    </row>
    <row r="75" spans="2:13">
      <c r="B75" s="1" t="s">
        <v>107</v>
      </c>
      <c r="L75" s="1">
        <v>-95</v>
      </c>
      <c r="M75" s="1">
        <v>7</v>
      </c>
    </row>
    <row r="76" spans="2:13">
      <c r="B76" s="1" t="s">
        <v>108</v>
      </c>
      <c r="L76" s="1">
        <v>-156</v>
      </c>
      <c r="M76" s="1">
        <v>38</v>
      </c>
    </row>
    <row r="77" spans="2:13">
      <c r="B77" s="1" t="s">
        <v>98</v>
      </c>
      <c r="L77" s="1">
        <f>+SUM(L64:L76)</f>
        <v>105</v>
      </c>
      <c r="M77" s="1">
        <f>+SUM(M64:M76)</f>
        <v>385</v>
      </c>
    </row>
    <row r="79" spans="2:13">
      <c r="B79" s="1" t="s">
        <v>96</v>
      </c>
      <c r="L79" s="1">
        <v>607</v>
      </c>
      <c r="M79" s="1">
        <v>-7</v>
      </c>
    </row>
    <row r="80" spans="2:13">
      <c r="B80" s="1" t="s">
        <v>85</v>
      </c>
      <c r="L80" s="1">
        <v>-45</v>
      </c>
      <c r="M80" s="1">
        <v>-47</v>
      </c>
    </row>
    <row r="81" spans="2:13">
      <c r="B81" s="1" t="s">
        <v>97</v>
      </c>
      <c r="L81" s="1">
        <v>2</v>
      </c>
      <c r="M81" s="1">
        <v>1</v>
      </c>
    </row>
    <row r="82" spans="2:13">
      <c r="B82" s="1" t="s">
        <v>95</v>
      </c>
      <c r="L82" s="1">
        <f>+SUM(L79:L81)</f>
        <v>564</v>
      </c>
      <c r="M82" s="1">
        <f>+SUM(M79:M81)</f>
        <v>-53</v>
      </c>
    </row>
    <row r="84" spans="2:13">
      <c r="B84" s="1" t="s">
        <v>90</v>
      </c>
      <c r="L84" s="1">
        <v>0</v>
      </c>
      <c r="M84" s="1">
        <v>53</v>
      </c>
    </row>
    <row r="85" spans="2:13">
      <c r="B85" s="1" t="s">
        <v>91</v>
      </c>
      <c r="L85" s="1">
        <v>-35</v>
      </c>
      <c r="M85" s="1">
        <v>-36</v>
      </c>
    </row>
    <row r="86" spans="2:13">
      <c r="B86" s="1" t="s">
        <v>92</v>
      </c>
      <c r="L86" s="1">
        <v>-300</v>
      </c>
      <c r="M86" s="1">
        <v>-200</v>
      </c>
    </row>
    <row r="87" spans="2:13">
      <c r="B87" s="1" t="s">
        <v>93</v>
      </c>
      <c r="L87" s="1">
        <v>-400</v>
      </c>
      <c r="M87" s="1">
        <v>0</v>
      </c>
    </row>
    <row r="88" spans="2:13">
      <c r="B88" s="1" t="s">
        <v>94</v>
      </c>
      <c r="L88" s="1">
        <v>-106</v>
      </c>
      <c r="M88" s="1">
        <v>-106</v>
      </c>
    </row>
    <row r="89" spans="2:13">
      <c r="B89" s="1" t="s">
        <v>109</v>
      </c>
      <c r="L89" s="1">
        <v>-1</v>
      </c>
      <c r="M89" s="1">
        <v>0</v>
      </c>
    </row>
    <row r="90" spans="2:13">
      <c r="B90" s="1" t="s">
        <v>89</v>
      </c>
      <c r="L90" s="1">
        <f>+SUM(L84:L89)</f>
        <v>-842</v>
      </c>
      <c r="M90" s="1">
        <f>+SUM(M84:M89)</f>
        <v>-289</v>
      </c>
    </row>
    <row r="92" spans="2:13">
      <c r="K92" s="1">
        <v>448</v>
      </c>
      <c r="L92" s="1">
        <f>+L77+L80</f>
        <v>60</v>
      </c>
      <c r="M92" s="1">
        <f>+M77+M80</f>
        <v>338</v>
      </c>
    </row>
    <row r="94" spans="2:13">
      <c r="B94" s="1" t="s">
        <v>111</v>
      </c>
      <c r="L94" s="1">
        <f>+L77+L80</f>
        <v>60</v>
      </c>
    </row>
  </sheetData>
  <pageMargins left="0.7" right="0.7" top="0.75" bottom="0.75" header="0.3" footer="0.3"/>
  <ignoredErrors>
    <ignoredError sqref="I6:J21 I3:J3 AC11:AN20 AC22:AN23 AC21:AM2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2025-05-19T01:50:58Z</dcterms:created>
  <dcterms:modified xsi:type="dcterms:W3CDTF">2025-05-24T15:17:49Z</dcterms:modified>
</cp:coreProperties>
</file>