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emiconductors/"/>
    </mc:Choice>
  </mc:AlternateContent>
  <xr:revisionPtr revIDLastSave="0" documentId="13_ncr:1_{0C2C2BFE-99CA-3F41-BD12-F5B9F2865750}" xr6:coauthVersionLast="47" xr6:coauthVersionMax="47" xr10:uidLastSave="{00000000-0000-0000-0000-000000000000}"/>
  <bookViews>
    <workbookView xWindow="2060" yWindow="3600" windowWidth="30520" windowHeight="22480" xr2:uid="{DBC56FF1-43CB-714F-B0D6-C228F2F5AFE4}"/>
  </bookViews>
  <sheets>
    <sheet name="Mi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5" i="1" l="1"/>
  <c r="AP54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5" i="1"/>
  <c r="R44" i="1"/>
  <c r="J45" i="1"/>
  <c r="I45" i="1"/>
  <c r="H45" i="1"/>
  <c r="G45" i="1"/>
  <c r="F45" i="1"/>
  <c r="E45" i="1"/>
  <c r="D45" i="1"/>
  <c r="C45" i="1"/>
  <c r="AR27" i="1"/>
  <c r="AS27" i="1" s="1"/>
  <c r="AT27" i="1" s="1"/>
  <c r="AU27" i="1" s="1"/>
  <c r="AV27" i="1" s="1"/>
  <c r="AW27" i="1" s="1"/>
  <c r="AX27" i="1" s="1"/>
  <c r="AY27" i="1" s="1"/>
  <c r="AZ27" i="1" s="1"/>
  <c r="AR21" i="1"/>
  <c r="AT20" i="1"/>
  <c r="AU20" i="1" s="1"/>
  <c r="AV20" i="1" s="1"/>
  <c r="AW20" i="1" s="1"/>
  <c r="AX20" i="1" s="1"/>
  <c r="AY20" i="1" s="1"/>
  <c r="AZ20" i="1" s="1"/>
  <c r="AS20" i="1"/>
  <c r="AR20" i="1"/>
  <c r="AR19" i="1"/>
  <c r="AS19" i="1" s="1"/>
  <c r="AT19" i="1" s="1"/>
  <c r="AU19" i="1" s="1"/>
  <c r="AV19" i="1" s="1"/>
  <c r="AW19" i="1" s="1"/>
  <c r="AX19" i="1" s="1"/>
  <c r="AY19" i="1" s="1"/>
  <c r="AZ19" i="1" s="1"/>
  <c r="AR18" i="1"/>
  <c r="AS18" i="1" s="1"/>
  <c r="AQ27" i="1"/>
  <c r="AO26" i="1"/>
  <c r="AN26" i="1"/>
  <c r="AM26" i="1"/>
  <c r="AL26" i="1"/>
  <c r="AL28" i="1" s="1"/>
  <c r="AK26" i="1"/>
  <c r="AK28" i="1" s="1"/>
  <c r="AJ26" i="1"/>
  <c r="AJ28" i="1" s="1"/>
  <c r="AI26" i="1"/>
  <c r="AH26" i="1"/>
  <c r="AH28" i="1" s="1"/>
  <c r="AG26" i="1"/>
  <c r="AF26" i="1"/>
  <c r="AE26" i="1"/>
  <c r="AD26" i="1"/>
  <c r="AD28" i="1" s="1"/>
  <c r="AC26" i="1"/>
  <c r="AC28" i="1" s="1"/>
  <c r="AB26" i="1"/>
  <c r="AA26" i="1"/>
  <c r="Z26" i="1"/>
  <c r="Y26" i="1"/>
  <c r="X26" i="1"/>
  <c r="W26" i="1"/>
  <c r="V26" i="1"/>
  <c r="U26" i="1"/>
  <c r="U28" i="1" s="1"/>
  <c r="T26" i="1"/>
  <c r="S26" i="1"/>
  <c r="R26" i="1"/>
  <c r="R28" i="1" s="1"/>
  <c r="AP26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P24" i="1"/>
  <c r="AQ21" i="1"/>
  <c r="AQ23" i="1" s="1"/>
  <c r="AR23" i="1" s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P21" i="1"/>
  <c r="J21" i="1" s="1"/>
  <c r="AQ20" i="1"/>
  <c r="AQ19" i="1"/>
  <c r="AQ18" i="1"/>
  <c r="AR17" i="1"/>
  <c r="AS17" i="1" s="1"/>
  <c r="AT17" i="1" s="1"/>
  <c r="AU17" i="1" s="1"/>
  <c r="AV17" i="1" s="1"/>
  <c r="AW17" i="1" s="1"/>
  <c r="AX17" i="1" s="1"/>
  <c r="AY17" i="1" s="1"/>
  <c r="AZ17" i="1" s="1"/>
  <c r="AQ17" i="1"/>
  <c r="C14" i="1"/>
  <c r="C6" i="1"/>
  <c r="C9" i="1" s="1"/>
  <c r="G14" i="1"/>
  <c r="G6" i="1"/>
  <c r="G9" i="1" s="1"/>
  <c r="D14" i="1"/>
  <c r="D6" i="1"/>
  <c r="D9" i="1" s="1"/>
  <c r="H14" i="1"/>
  <c r="H6" i="1"/>
  <c r="H9" i="1" s="1"/>
  <c r="AO5" i="1"/>
  <c r="AO4" i="1"/>
  <c r="AN9" i="1"/>
  <c r="AO9" i="1"/>
  <c r="AP9" i="1"/>
  <c r="AO3" i="1"/>
  <c r="I40" i="1"/>
  <c r="I39" i="1"/>
  <c r="I38" i="1"/>
  <c r="I37" i="1"/>
  <c r="I35" i="1"/>
  <c r="I34" i="1"/>
  <c r="I32" i="1"/>
  <c r="I31" i="1"/>
  <c r="I30" i="1"/>
  <c r="B41" i="1"/>
  <c r="B40" i="1"/>
  <c r="B39" i="1"/>
  <c r="B38" i="1"/>
  <c r="B37" i="1"/>
  <c r="B36" i="1"/>
  <c r="B35" i="1"/>
  <c r="B34" i="1"/>
  <c r="B33" i="1"/>
  <c r="B32" i="1"/>
  <c r="B31" i="1"/>
  <c r="B30" i="1"/>
  <c r="F26" i="1"/>
  <c r="F25" i="1"/>
  <c r="F24" i="1"/>
  <c r="F23" i="1"/>
  <c r="F22" i="1"/>
  <c r="F21" i="1"/>
  <c r="F20" i="1"/>
  <c r="F19" i="1"/>
  <c r="F18" i="1"/>
  <c r="J26" i="1"/>
  <c r="J25" i="1"/>
  <c r="J24" i="1"/>
  <c r="J23" i="1"/>
  <c r="J22" i="1"/>
  <c r="J20" i="1"/>
  <c r="J19" i="1"/>
  <c r="J18" i="1"/>
  <c r="E14" i="1"/>
  <c r="I14" i="1"/>
  <c r="I6" i="1"/>
  <c r="I9" i="1" s="1"/>
  <c r="E6" i="1"/>
  <c r="E9" i="1" s="1"/>
  <c r="E17" i="1" s="1"/>
  <c r="H44" i="1"/>
  <c r="G44" i="1"/>
  <c r="D44" i="1"/>
  <c r="C44" i="1"/>
  <c r="H43" i="1"/>
  <c r="G43" i="1"/>
  <c r="D43" i="1"/>
  <c r="C43" i="1"/>
  <c r="F27" i="1"/>
  <c r="J27" i="1"/>
  <c r="G42" i="1"/>
  <c r="C28" i="1"/>
  <c r="G28" i="1"/>
  <c r="H42" i="1"/>
  <c r="D28" i="1"/>
  <c r="H28" i="1"/>
  <c r="E28" i="1"/>
  <c r="I28" i="1"/>
  <c r="S28" i="1"/>
  <c r="T28" i="1"/>
  <c r="V28" i="1"/>
  <c r="W28" i="1"/>
  <c r="X28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AB28" i="1"/>
  <c r="AE28" i="1"/>
  <c r="AF28" i="1"/>
  <c r="AG28" i="1"/>
  <c r="AI28" i="1"/>
  <c r="AJ42" i="1"/>
  <c r="AM42" i="1"/>
  <c r="AL42" i="1"/>
  <c r="AK42" i="1"/>
  <c r="AI42" i="1"/>
  <c r="AH42" i="1"/>
  <c r="AG42" i="1"/>
  <c r="AF42" i="1"/>
  <c r="AN42" i="1"/>
  <c r="AM28" i="1"/>
  <c r="AO42" i="1"/>
  <c r="AP42" i="1"/>
  <c r="AN28" i="1"/>
  <c r="AO28" i="1"/>
  <c r="N2" i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M7" i="2"/>
  <c r="M8" i="2" s="1"/>
  <c r="L6" i="2"/>
  <c r="L9" i="2" s="1"/>
  <c r="J49" i="1"/>
  <c r="AT18" i="1" l="1"/>
  <c r="AS21" i="1"/>
  <c r="AQ22" i="1"/>
  <c r="E43" i="1"/>
  <c r="F17" i="1"/>
  <c r="E44" i="1"/>
  <c r="I41" i="1"/>
  <c r="I36" i="1"/>
  <c r="I33" i="1"/>
  <c r="I17" i="1"/>
  <c r="I43" i="1" s="1"/>
  <c r="F43" i="1"/>
  <c r="Y28" i="1"/>
  <c r="F44" i="1"/>
  <c r="AA28" i="1"/>
  <c r="Z28" i="1"/>
  <c r="AS23" i="1" l="1"/>
  <c r="AQ24" i="1"/>
  <c r="AR22" i="1"/>
  <c r="AR24" i="1" s="1"/>
  <c r="AT21" i="1"/>
  <c r="AU18" i="1"/>
  <c r="I42" i="1"/>
  <c r="I44" i="1"/>
  <c r="J17" i="1"/>
  <c r="F28" i="1"/>
  <c r="AT23" i="1" l="1"/>
  <c r="AT24" i="1" s="1"/>
  <c r="AT22" i="1"/>
  <c r="AU21" i="1"/>
  <c r="AV18" i="1"/>
  <c r="AQ26" i="1"/>
  <c r="AQ28" i="1" s="1"/>
  <c r="AQ25" i="1"/>
  <c r="AR25" i="1" s="1"/>
  <c r="AR26" i="1" s="1"/>
  <c r="AR28" i="1" s="1"/>
  <c r="AS22" i="1"/>
  <c r="AS24" i="1" s="1"/>
  <c r="J43" i="1"/>
  <c r="J42" i="1"/>
  <c r="J44" i="1"/>
  <c r="AP28" i="1"/>
  <c r="AV21" i="1" l="1"/>
  <c r="AW18" i="1"/>
  <c r="AU22" i="1"/>
  <c r="AU24" i="1" s="1"/>
  <c r="AU23" i="1"/>
  <c r="AS26" i="1"/>
  <c r="AS28" i="1" s="1"/>
  <c r="AS25" i="1"/>
  <c r="AT25" i="1" s="1"/>
  <c r="AT26" i="1" s="1"/>
  <c r="AT28" i="1" s="1"/>
  <c r="J28" i="1"/>
  <c r="AU25" i="1" l="1"/>
  <c r="AU26" i="1"/>
  <c r="AU28" i="1" s="1"/>
  <c r="AX18" i="1"/>
  <c r="AW21" i="1"/>
  <c r="AV23" i="1"/>
  <c r="AV22" i="1"/>
  <c r="AV24" i="1" s="1"/>
  <c r="AV25" i="1" l="1"/>
  <c r="AV26" i="1" s="1"/>
  <c r="AV28" i="1" s="1"/>
  <c r="AW23" i="1"/>
  <c r="AW22" i="1"/>
  <c r="AW24" i="1"/>
  <c r="AX21" i="1"/>
  <c r="AY18" i="1"/>
  <c r="AY21" i="1" l="1"/>
  <c r="AZ18" i="1"/>
  <c r="AZ21" i="1" s="1"/>
  <c r="AW25" i="1"/>
  <c r="AW26" i="1" s="1"/>
  <c r="AW28" i="1" s="1"/>
  <c r="AX22" i="1"/>
  <c r="AX23" i="1"/>
  <c r="AX24" i="1" s="1"/>
  <c r="AX25" i="1" l="1"/>
  <c r="AX26" i="1"/>
  <c r="AX28" i="1" s="1"/>
  <c r="AY24" i="1"/>
  <c r="AY22" i="1"/>
  <c r="AZ22" i="1" s="1"/>
  <c r="AZ24" i="1" s="1"/>
  <c r="AY23" i="1"/>
  <c r="AZ23" i="1" s="1"/>
  <c r="AY25" i="1" l="1"/>
  <c r="AZ25" i="1" s="1"/>
  <c r="AZ26" i="1" s="1"/>
  <c r="AZ28" i="1" s="1"/>
  <c r="AY26" i="1" l="1"/>
  <c r="AY28" i="1" s="1"/>
</calcChain>
</file>

<file path=xl/sharedStrings.xml><?xml version="1.0" encoding="utf-8"?>
<sst xmlns="http://schemas.openxmlformats.org/spreadsheetml/2006/main" count="107" uniqueCount="99">
  <si>
    <t>Diluted</t>
  </si>
  <si>
    <t>EPS</t>
  </si>
  <si>
    <t>Q123</t>
  </si>
  <si>
    <t>Q223</t>
  </si>
  <si>
    <t>Q323</t>
  </si>
  <si>
    <t>Q423</t>
  </si>
  <si>
    <t>Q124</t>
  </si>
  <si>
    <t>Q224</t>
  </si>
  <si>
    <t>Q324</t>
  </si>
  <si>
    <t>Q424</t>
  </si>
  <si>
    <t>P</t>
  </si>
  <si>
    <t>S</t>
  </si>
  <si>
    <t>MC</t>
  </si>
  <si>
    <t>C</t>
  </si>
  <si>
    <t>D</t>
  </si>
  <si>
    <t>EV</t>
  </si>
  <si>
    <t>R</t>
  </si>
  <si>
    <t>R&amp;D</t>
  </si>
  <si>
    <t>MG&amp;A</t>
  </si>
  <si>
    <t>Operating Income</t>
  </si>
  <si>
    <t>Equity investments</t>
  </si>
  <si>
    <t>Interest and other</t>
  </si>
  <si>
    <t xml:space="preserve">EBT </t>
  </si>
  <si>
    <t>Taxes</t>
  </si>
  <si>
    <t xml:space="preserve">Net Income </t>
  </si>
  <si>
    <t xml:space="preserve">Diluted </t>
  </si>
  <si>
    <t>R Y/Y</t>
  </si>
  <si>
    <t>GM %</t>
  </si>
  <si>
    <t>% R&amp;D</t>
  </si>
  <si>
    <t xml:space="preserve">Notebook </t>
  </si>
  <si>
    <t>Desktop</t>
  </si>
  <si>
    <t xml:space="preserve">Other </t>
  </si>
  <si>
    <t>CCG</t>
  </si>
  <si>
    <t xml:space="preserve">DCAI </t>
  </si>
  <si>
    <t>NEX</t>
  </si>
  <si>
    <t>Intel Foundry</t>
  </si>
  <si>
    <t xml:space="preserve">Total Intel Products </t>
  </si>
  <si>
    <t>Altera</t>
  </si>
  <si>
    <t>Mobileye</t>
  </si>
  <si>
    <t xml:space="preserve">Total Other </t>
  </si>
  <si>
    <t xml:space="preserve">Intersegment Eliminations </t>
  </si>
  <si>
    <t>$b</t>
  </si>
  <si>
    <t>terminal</t>
  </si>
  <si>
    <t>discount</t>
  </si>
  <si>
    <t>% MG&amp;A</t>
  </si>
  <si>
    <t xml:space="preserve">CEO </t>
  </si>
  <si>
    <t xml:space="preserve">CFO </t>
  </si>
  <si>
    <t>David Zinsner</t>
  </si>
  <si>
    <t>Press</t>
  </si>
  <si>
    <t xml:space="preserve">contains </t>
  </si>
  <si>
    <t xml:space="preserve">icap to become stand alone investment fund </t>
  </si>
  <si>
    <t>appoints Eric Meurice and Steve Sanghi to BoD</t>
  </si>
  <si>
    <t>ceo Pat Gelsinger fired..basically</t>
  </si>
  <si>
    <t>$7.86B funding award under CHIPS Act</t>
  </si>
  <si>
    <t xml:space="preserve">foundry oeprating as separate entity </t>
  </si>
  <si>
    <t xml:space="preserve">products </t>
  </si>
  <si>
    <t>intel 4</t>
  </si>
  <si>
    <t>intel 3</t>
  </si>
  <si>
    <t>intel 18A</t>
  </si>
  <si>
    <t>"Some of our most advanced current and future products are or will be either exclusively manufactured by TSMC or reliant upon critical components, including various compute die, manufactured by TSMC."</t>
  </si>
  <si>
    <t>intel 7</t>
  </si>
  <si>
    <t>manufactured</t>
  </si>
  <si>
    <t xml:space="preserve">about </t>
  </si>
  <si>
    <t>AZ &amp; Israel</t>
  </si>
  <si>
    <t xml:space="preserve">13th and 14th gen intel core </t>
  </si>
  <si>
    <t>1st ever EUV Lithography, 20% performance over intel 7</t>
  </si>
  <si>
    <t xml:space="preserve">Ireland </t>
  </si>
  <si>
    <t>18% performance over intel 4</t>
  </si>
  <si>
    <t xml:space="preserve">Oregon/Ireland </t>
  </si>
  <si>
    <t xml:space="preserve">Pantehr Lake, starting 2025 </t>
  </si>
  <si>
    <t>intel 14A</t>
  </si>
  <si>
    <t xml:space="preserve">in development </t>
  </si>
  <si>
    <t>intl 20A</t>
  </si>
  <si>
    <t>2021-2023</t>
  </si>
  <si>
    <t>2023-2024</t>
  </si>
  <si>
    <t>already in high volproduction</t>
  </si>
  <si>
    <t>starng volume production now</t>
  </si>
  <si>
    <t>ramp up in 2024</t>
  </si>
  <si>
    <t>canceled, replace with intel 18A</t>
  </si>
  <si>
    <t xml:space="preserve">most important node, make or break </t>
  </si>
  <si>
    <t>2014-2019</t>
  </si>
  <si>
    <t xml:space="preserve">10nm issues </t>
  </si>
  <si>
    <t>planned for 2016, delayed until 2019 due to yield issues</t>
  </si>
  <si>
    <t xml:space="preserve">tsmc took over, amd caught up </t>
  </si>
  <si>
    <t>2020</t>
  </si>
  <si>
    <t xml:space="preserve">intel admits 7nm (intel 4) is delayed </t>
  </si>
  <si>
    <t>originally meant for 2021, but pushed to 2023</t>
  </si>
  <si>
    <t>ceo Bob Swan fired in 2021, Pat brought in to fix the problem</t>
  </si>
  <si>
    <t>2022</t>
  </si>
  <si>
    <t xml:space="preserve">intel's "five nodes in Four Years"plan announced </t>
  </si>
  <si>
    <t>promised</t>
  </si>
  <si>
    <t>intel 7 2022 (delivered but late)</t>
  </si>
  <si>
    <t xml:space="preserve">intel 4 (2023-2025) in high volume now </t>
  </si>
  <si>
    <t xml:space="preserve">intel 3 (2024) in progress </t>
  </si>
  <si>
    <t xml:space="preserve">intel 20A (2024) cancelled --&gt; intel 18A now the focus </t>
  </si>
  <si>
    <t xml:space="preserve">intel 18A (2025) no high vol proof yet </t>
  </si>
  <si>
    <t xml:space="preserve">CFFO </t>
  </si>
  <si>
    <t xml:space="preserve">Cash </t>
  </si>
  <si>
    <t xml:space="preserve">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</si>
</sst>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i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4" fontId="0" fillId="0" borderId="0" xfId="0" applyNumberFormat="1"/>
    <xf numFmtId="14" fontId="4" fillId="0" borderId="0" xfId="1" applyNumberFormat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.com/news-events/press-releases/detail/1719/intel-announces-retirement-of-ceo-pat-gelsinger" TargetMode="External"/><Relationship Id="rId2" Type="http://schemas.openxmlformats.org/officeDocument/2006/relationships/hyperlink" Target="https://www.intc.com/news-events/press-releases/detail/1721/intel-appoints-semiconductor-leaders-eric-meurice-and-steve" TargetMode="External"/><Relationship Id="rId1" Type="http://schemas.openxmlformats.org/officeDocument/2006/relationships/hyperlink" Target="https://www.intc.com/news-events/press-releases/detail/1725/intel-capital-to-become-standalone-investment-fund" TargetMode="External"/><Relationship Id="rId5" Type="http://schemas.openxmlformats.org/officeDocument/2006/relationships/hyperlink" Target="https://www.intc.com/news-events/press-releases/detail/1710/a-message-from-intel-ceo-pat-gelsinger-to-employees" TargetMode="External"/><Relationship Id="rId4" Type="http://schemas.openxmlformats.org/officeDocument/2006/relationships/hyperlink" Target="https://www.intc.com/news-events/press-releases/detail/1718/intel-and-biden-harris-administration-finalize-7-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ECD1-937E-3544-9E69-E40FA9858C1C}">
  <dimension ref="A1:BM63"/>
  <sheetViews>
    <sheetView tabSelected="1" zoomScale="212" zoomScaleNormal="150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L7" sqref="AL7"/>
    </sheetView>
  </sheetViews>
  <sheetFormatPr baseColWidth="10" defaultColWidth="3.33203125" defaultRowHeight="13"/>
  <cols>
    <col min="1" max="1" width="2.33203125" customWidth="1"/>
    <col min="2" max="2" width="22.1640625" bestFit="1" customWidth="1"/>
    <col min="3" max="3" width="5.6640625" bestFit="1" customWidth="1"/>
    <col min="4" max="6" width="5.5" bestFit="1" customWidth="1"/>
    <col min="7" max="10" width="5.6640625" bestFit="1" customWidth="1"/>
    <col min="12" max="12" width="8.1640625" bestFit="1" customWidth="1"/>
    <col min="13" max="40" width="5.1640625" bestFit="1" customWidth="1"/>
    <col min="41" max="41" width="7.6640625" bestFit="1" customWidth="1"/>
    <col min="42" max="65" width="5.1640625" bestFit="1" customWidth="1"/>
  </cols>
  <sheetData>
    <row r="1" spans="1:65">
      <c r="A1" t="s">
        <v>41</v>
      </c>
    </row>
    <row r="2" spans="1:6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M2">
        <v>1995</v>
      </c>
      <c r="N2">
        <f>+M2+1</f>
        <v>1996</v>
      </c>
      <c r="O2">
        <f t="shared" ref="O2:BM2" si="0">+N2+1</f>
        <v>1997</v>
      </c>
      <c r="P2">
        <f t="shared" si="0"/>
        <v>1998</v>
      </c>
      <c r="Q2">
        <f t="shared" si="0"/>
        <v>1999</v>
      </c>
      <c r="R2">
        <f t="shared" si="0"/>
        <v>2000</v>
      </c>
      <c r="S2">
        <f t="shared" si="0"/>
        <v>2001</v>
      </c>
      <c r="T2">
        <f t="shared" si="0"/>
        <v>2002</v>
      </c>
      <c r="U2">
        <f t="shared" si="0"/>
        <v>2003</v>
      </c>
      <c r="V2">
        <f t="shared" si="0"/>
        <v>2004</v>
      </c>
      <c r="W2">
        <f t="shared" si="0"/>
        <v>2005</v>
      </c>
      <c r="X2">
        <f t="shared" si="0"/>
        <v>2006</v>
      </c>
      <c r="Y2">
        <f t="shared" si="0"/>
        <v>2007</v>
      </c>
      <c r="Z2">
        <f t="shared" si="0"/>
        <v>2008</v>
      </c>
      <c r="AA2">
        <f t="shared" si="0"/>
        <v>2009</v>
      </c>
      <c r="AB2">
        <f t="shared" si="0"/>
        <v>2010</v>
      </c>
      <c r="AC2">
        <f t="shared" si="0"/>
        <v>2011</v>
      </c>
      <c r="AD2">
        <f t="shared" si="0"/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  <c r="AW2">
        <f t="shared" si="0"/>
        <v>2031</v>
      </c>
      <c r="AX2">
        <f t="shared" si="0"/>
        <v>2032</v>
      </c>
      <c r="AY2">
        <f t="shared" si="0"/>
        <v>2033</v>
      </c>
      <c r="AZ2">
        <f t="shared" si="0"/>
        <v>2034</v>
      </c>
      <c r="BA2">
        <f t="shared" si="0"/>
        <v>2035</v>
      </c>
      <c r="BB2">
        <f t="shared" si="0"/>
        <v>2036</v>
      </c>
      <c r="BC2">
        <f t="shared" si="0"/>
        <v>2037</v>
      </c>
      <c r="BD2">
        <f t="shared" si="0"/>
        <v>2038</v>
      </c>
      <c r="BE2">
        <f t="shared" si="0"/>
        <v>2039</v>
      </c>
      <c r="BF2">
        <f t="shared" si="0"/>
        <v>2040</v>
      </c>
      <c r="BG2">
        <f t="shared" si="0"/>
        <v>2041</v>
      </c>
      <c r="BH2">
        <f t="shared" si="0"/>
        <v>2042</v>
      </c>
      <c r="BI2">
        <f t="shared" si="0"/>
        <v>2043</v>
      </c>
      <c r="BJ2">
        <f t="shared" si="0"/>
        <v>2044</v>
      </c>
      <c r="BK2">
        <f t="shared" si="0"/>
        <v>2045</v>
      </c>
      <c r="BL2">
        <f t="shared" si="0"/>
        <v>2046</v>
      </c>
      <c r="BM2">
        <f t="shared" si="0"/>
        <v>2047</v>
      </c>
    </row>
    <row r="3" spans="1:65" s="4" customFormat="1">
      <c r="B3" s="4" t="s">
        <v>29</v>
      </c>
      <c r="C3" s="4">
        <v>3.407</v>
      </c>
      <c r="D3" s="4">
        <v>3.8959999999999999</v>
      </c>
      <c r="E3" s="4">
        <v>4.5030000000000001</v>
      </c>
      <c r="G3" s="4">
        <v>4.681</v>
      </c>
      <c r="H3" s="4">
        <v>4.4800000000000004</v>
      </c>
      <c r="I3" s="4">
        <v>4.8879999999999999</v>
      </c>
      <c r="AO3" s="4">
        <f>+AP3-2.1</f>
        <v>17</v>
      </c>
      <c r="AP3" s="4">
        <v>19.100000000000001</v>
      </c>
    </row>
    <row r="4" spans="1:65" s="4" customFormat="1">
      <c r="B4" s="4" t="s">
        <v>30</v>
      </c>
      <c r="C4" s="4">
        <v>1.879</v>
      </c>
      <c r="D4" s="4">
        <v>2.37</v>
      </c>
      <c r="E4" s="4">
        <v>2.7530000000000001</v>
      </c>
      <c r="G4" s="4">
        <v>2.4609999999999999</v>
      </c>
      <c r="H4" s="4">
        <v>2.5270000000000001</v>
      </c>
      <c r="I4" s="4">
        <v>2.0699999999999998</v>
      </c>
      <c r="AO4" s="4">
        <f>+AP4+0.516</f>
        <v>10.215999999999999</v>
      </c>
      <c r="AP4" s="4">
        <v>9.6999999999999993</v>
      </c>
    </row>
    <row r="5" spans="1:65" s="4" customFormat="1">
      <c r="B5" s="4" t="s">
        <v>31</v>
      </c>
      <c r="C5" s="4">
        <v>0.48099999999999998</v>
      </c>
      <c r="D5" s="4">
        <v>0.51400000000000001</v>
      </c>
      <c r="E5" s="4">
        <v>0.61099999999999999</v>
      </c>
      <c r="G5" s="4">
        <v>0.39100000000000001</v>
      </c>
      <c r="H5" s="4">
        <v>0.40300000000000002</v>
      </c>
      <c r="I5" s="4">
        <v>0.372</v>
      </c>
      <c r="AO5" s="4">
        <f>+AP5+0.53</f>
        <v>2.13</v>
      </c>
      <c r="AP5" s="4">
        <v>1.6</v>
      </c>
    </row>
    <row r="6" spans="1:65" s="6" customFormat="1">
      <c r="B6" s="6" t="s">
        <v>32</v>
      </c>
      <c r="C6" s="6">
        <f>+SUM(C3:C5)</f>
        <v>5.7669999999999995</v>
      </c>
      <c r="D6" s="6">
        <f>+SUM(D3:D5)</f>
        <v>6.78</v>
      </c>
      <c r="E6" s="6">
        <f>+SUM(E3:E5)</f>
        <v>7.867</v>
      </c>
      <c r="G6" s="6">
        <f>+SUM(G3:G5)</f>
        <v>7.5329999999999995</v>
      </c>
      <c r="H6" s="6">
        <f>+SUM(H3:H5)</f>
        <v>7.41</v>
      </c>
      <c r="I6" s="6">
        <f>+SUM(I3:I5)</f>
        <v>7.33</v>
      </c>
      <c r="AN6" s="6">
        <v>31.773</v>
      </c>
      <c r="AO6" s="6">
        <v>29.257999999999999</v>
      </c>
      <c r="AP6" s="6">
        <v>30.29</v>
      </c>
    </row>
    <row r="7" spans="1:65" s="4" customFormat="1">
      <c r="B7" s="4" t="s">
        <v>33</v>
      </c>
      <c r="C7" s="4">
        <v>2.9009999999999998</v>
      </c>
      <c r="D7" s="4">
        <v>3.1549999999999998</v>
      </c>
      <c r="E7" s="4">
        <v>3.0760000000000001</v>
      </c>
      <c r="G7" s="4">
        <v>3.036</v>
      </c>
      <c r="H7" s="4">
        <v>3.45</v>
      </c>
      <c r="I7" s="4">
        <v>3.3490000000000002</v>
      </c>
      <c r="AN7" s="4">
        <v>16.856000000000002</v>
      </c>
      <c r="AO7" s="4">
        <v>12.635</v>
      </c>
      <c r="AP7" s="4">
        <v>12.817</v>
      </c>
    </row>
    <row r="8" spans="1:65" s="4" customFormat="1">
      <c r="B8" s="4" t="s">
        <v>34</v>
      </c>
      <c r="C8" s="4">
        <v>1.4890000000000001</v>
      </c>
      <c r="D8" s="4">
        <v>1.3640000000000001</v>
      </c>
      <c r="E8" s="4">
        <v>1.45</v>
      </c>
      <c r="G8" s="4">
        <v>1.3640000000000001</v>
      </c>
      <c r="H8" s="4">
        <v>1.3440000000000001</v>
      </c>
      <c r="I8" s="4">
        <v>1.5109999999999999</v>
      </c>
      <c r="AN8" s="4">
        <v>8.4090000000000007</v>
      </c>
      <c r="AO8" s="4">
        <v>5.774</v>
      </c>
      <c r="AP8" s="4">
        <v>5.8419999999999996</v>
      </c>
    </row>
    <row r="9" spans="1:65" s="6" customFormat="1">
      <c r="B9" s="6" t="s">
        <v>36</v>
      </c>
      <c r="C9" s="6">
        <f>SUM(C6:C8)</f>
        <v>10.157</v>
      </c>
      <c r="D9" s="6">
        <f>SUM(D6:D8)</f>
        <v>11.299000000000001</v>
      </c>
      <c r="E9" s="6">
        <f>SUM(E6:E8)</f>
        <v>12.392999999999999</v>
      </c>
      <c r="G9" s="6">
        <f>SUM(G6:G8)</f>
        <v>11.933</v>
      </c>
      <c r="H9" s="6">
        <f>SUM(H6:H8)</f>
        <v>12.203999999999999</v>
      </c>
      <c r="I9" s="6">
        <f>SUM(I6:I8)</f>
        <v>12.19</v>
      </c>
      <c r="AN9" s="6">
        <f>+SUM(AN6:AN8)</f>
        <v>57.038000000000004</v>
      </c>
      <c r="AO9" s="6">
        <f>+SUM(AO6:AO8)</f>
        <v>47.667000000000002</v>
      </c>
      <c r="AP9" s="6">
        <f>+SUM(AP6:AP8)</f>
        <v>48.948999999999998</v>
      </c>
    </row>
    <row r="10" spans="1:65" s="4" customFormat="1">
      <c r="B10" s="4" t="s">
        <v>35</v>
      </c>
      <c r="C10" s="4">
        <v>4.8310000000000004</v>
      </c>
      <c r="D10" s="4">
        <v>4.1719999999999997</v>
      </c>
      <c r="E10" s="4">
        <v>4.7320000000000002</v>
      </c>
      <c r="G10" s="4">
        <v>4.3689999999999998</v>
      </c>
      <c r="H10" s="4">
        <v>4.32</v>
      </c>
      <c r="I10" s="4">
        <v>4.3520000000000003</v>
      </c>
    </row>
    <row r="11" spans="1:65" s="4" customFormat="1">
      <c r="B11" s="5" t="s">
        <v>37</v>
      </c>
      <c r="C11" s="4">
        <v>0.81599999999999995</v>
      </c>
      <c r="D11" s="4">
        <v>0.84799999999999998</v>
      </c>
      <c r="E11" s="4">
        <v>0.73499999999999999</v>
      </c>
      <c r="G11" s="4">
        <v>0.34200000000000003</v>
      </c>
      <c r="H11" s="4">
        <v>0.36099999999999999</v>
      </c>
      <c r="I11" s="4">
        <v>0.41199999999999998</v>
      </c>
    </row>
    <row r="12" spans="1:65" s="4" customFormat="1">
      <c r="B12" s="5" t="s">
        <v>38</v>
      </c>
      <c r="C12" s="4">
        <v>0.45800000000000002</v>
      </c>
      <c r="D12" s="4">
        <v>0.45400000000000001</v>
      </c>
      <c r="E12" s="4">
        <v>0.53</v>
      </c>
      <c r="G12" s="4">
        <v>0.23899999999999999</v>
      </c>
      <c r="H12" s="4">
        <v>0.44</v>
      </c>
      <c r="I12" s="4">
        <v>0.48499999999999999</v>
      </c>
    </row>
    <row r="13" spans="1:65" s="4" customFormat="1">
      <c r="B13" s="5" t="s">
        <v>31</v>
      </c>
      <c r="C13" s="4">
        <v>0.16600000000000001</v>
      </c>
      <c r="D13" s="4">
        <v>0.11700000000000001</v>
      </c>
      <c r="E13" s="4">
        <v>0.187</v>
      </c>
      <c r="G13" s="4">
        <v>0.19400000000000001</v>
      </c>
      <c r="H13" s="4">
        <v>0.16700000000000001</v>
      </c>
      <c r="I13" s="4">
        <v>0.14199999999999999</v>
      </c>
    </row>
    <row r="14" spans="1:65" s="6" customFormat="1">
      <c r="B14" s="6" t="s">
        <v>39</v>
      </c>
      <c r="C14" s="6">
        <f>+SUM(C11:C13)</f>
        <v>1.44</v>
      </c>
      <c r="D14" s="6">
        <f>+SUM(D11:D13)</f>
        <v>1.419</v>
      </c>
      <c r="E14" s="6">
        <f>+SUM(E11:E13)</f>
        <v>1.4520000000000002</v>
      </c>
      <c r="G14" s="6">
        <f>+SUM(G11:G13)</f>
        <v>0.77499999999999991</v>
      </c>
      <c r="H14" s="6">
        <f>+SUM(H11:H13)</f>
        <v>0.96799999999999997</v>
      </c>
      <c r="I14" s="6">
        <f>+SUM(I11:I13)</f>
        <v>1.0389999999999999</v>
      </c>
    </row>
    <row r="15" spans="1:65" s="7" customFormat="1">
      <c r="B15" s="8" t="s">
        <v>40</v>
      </c>
      <c r="C15" s="7">
        <v>-4.7130000000000001</v>
      </c>
      <c r="D15" s="7">
        <v>-3.9409999999999998</v>
      </c>
      <c r="E15" s="7">
        <v>-4.4189999999999996</v>
      </c>
      <c r="G15" s="7">
        <v>-4.3529999999999998</v>
      </c>
      <c r="H15" s="7">
        <v>-4.2539999999999996</v>
      </c>
      <c r="I15" s="7">
        <v>-4.2969999999999997</v>
      </c>
    </row>
    <row r="16" spans="1:65" s="6" customFormat="1"/>
    <row r="17" spans="2:54" s="9" customFormat="1">
      <c r="B17" s="9" t="s">
        <v>16</v>
      </c>
      <c r="C17" s="4">
        <v>11.715</v>
      </c>
      <c r="D17" s="4">
        <v>12.949</v>
      </c>
      <c r="E17" s="4">
        <f>SUM(E9:E10,E14:E15)</f>
        <v>14.158000000000001</v>
      </c>
      <c r="F17" s="4">
        <f>+AO17-SUM(C17:E17)</f>
        <v>15.405999999999999</v>
      </c>
      <c r="G17" s="4">
        <v>12.724</v>
      </c>
      <c r="H17" s="4">
        <v>12.833</v>
      </c>
      <c r="I17" s="4">
        <f>SUM(I9:I10,I14:I15)</f>
        <v>13.284000000000002</v>
      </c>
      <c r="J17" s="4">
        <f>+AP17-SUM(G17:I17)</f>
        <v>14.259999999999991</v>
      </c>
      <c r="R17" s="9">
        <v>33.725999999999999</v>
      </c>
      <c r="S17" s="9">
        <v>26.539000000000001</v>
      </c>
      <c r="T17" s="9">
        <v>26.763999999999999</v>
      </c>
      <c r="U17" s="9">
        <v>30.140999999999998</v>
      </c>
      <c r="V17" s="9">
        <v>34.209000000000003</v>
      </c>
      <c r="W17" s="9">
        <v>38.826000000000001</v>
      </c>
      <c r="X17" s="9">
        <v>35.381999999999998</v>
      </c>
      <c r="Y17" s="9">
        <v>38.334000000000003</v>
      </c>
      <c r="Z17" s="9">
        <v>37.585999999999999</v>
      </c>
      <c r="AA17" s="9">
        <v>35.127000000000002</v>
      </c>
      <c r="AB17" s="9">
        <v>43.622999999999998</v>
      </c>
      <c r="AC17" s="9">
        <v>53.999000000000002</v>
      </c>
      <c r="AD17" s="9">
        <v>53.341000000000001</v>
      </c>
      <c r="AE17" s="9">
        <v>52.707999999999998</v>
      </c>
      <c r="AF17" s="9">
        <v>55.87</v>
      </c>
      <c r="AG17" s="9">
        <v>55.354999999999997</v>
      </c>
      <c r="AH17" s="9">
        <v>59.387</v>
      </c>
      <c r="AI17" s="9">
        <v>62.761000000000003</v>
      </c>
      <c r="AJ17" s="9">
        <v>70.847999999999999</v>
      </c>
      <c r="AK17" s="9">
        <v>71.965000000000003</v>
      </c>
      <c r="AL17" s="9">
        <v>77.867000000000004</v>
      </c>
      <c r="AM17" s="9">
        <v>79.024000000000001</v>
      </c>
      <c r="AN17" s="9">
        <v>63.054000000000002</v>
      </c>
      <c r="AO17" s="9">
        <v>54.228000000000002</v>
      </c>
      <c r="AP17" s="9">
        <v>53.100999999999999</v>
      </c>
      <c r="AQ17" s="9">
        <f>+AP17*0.98</f>
        <v>52.038979999999995</v>
      </c>
      <c r="AR17" s="9">
        <f t="shared" ref="AR17:AZ17" si="1">+AQ17*0.98</f>
        <v>50.998200399999995</v>
      </c>
      <c r="AS17" s="9">
        <f t="shared" si="1"/>
        <v>49.978236391999992</v>
      </c>
      <c r="AT17" s="9">
        <f t="shared" si="1"/>
        <v>48.97867166415999</v>
      </c>
      <c r="AU17" s="9">
        <f t="shared" si="1"/>
        <v>47.99909823087679</v>
      </c>
      <c r="AV17" s="9">
        <f t="shared" si="1"/>
        <v>47.039116266259256</v>
      </c>
      <c r="AW17" s="9">
        <f t="shared" si="1"/>
        <v>46.098333940934069</v>
      </c>
      <c r="AX17" s="9">
        <f t="shared" si="1"/>
        <v>45.176367262115384</v>
      </c>
      <c r="AY17" s="9">
        <f t="shared" si="1"/>
        <v>44.272839916873075</v>
      </c>
      <c r="AZ17" s="9">
        <f t="shared" si="1"/>
        <v>43.38738311853561</v>
      </c>
    </row>
    <row r="18" spans="2:54" s="1" customFormat="1" ht="14" customHeight="1">
      <c r="B18" s="1" t="s">
        <v>13</v>
      </c>
      <c r="C18" s="4">
        <v>7.7069999999999999</v>
      </c>
      <c r="D18" s="4">
        <v>8.3109999999999999</v>
      </c>
      <c r="E18" s="4">
        <v>8.14</v>
      </c>
      <c r="F18" s="4">
        <f t="shared" ref="F18:F26" si="2">+AO18-SUM(C18:E18)</f>
        <v>8.3590000000000018</v>
      </c>
      <c r="G18" s="4">
        <v>7.5069999999999997</v>
      </c>
      <c r="H18" s="4">
        <v>8.2859999999999996</v>
      </c>
      <c r="I18" s="4">
        <v>11.287000000000001</v>
      </c>
      <c r="J18" s="4">
        <f t="shared" ref="J18:J26" si="3">+AP18-SUM(G18:I18)</f>
        <v>8.6760000000000019</v>
      </c>
      <c r="R18" s="1">
        <v>12.65</v>
      </c>
      <c r="S18" s="1">
        <v>13.487</v>
      </c>
      <c r="T18" s="1">
        <v>13.318</v>
      </c>
      <c r="U18" s="1">
        <v>13.047000000000001</v>
      </c>
      <c r="V18" s="1">
        <v>14.462999999999999</v>
      </c>
      <c r="W18" s="1">
        <v>15.776999999999999</v>
      </c>
      <c r="X18" s="1">
        <v>17.164000000000001</v>
      </c>
      <c r="Y18" s="1">
        <v>18.43</v>
      </c>
      <c r="Z18" s="1">
        <v>16.742000000000001</v>
      </c>
      <c r="AA18" s="1">
        <v>15.566000000000001</v>
      </c>
      <c r="AB18" s="1">
        <v>15.132</v>
      </c>
      <c r="AC18" s="1">
        <v>20.242000000000001</v>
      </c>
      <c r="AD18" s="1">
        <v>20.190000000000001</v>
      </c>
      <c r="AE18" s="1">
        <v>21.187000000000001</v>
      </c>
      <c r="AF18" s="1">
        <v>20.260999999999999</v>
      </c>
      <c r="AG18" s="1">
        <v>20.675999999999998</v>
      </c>
      <c r="AH18" s="1">
        <v>23.154</v>
      </c>
      <c r="AI18" s="1">
        <v>23.663</v>
      </c>
      <c r="AJ18" s="1">
        <v>27.111000000000001</v>
      </c>
      <c r="AK18" s="1">
        <v>27.111000000000001</v>
      </c>
      <c r="AL18" s="1">
        <v>34.255000000000003</v>
      </c>
      <c r="AM18" s="1">
        <v>35.209000000000003</v>
      </c>
      <c r="AN18" s="1">
        <v>36.188000000000002</v>
      </c>
      <c r="AO18" s="1">
        <v>32.517000000000003</v>
      </c>
      <c r="AP18" s="1">
        <v>35.756</v>
      </c>
      <c r="AQ18" s="1">
        <f>+AQ$17*(AP18/AP$17)</f>
        <v>35.040879999999994</v>
      </c>
      <c r="AR18" s="1">
        <f t="shared" ref="AR18:AZ18" si="4">+AR$17*(AQ18/AQ$17)</f>
        <v>34.340062399999994</v>
      </c>
      <c r="AS18" s="1">
        <f t="shared" si="4"/>
        <v>33.653261151999992</v>
      </c>
      <c r="AT18" s="1">
        <f t="shared" si="4"/>
        <v>32.980195928959994</v>
      </c>
      <c r="AU18" s="1">
        <f t="shared" si="4"/>
        <v>32.320592010380793</v>
      </c>
      <c r="AV18" s="1">
        <f t="shared" si="4"/>
        <v>31.674180170173177</v>
      </c>
      <c r="AW18" s="1">
        <f t="shared" si="4"/>
        <v>31.040696566769711</v>
      </c>
      <c r="AX18" s="1">
        <f t="shared" si="4"/>
        <v>30.419882635434316</v>
      </c>
      <c r="AY18" s="1">
        <f t="shared" si="4"/>
        <v>29.811484982725627</v>
      </c>
      <c r="AZ18" s="1">
        <f t="shared" si="4"/>
        <v>29.215255283071112</v>
      </c>
    </row>
    <row r="19" spans="2:54" s="1" customFormat="1">
      <c r="B19" s="1" t="s">
        <v>17</v>
      </c>
      <c r="C19" s="4">
        <v>4.109</v>
      </c>
      <c r="D19" s="4">
        <v>4.08</v>
      </c>
      <c r="E19" s="4">
        <v>3.87</v>
      </c>
      <c r="F19" s="4">
        <f t="shared" si="2"/>
        <v>3.9869999999999983</v>
      </c>
      <c r="G19" s="4">
        <v>4.3819999999999997</v>
      </c>
      <c r="H19" s="4">
        <v>4.2389999999999999</v>
      </c>
      <c r="I19" s="4">
        <v>4.0490000000000004</v>
      </c>
      <c r="J19" s="4">
        <f t="shared" si="3"/>
        <v>3.8760000000000012</v>
      </c>
      <c r="R19" s="1">
        <v>3.8969999999999998</v>
      </c>
      <c r="S19" s="1">
        <v>3.7959999999999998</v>
      </c>
      <c r="T19" s="1">
        <v>4.0339999999999998</v>
      </c>
      <c r="U19" s="1">
        <v>4.3600000000000003</v>
      </c>
      <c r="V19" s="1">
        <v>4.7779999999999996</v>
      </c>
      <c r="W19" s="1">
        <v>5.1449999999999996</v>
      </c>
      <c r="X19" s="1">
        <v>5.8730000000000002</v>
      </c>
      <c r="Y19" s="1">
        <v>5.7549999999999999</v>
      </c>
      <c r="Z19" s="1">
        <v>5.7220000000000004</v>
      </c>
      <c r="AA19" s="1">
        <v>5.6529999999999996</v>
      </c>
      <c r="AB19" s="1">
        <v>6.5759999999999996</v>
      </c>
      <c r="AC19" s="1">
        <v>8.35</v>
      </c>
      <c r="AD19" s="1">
        <v>10.148</v>
      </c>
      <c r="AE19" s="1">
        <v>10.611000000000001</v>
      </c>
      <c r="AF19" s="1">
        <v>11.537000000000001</v>
      </c>
      <c r="AG19" s="1">
        <v>12.128</v>
      </c>
      <c r="AH19" s="1">
        <v>12.685</v>
      </c>
      <c r="AI19" s="1">
        <v>13.035</v>
      </c>
      <c r="AJ19" s="1">
        <v>13.542999999999999</v>
      </c>
      <c r="AK19" s="1">
        <v>13.545999999999999</v>
      </c>
      <c r="AL19" s="1">
        <v>13.555999999999999</v>
      </c>
      <c r="AM19" s="1">
        <v>15.19</v>
      </c>
      <c r="AN19" s="1">
        <v>17.527999999999999</v>
      </c>
      <c r="AO19" s="1">
        <v>16.045999999999999</v>
      </c>
      <c r="AP19" s="1">
        <v>16.545999999999999</v>
      </c>
      <c r="AQ19" s="1">
        <f>+AQ$17*(AP19/AP$17)</f>
        <v>16.21508</v>
      </c>
      <c r="AR19" s="1">
        <f t="shared" ref="AR19:AZ19" si="5">+AR$17*(AQ19/AQ$17)</f>
        <v>15.890778399999999</v>
      </c>
      <c r="AS19" s="1">
        <f t="shared" si="5"/>
        <v>15.572962831999998</v>
      </c>
      <c r="AT19" s="1">
        <f t="shared" si="5"/>
        <v>15.261503575359997</v>
      </c>
      <c r="AU19" s="1">
        <f t="shared" si="5"/>
        <v>14.956273503852797</v>
      </c>
      <c r="AV19" s="1">
        <f t="shared" si="5"/>
        <v>14.657148033775742</v>
      </c>
      <c r="AW19" s="1">
        <f t="shared" si="5"/>
        <v>14.364005073100227</v>
      </c>
      <c r="AX19" s="1">
        <f t="shared" si="5"/>
        <v>14.076724971638221</v>
      </c>
      <c r="AY19" s="1">
        <f t="shared" si="5"/>
        <v>13.795190472205457</v>
      </c>
      <c r="AZ19" s="1">
        <f t="shared" si="5"/>
        <v>13.519286662761345</v>
      </c>
    </row>
    <row r="20" spans="2:54" s="1" customFormat="1">
      <c r="B20" s="1" t="s">
        <v>18</v>
      </c>
      <c r="C20" s="4">
        <v>1.3029999999999999</v>
      </c>
      <c r="D20" s="4">
        <v>1.3740000000000001</v>
      </c>
      <c r="E20" s="4">
        <v>1.34</v>
      </c>
      <c r="F20" s="4">
        <f t="shared" si="2"/>
        <v>1.617</v>
      </c>
      <c r="G20" s="4">
        <v>1.556</v>
      </c>
      <c r="H20" s="4">
        <v>1.329</v>
      </c>
      <c r="I20" s="4">
        <v>1.383</v>
      </c>
      <c r="J20" s="4">
        <f t="shared" si="3"/>
        <v>1.2389999999999999</v>
      </c>
      <c r="R20" s="1">
        <v>5.0890000000000004</v>
      </c>
      <c r="S20" s="1">
        <v>4.4640000000000004</v>
      </c>
      <c r="T20" s="1">
        <v>4.3339999999999996</v>
      </c>
      <c r="U20" s="1">
        <v>4.2779999999999996</v>
      </c>
      <c r="V20" s="1">
        <v>4.6589999999999998</v>
      </c>
      <c r="W20" s="1">
        <v>5.6879999999999997</v>
      </c>
      <c r="X20" s="1">
        <v>6.0960000000000001</v>
      </c>
      <c r="Y20" s="1">
        <v>5.4009999999999998</v>
      </c>
      <c r="Z20" s="1">
        <v>5.452</v>
      </c>
      <c r="AA20" s="1">
        <v>7.931</v>
      </c>
      <c r="AB20" s="1">
        <v>6.3090000000000002</v>
      </c>
      <c r="AC20" s="1">
        <v>7.67</v>
      </c>
      <c r="AD20" s="1">
        <v>8.0570000000000004</v>
      </c>
      <c r="AE20" s="1">
        <v>8.0879999999999992</v>
      </c>
      <c r="AF20" s="1">
        <v>8.1359999999999992</v>
      </c>
      <c r="AG20" s="1">
        <v>7.93</v>
      </c>
      <c r="AH20" s="1">
        <v>8.3770000000000007</v>
      </c>
      <c r="AI20" s="1">
        <v>7.452</v>
      </c>
      <c r="AJ20" s="1">
        <v>6.95</v>
      </c>
      <c r="AK20" s="1">
        <v>6.95</v>
      </c>
      <c r="AL20" s="1">
        <v>6.18</v>
      </c>
      <c r="AM20" s="1">
        <v>6.5430000000000001</v>
      </c>
      <c r="AN20" s="1">
        <v>7.0019999999999998</v>
      </c>
      <c r="AO20" s="1">
        <v>5.6340000000000003</v>
      </c>
      <c r="AP20" s="1">
        <v>5.5069999999999997</v>
      </c>
      <c r="AQ20" s="1">
        <f>+AQ$17*(AP20/AP$17)</f>
        <v>5.3968599999999993</v>
      </c>
      <c r="AR20" s="1">
        <f t="shared" ref="AR20:AZ20" si="6">+AR$17*(AQ20/AQ$17)</f>
        <v>5.288922799999999</v>
      </c>
      <c r="AS20" s="1">
        <f t="shared" si="6"/>
        <v>5.1831443439999987</v>
      </c>
      <c r="AT20" s="1">
        <f t="shared" si="6"/>
        <v>5.0794814571199991</v>
      </c>
      <c r="AU20" s="1">
        <f t="shared" si="6"/>
        <v>4.977891827977599</v>
      </c>
      <c r="AV20" s="1">
        <f t="shared" si="6"/>
        <v>4.8783339914180468</v>
      </c>
      <c r="AW20" s="1">
        <f t="shared" si="6"/>
        <v>4.7807673115896856</v>
      </c>
      <c r="AX20" s="1">
        <f t="shared" si="6"/>
        <v>4.6851519653578917</v>
      </c>
      <c r="AY20" s="1">
        <f t="shared" si="6"/>
        <v>4.5914489260507336</v>
      </c>
      <c r="AZ20" s="1">
        <f t="shared" si="6"/>
        <v>4.4996199475297187</v>
      </c>
    </row>
    <row r="21" spans="2:54" s="1" customFormat="1">
      <c r="B21" s="1" t="s">
        <v>19</v>
      </c>
      <c r="C21" s="4">
        <v>-1.4039999999999999</v>
      </c>
      <c r="D21" s="4">
        <v>-0.81599999999999995</v>
      </c>
      <c r="E21" s="4">
        <v>0.80800000000000005</v>
      </c>
      <c r="F21" s="4">
        <f t="shared" si="2"/>
        <v>1.4429999999999985</v>
      </c>
      <c r="G21" s="4">
        <v>-0.72099999999999997</v>
      </c>
      <c r="H21" s="4">
        <v>-1.0209999999999999</v>
      </c>
      <c r="I21" s="4">
        <v>-3.4350000000000001</v>
      </c>
      <c r="J21" s="4">
        <f t="shared" si="3"/>
        <v>0.46900000000000119</v>
      </c>
      <c r="R21" s="1">
        <f t="shared" ref="R21:AO21" si="7">+R17-SUM(R18:R20)</f>
        <v>12.089999999999996</v>
      </c>
      <c r="S21" s="1">
        <f t="shared" si="7"/>
        <v>4.7920000000000016</v>
      </c>
      <c r="T21" s="1">
        <f t="shared" si="7"/>
        <v>5.0779999999999994</v>
      </c>
      <c r="U21" s="1">
        <f t="shared" si="7"/>
        <v>8.4559999999999995</v>
      </c>
      <c r="V21" s="1">
        <f t="shared" si="7"/>
        <v>10.309000000000005</v>
      </c>
      <c r="W21" s="1">
        <f t="shared" si="7"/>
        <v>12.216000000000005</v>
      </c>
      <c r="X21" s="1">
        <f t="shared" si="7"/>
        <v>6.2489999999999952</v>
      </c>
      <c r="Y21" s="1">
        <f t="shared" si="7"/>
        <v>8.7480000000000047</v>
      </c>
      <c r="Z21" s="1">
        <f t="shared" si="7"/>
        <v>9.6699999999999946</v>
      </c>
      <c r="AA21" s="1">
        <f t="shared" si="7"/>
        <v>5.9770000000000003</v>
      </c>
      <c r="AB21" s="1">
        <f t="shared" si="7"/>
        <v>15.605999999999998</v>
      </c>
      <c r="AC21" s="1">
        <f t="shared" si="7"/>
        <v>17.737000000000002</v>
      </c>
      <c r="AD21" s="1">
        <f t="shared" si="7"/>
        <v>14.945999999999998</v>
      </c>
      <c r="AE21" s="1">
        <f t="shared" si="7"/>
        <v>12.821999999999996</v>
      </c>
      <c r="AF21" s="1">
        <f t="shared" si="7"/>
        <v>15.936</v>
      </c>
      <c r="AG21" s="1">
        <f t="shared" si="7"/>
        <v>14.620999999999995</v>
      </c>
      <c r="AH21" s="1">
        <f t="shared" si="7"/>
        <v>15.170999999999999</v>
      </c>
      <c r="AI21" s="1">
        <f t="shared" si="7"/>
        <v>18.611000000000004</v>
      </c>
      <c r="AJ21" s="1">
        <f t="shared" si="7"/>
        <v>23.244</v>
      </c>
      <c r="AK21" s="1">
        <f t="shared" si="7"/>
        <v>24.358000000000004</v>
      </c>
      <c r="AL21" s="1">
        <f t="shared" si="7"/>
        <v>23.876000000000005</v>
      </c>
      <c r="AM21" s="1">
        <f t="shared" si="7"/>
        <v>22.082000000000001</v>
      </c>
      <c r="AN21" s="1">
        <f t="shared" si="7"/>
        <v>2.3359999999999985</v>
      </c>
      <c r="AO21" s="1">
        <f t="shared" si="7"/>
        <v>3.0999999999998806E-2</v>
      </c>
      <c r="AP21" s="1">
        <f>+AP17-SUM(AP18:AP20)</f>
        <v>-4.7079999999999984</v>
      </c>
      <c r="AQ21" s="1">
        <f>+AQ17-SUM(AQ18:AQ20)</f>
        <v>-4.6138399999999962</v>
      </c>
      <c r="AR21" s="1">
        <f t="shared" ref="AR21:AZ21" si="8">+AR17-SUM(AR18:AR20)</f>
        <v>-4.5215632000000028</v>
      </c>
      <c r="AS21" s="1">
        <f t="shared" si="8"/>
        <v>-4.4311319359999928</v>
      </c>
      <c r="AT21" s="1">
        <f t="shared" si="8"/>
        <v>-4.3425092972799959</v>
      </c>
      <c r="AU21" s="1">
        <f t="shared" si="8"/>
        <v>-4.2556591113344027</v>
      </c>
      <c r="AV21" s="1">
        <f t="shared" si="8"/>
        <v>-4.1705459291077105</v>
      </c>
      <c r="AW21" s="1">
        <f t="shared" si="8"/>
        <v>-4.0871350105255573</v>
      </c>
      <c r="AX21" s="1">
        <f t="shared" si="8"/>
        <v>-4.0053923103150382</v>
      </c>
      <c r="AY21" s="1">
        <f t="shared" si="8"/>
        <v>-3.9252844641087421</v>
      </c>
      <c r="AZ21" s="1">
        <f t="shared" si="8"/>
        <v>-3.8467787748265678</v>
      </c>
    </row>
    <row r="22" spans="2:54" s="1" customFormat="1">
      <c r="B22" s="1" t="s">
        <v>20</v>
      </c>
      <c r="C22" s="4">
        <v>0.16900000000000001</v>
      </c>
      <c r="D22" s="4">
        <v>-2.4E-2</v>
      </c>
      <c r="E22" s="4">
        <v>-0.191</v>
      </c>
      <c r="F22" s="4">
        <f t="shared" si="2"/>
        <v>8.5999999999999993E-2</v>
      </c>
      <c r="G22" s="4">
        <v>0.20499999999999999</v>
      </c>
      <c r="H22" s="4">
        <v>-0.12</v>
      </c>
      <c r="I22" s="4">
        <v>-0.159</v>
      </c>
      <c r="J22" s="4">
        <f t="shared" si="3"/>
        <v>0.316</v>
      </c>
      <c r="R22" s="1">
        <v>3.7589999999999999</v>
      </c>
      <c r="S22" s="1">
        <v>-0.46600000000000003</v>
      </c>
      <c r="T22" s="1">
        <v>-0.372</v>
      </c>
      <c r="U22" s="1">
        <v>-0.28299999999999997</v>
      </c>
      <c r="V22" s="1">
        <v>-2E-3</v>
      </c>
      <c r="W22" s="1">
        <v>-4.4999999999999998E-2</v>
      </c>
      <c r="X22" s="1">
        <v>0.214</v>
      </c>
      <c r="Y22" s="1">
        <v>0.157</v>
      </c>
      <c r="Z22" s="1">
        <v>-1.756</v>
      </c>
      <c r="AA22" s="1">
        <v>-0.17</v>
      </c>
      <c r="AB22" s="1">
        <v>0.34799999999999998</v>
      </c>
      <c r="AC22" s="1">
        <v>0.112</v>
      </c>
      <c r="AD22" s="1">
        <v>0.14099999999999999</v>
      </c>
      <c r="AE22" s="1">
        <v>0.47099999999999997</v>
      </c>
      <c r="AF22" s="1">
        <v>0.41099999999999998</v>
      </c>
      <c r="AG22" s="1">
        <v>0.315</v>
      </c>
      <c r="AH22" s="1">
        <v>0.50600000000000001</v>
      </c>
      <c r="AI22" s="1">
        <v>2.6509999999999998</v>
      </c>
      <c r="AJ22" s="1">
        <v>-0.125</v>
      </c>
      <c r="AK22" s="1">
        <v>-0.125</v>
      </c>
      <c r="AL22" s="1">
        <v>1.9039999999999999</v>
      </c>
      <c r="AM22" s="1">
        <v>2.7290000000000001</v>
      </c>
      <c r="AN22" s="1">
        <v>4.2679999999999998</v>
      </c>
      <c r="AO22" s="1">
        <v>0.04</v>
      </c>
      <c r="AP22" s="1">
        <v>0.24199999999999999</v>
      </c>
      <c r="AQ22" s="1">
        <f>+AQ$21*(AP22/AP$21)</f>
        <v>0.23715999999999987</v>
      </c>
      <c r="AR22" s="1">
        <f t="shared" ref="AR22:AZ22" si="9">+AR$21*(AQ22/AQ$21)</f>
        <v>0.2324168000000002</v>
      </c>
      <c r="AS22" s="1">
        <f t="shared" si="9"/>
        <v>0.2277684639999997</v>
      </c>
      <c r="AT22" s="1">
        <f t="shared" si="9"/>
        <v>0.22321309471999984</v>
      </c>
      <c r="AU22" s="1">
        <f t="shared" si="9"/>
        <v>0.2187488328256002</v>
      </c>
      <c r="AV22" s="1">
        <f t="shared" si="9"/>
        <v>0.21437385616908797</v>
      </c>
      <c r="AW22" s="1">
        <f t="shared" si="9"/>
        <v>0.21008637904570626</v>
      </c>
      <c r="AX22" s="1">
        <f t="shared" si="9"/>
        <v>0.20588465146479173</v>
      </c>
      <c r="AY22" s="1">
        <f t="shared" si="9"/>
        <v>0.20176695843549614</v>
      </c>
      <c r="AZ22" s="1">
        <f t="shared" si="9"/>
        <v>0.19773161926678626</v>
      </c>
    </row>
    <row r="23" spans="2:54" s="1" customFormat="1">
      <c r="B23" s="1" t="s">
        <v>21</v>
      </c>
      <c r="C23" s="4">
        <v>0.14099999999999999</v>
      </c>
      <c r="D23" s="4">
        <v>0.224</v>
      </c>
      <c r="E23" s="4">
        <v>0.14699999999999999</v>
      </c>
      <c r="F23" s="4">
        <f t="shared" si="2"/>
        <v>0.11699999999999999</v>
      </c>
      <c r="G23" s="4">
        <v>0.14499999999999999</v>
      </c>
      <c r="H23" s="4">
        <v>0.08</v>
      </c>
      <c r="I23" s="4">
        <v>0.13</v>
      </c>
      <c r="J23" s="4">
        <f t="shared" si="3"/>
        <v>-0.12899999999999998</v>
      </c>
      <c r="R23" s="1">
        <v>0.98699999999999999</v>
      </c>
      <c r="S23" s="1">
        <v>0.39300000000000002</v>
      </c>
      <c r="T23" s="1">
        <v>0.19400000000000001</v>
      </c>
      <c r="U23" s="1">
        <v>0.192</v>
      </c>
      <c r="V23" s="1">
        <v>0.28899999999999998</v>
      </c>
      <c r="W23" s="1">
        <v>0.56499999999999995</v>
      </c>
      <c r="X23" s="1">
        <v>1.202</v>
      </c>
      <c r="Y23" s="1">
        <v>0.79300000000000004</v>
      </c>
      <c r="Z23" s="1">
        <v>0.48799999999999999</v>
      </c>
      <c r="AA23" s="1">
        <v>0.16300000000000001</v>
      </c>
      <c r="AB23" s="1">
        <v>0.109</v>
      </c>
      <c r="AC23" s="1">
        <v>0.192</v>
      </c>
      <c r="AD23" s="1">
        <v>9.4E-2</v>
      </c>
      <c r="AE23" s="1">
        <v>-0.151</v>
      </c>
      <c r="AF23" s="1">
        <v>4.2999999999999997E-2</v>
      </c>
      <c r="AG23" s="1">
        <v>-0.105</v>
      </c>
      <c r="AH23" s="1">
        <v>-0.70299999999999996</v>
      </c>
      <c r="AI23" s="1">
        <v>-0.34899999999999998</v>
      </c>
      <c r="AJ23" s="1">
        <v>0.126</v>
      </c>
      <c r="AK23" s="1">
        <v>0.126</v>
      </c>
      <c r="AL23" s="1">
        <v>-0.504</v>
      </c>
      <c r="AM23" s="1">
        <v>-0.48199999999999998</v>
      </c>
      <c r="AN23" s="1">
        <v>1.1659999999999999</v>
      </c>
      <c r="AO23" s="1">
        <v>0.629</v>
      </c>
      <c r="AP23" s="1">
        <v>0.22600000000000001</v>
      </c>
      <c r="AQ23" s="1">
        <f>+AQ$21*(AP23/AP$21)</f>
        <v>0.2214799999999999</v>
      </c>
      <c r="AR23" s="1">
        <f t="shared" ref="AR23:AZ23" si="10">+AR$21*(AQ23/AQ$21)</f>
        <v>0.2170504000000002</v>
      </c>
      <c r="AS23" s="1">
        <f t="shared" si="10"/>
        <v>0.21270939199999972</v>
      </c>
      <c r="AT23" s="1">
        <f t="shared" si="10"/>
        <v>0.20845520415999988</v>
      </c>
      <c r="AU23" s="1">
        <f t="shared" si="10"/>
        <v>0.2042861000768002</v>
      </c>
      <c r="AV23" s="1">
        <f t="shared" si="10"/>
        <v>0.200200378075264</v>
      </c>
      <c r="AW23" s="1">
        <f t="shared" si="10"/>
        <v>0.19619637051375877</v>
      </c>
      <c r="AX23" s="1">
        <f t="shared" si="10"/>
        <v>0.19227244310348321</v>
      </c>
      <c r="AY23" s="1">
        <f t="shared" si="10"/>
        <v>0.18842699424141376</v>
      </c>
      <c r="AZ23" s="1">
        <f t="shared" si="10"/>
        <v>0.18465845435658551</v>
      </c>
    </row>
    <row r="24" spans="2:54" s="1" customFormat="1">
      <c r="B24" s="1" t="s">
        <v>22</v>
      </c>
      <c r="C24" s="4">
        <v>-1.0940000000000001</v>
      </c>
      <c r="D24" s="4">
        <v>-0.61599999999999999</v>
      </c>
      <c r="E24" s="4">
        <v>0.76400000000000001</v>
      </c>
      <c r="F24" s="4">
        <f t="shared" si="2"/>
        <v>1.6459999999999988</v>
      </c>
      <c r="G24" s="4">
        <v>-0.371</v>
      </c>
      <c r="H24" s="4">
        <v>-1.0609999999999999</v>
      </c>
      <c r="I24" s="4">
        <v>-3.464</v>
      </c>
      <c r="J24" s="4">
        <f t="shared" si="3"/>
        <v>0.65600000000000147</v>
      </c>
      <c r="R24" s="1">
        <f t="shared" ref="R24:AO24" si="11">+R21+SUM(R22:R23)</f>
        <v>16.835999999999995</v>
      </c>
      <c r="S24" s="1">
        <f t="shared" si="11"/>
        <v>4.7190000000000012</v>
      </c>
      <c r="T24" s="1">
        <f t="shared" si="11"/>
        <v>4.8999999999999995</v>
      </c>
      <c r="U24" s="1">
        <f t="shared" si="11"/>
        <v>8.3650000000000002</v>
      </c>
      <c r="V24" s="1">
        <f t="shared" si="11"/>
        <v>10.596000000000005</v>
      </c>
      <c r="W24" s="1">
        <f t="shared" si="11"/>
        <v>12.736000000000004</v>
      </c>
      <c r="X24" s="1">
        <f t="shared" si="11"/>
        <v>7.6649999999999956</v>
      </c>
      <c r="Y24" s="1">
        <f t="shared" si="11"/>
        <v>9.698000000000004</v>
      </c>
      <c r="Z24" s="1">
        <f t="shared" si="11"/>
        <v>8.4019999999999939</v>
      </c>
      <c r="AA24" s="1">
        <f t="shared" si="11"/>
        <v>5.9700000000000006</v>
      </c>
      <c r="AB24" s="1">
        <f t="shared" si="11"/>
        <v>16.062999999999999</v>
      </c>
      <c r="AC24" s="1">
        <f t="shared" si="11"/>
        <v>18.041</v>
      </c>
      <c r="AD24" s="1">
        <f t="shared" si="11"/>
        <v>15.180999999999997</v>
      </c>
      <c r="AE24" s="1">
        <f t="shared" si="11"/>
        <v>13.141999999999996</v>
      </c>
      <c r="AF24" s="1">
        <f t="shared" si="11"/>
        <v>16.39</v>
      </c>
      <c r="AG24" s="1">
        <f t="shared" si="11"/>
        <v>14.830999999999996</v>
      </c>
      <c r="AH24" s="1">
        <f t="shared" si="11"/>
        <v>14.974</v>
      </c>
      <c r="AI24" s="1">
        <f t="shared" si="11"/>
        <v>20.913000000000004</v>
      </c>
      <c r="AJ24" s="1">
        <f t="shared" si="11"/>
        <v>23.245000000000001</v>
      </c>
      <c r="AK24" s="1">
        <f t="shared" si="11"/>
        <v>24.359000000000005</v>
      </c>
      <c r="AL24" s="1">
        <f t="shared" si="11"/>
        <v>25.276000000000003</v>
      </c>
      <c r="AM24" s="1">
        <f t="shared" si="11"/>
        <v>24.329000000000001</v>
      </c>
      <c r="AN24" s="1">
        <f t="shared" si="11"/>
        <v>7.7699999999999978</v>
      </c>
      <c r="AO24" s="1">
        <f t="shared" si="11"/>
        <v>0.69999999999999885</v>
      </c>
      <c r="AP24" s="1">
        <f>+AP21+SUM(AP22:AP23)</f>
        <v>-4.2399999999999984</v>
      </c>
      <c r="AQ24" s="1">
        <f>+AQ21+SUM(AQ22:AQ23)</f>
        <v>-4.1551999999999962</v>
      </c>
      <c r="AR24" s="1">
        <f t="shared" ref="AR24:AZ24" si="12">+AR21+SUM(AR22:AR23)</f>
        <v>-4.0720960000000019</v>
      </c>
      <c r="AS24" s="1">
        <f t="shared" si="12"/>
        <v>-3.9906540799999934</v>
      </c>
      <c r="AT24" s="1">
        <f t="shared" si="12"/>
        <v>-3.9108409983999963</v>
      </c>
      <c r="AU24" s="1">
        <f t="shared" si="12"/>
        <v>-3.8326241784320021</v>
      </c>
      <c r="AV24" s="1">
        <f t="shared" si="12"/>
        <v>-3.7559716948633586</v>
      </c>
      <c r="AW24" s="1">
        <f t="shared" si="12"/>
        <v>-3.6808522609660921</v>
      </c>
      <c r="AX24" s="1">
        <f t="shared" si="12"/>
        <v>-3.6072352157467633</v>
      </c>
      <c r="AY24" s="1">
        <f t="shared" si="12"/>
        <v>-3.5350905114318323</v>
      </c>
      <c r="AZ24" s="1">
        <f t="shared" si="12"/>
        <v>-3.464388701203196</v>
      </c>
    </row>
    <row r="25" spans="2:54" s="1" customFormat="1">
      <c r="B25" s="1" t="s">
        <v>23</v>
      </c>
      <c r="C25" s="4">
        <v>1.61</v>
      </c>
      <c r="D25" s="4">
        <v>-2.2890000000000001</v>
      </c>
      <c r="E25" s="4">
        <v>-0.36199999999999999</v>
      </c>
      <c r="F25" s="4">
        <f t="shared" si="2"/>
        <v>0.12799999999999989</v>
      </c>
      <c r="G25" s="4">
        <v>-0.28199999999999997</v>
      </c>
      <c r="H25" s="4">
        <v>-0.35</v>
      </c>
      <c r="I25" s="4">
        <v>7.9029999999999996</v>
      </c>
      <c r="J25" s="4">
        <f t="shared" si="3"/>
        <v>0.75199999999999978</v>
      </c>
      <c r="R25" s="1">
        <v>4.6059999999999999</v>
      </c>
      <c r="S25" s="1">
        <v>0.89200000000000002</v>
      </c>
      <c r="T25" s="1">
        <v>1.087</v>
      </c>
      <c r="U25" s="1">
        <v>1.8009999999999999</v>
      </c>
      <c r="V25" s="1">
        <v>2.9009999999999998</v>
      </c>
      <c r="W25" s="1">
        <v>3.9460000000000002</v>
      </c>
      <c r="X25" s="1">
        <v>2.024</v>
      </c>
      <c r="Y25" s="1">
        <v>2.19</v>
      </c>
      <c r="Z25" s="1">
        <v>2.3940000000000001</v>
      </c>
      <c r="AA25" s="1">
        <v>1.335</v>
      </c>
      <c r="AB25" s="1">
        <v>4.5810000000000004</v>
      </c>
      <c r="AC25" s="1">
        <v>4.8390000000000004</v>
      </c>
      <c r="AD25" s="1">
        <v>3.8679999999999999</v>
      </c>
      <c r="AE25" s="1">
        <v>2.9910000000000001</v>
      </c>
      <c r="AF25" s="1">
        <v>4.0970000000000004</v>
      </c>
      <c r="AG25" s="1">
        <v>2.7919999999999998</v>
      </c>
      <c r="AH25" s="1">
        <v>2.62</v>
      </c>
      <c r="AI25" s="1">
        <v>10.750999999999999</v>
      </c>
      <c r="AJ25" s="1">
        <v>2.2639999999999998</v>
      </c>
      <c r="AK25" s="1">
        <v>2.2639999999999998</v>
      </c>
      <c r="AL25" s="1">
        <v>4.1790000000000003</v>
      </c>
      <c r="AM25" s="1">
        <v>1.835</v>
      </c>
      <c r="AN25" s="1">
        <v>-0.249</v>
      </c>
      <c r="AO25" s="1">
        <v>-0.91300000000000003</v>
      </c>
      <c r="AP25" s="1">
        <v>8.0229999999999997</v>
      </c>
      <c r="AQ25" s="1">
        <f>+AQ24*(AP25/AP24)</f>
        <v>7.8625399999999956</v>
      </c>
      <c r="AR25" s="1">
        <f t="shared" ref="AR25:AZ25" si="13">+AR24*(AQ25/AQ24)</f>
        <v>7.7052892000000064</v>
      </c>
      <c r="AS25" s="1">
        <f t="shared" si="13"/>
        <v>7.55118341599999</v>
      </c>
      <c r="AT25" s="1">
        <f t="shared" si="13"/>
        <v>7.4001597476799956</v>
      </c>
      <c r="AU25" s="1">
        <f t="shared" si="13"/>
        <v>7.2521565527264062</v>
      </c>
      <c r="AV25" s="1">
        <f t="shared" si="13"/>
        <v>7.1071134216718717</v>
      </c>
      <c r="AW25" s="1">
        <f t="shared" si="13"/>
        <v>6.9649711532384355</v>
      </c>
      <c r="AX25" s="1">
        <f t="shared" si="13"/>
        <v>6.8256717301736538</v>
      </c>
      <c r="AY25" s="1">
        <f t="shared" si="13"/>
        <v>6.6891582955701887</v>
      </c>
      <c r="AZ25" s="1">
        <f t="shared" si="13"/>
        <v>6.5553751296587857</v>
      </c>
    </row>
    <row r="26" spans="2:54" s="1" customFormat="1">
      <c r="B26" s="1" t="s">
        <v>24</v>
      </c>
      <c r="C26" s="4">
        <v>-2.7040000000000002</v>
      </c>
      <c r="D26" s="4">
        <v>1.673</v>
      </c>
      <c r="E26" s="4">
        <v>1.1259999999999999</v>
      </c>
      <c r="F26" s="4">
        <f t="shared" si="2"/>
        <v>1.5179999999999991</v>
      </c>
      <c r="G26" s="4">
        <v>-8.8999999999999996E-2</v>
      </c>
      <c r="H26" s="4">
        <v>-0.71099999999999997</v>
      </c>
      <c r="I26" s="4">
        <v>-11.367000000000001</v>
      </c>
      <c r="J26" s="4">
        <f t="shared" si="3"/>
        <v>-9.5999999999996533E-2</v>
      </c>
      <c r="R26" s="1">
        <f t="shared" ref="R26:AO26" si="14">+R24-R25</f>
        <v>12.229999999999995</v>
      </c>
      <c r="S26" s="1">
        <f t="shared" si="14"/>
        <v>3.8270000000000013</v>
      </c>
      <c r="T26" s="1">
        <f t="shared" si="14"/>
        <v>3.8129999999999997</v>
      </c>
      <c r="U26" s="1">
        <f t="shared" si="14"/>
        <v>6.5640000000000001</v>
      </c>
      <c r="V26" s="1">
        <f t="shared" si="14"/>
        <v>7.6950000000000056</v>
      </c>
      <c r="W26" s="1">
        <f t="shared" si="14"/>
        <v>8.7900000000000045</v>
      </c>
      <c r="X26" s="1">
        <f t="shared" si="14"/>
        <v>5.6409999999999956</v>
      </c>
      <c r="Y26" s="1">
        <f t="shared" si="14"/>
        <v>7.5080000000000044</v>
      </c>
      <c r="Z26" s="1">
        <f t="shared" si="14"/>
        <v>6.0079999999999938</v>
      </c>
      <c r="AA26" s="1">
        <f t="shared" si="14"/>
        <v>4.6350000000000007</v>
      </c>
      <c r="AB26" s="1">
        <f t="shared" si="14"/>
        <v>11.481999999999999</v>
      </c>
      <c r="AC26" s="1">
        <f t="shared" si="14"/>
        <v>13.202</v>
      </c>
      <c r="AD26" s="1">
        <f t="shared" si="14"/>
        <v>11.312999999999997</v>
      </c>
      <c r="AE26" s="1">
        <f t="shared" si="14"/>
        <v>10.150999999999996</v>
      </c>
      <c r="AF26" s="1">
        <f t="shared" si="14"/>
        <v>12.292999999999999</v>
      </c>
      <c r="AG26" s="1">
        <f t="shared" si="14"/>
        <v>12.038999999999996</v>
      </c>
      <c r="AH26" s="1">
        <f t="shared" si="14"/>
        <v>12.353999999999999</v>
      </c>
      <c r="AI26" s="1">
        <f t="shared" si="14"/>
        <v>10.162000000000004</v>
      </c>
      <c r="AJ26" s="1">
        <f t="shared" si="14"/>
        <v>20.981000000000002</v>
      </c>
      <c r="AK26" s="1">
        <f t="shared" si="14"/>
        <v>22.095000000000006</v>
      </c>
      <c r="AL26" s="1">
        <f t="shared" si="14"/>
        <v>21.097000000000001</v>
      </c>
      <c r="AM26" s="1">
        <f t="shared" si="14"/>
        <v>22.494</v>
      </c>
      <c r="AN26" s="1">
        <f t="shared" si="14"/>
        <v>8.0189999999999984</v>
      </c>
      <c r="AO26" s="1">
        <f t="shared" si="14"/>
        <v>1.6129999999999989</v>
      </c>
      <c r="AP26" s="1">
        <f>+AP24-AP25</f>
        <v>-12.262999999999998</v>
      </c>
      <c r="AQ26" s="1">
        <f>+AQ24-AQ25</f>
        <v>-12.017739999999993</v>
      </c>
      <c r="AR26" s="1">
        <f t="shared" ref="AR26:AZ26" si="15">+AR24-AR25</f>
        <v>-11.777385200000008</v>
      </c>
      <c r="AS26" s="1">
        <f t="shared" si="15"/>
        <v>-11.541837495999983</v>
      </c>
      <c r="AT26" s="1">
        <f t="shared" si="15"/>
        <v>-11.311000746079992</v>
      </c>
      <c r="AU26" s="1">
        <f t="shared" si="15"/>
        <v>-11.084780731158409</v>
      </c>
      <c r="AV26" s="1">
        <f t="shared" si="15"/>
        <v>-10.863085116535231</v>
      </c>
      <c r="AW26" s="1">
        <f t="shared" si="15"/>
        <v>-10.645823414204528</v>
      </c>
      <c r="AX26" s="1">
        <f t="shared" si="15"/>
        <v>-10.432906945920417</v>
      </c>
      <c r="AY26" s="1">
        <f t="shared" si="15"/>
        <v>-10.22424880700202</v>
      </c>
      <c r="AZ26" s="1">
        <f t="shared" si="15"/>
        <v>-10.019763830861981</v>
      </c>
    </row>
    <row r="27" spans="2:54" s="4" customFormat="1">
      <c r="B27" s="4" t="s">
        <v>25</v>
      </c>
      <c r="C27" s="4">
        <v>-0.66</v>
      </c>
      <c r="D27" s="4">
        <v>0.35</v>
      </c>
      <c r="E27" s="4">
        <v>7.0000000000000007E-2</v>
      </c>
      <c r="F27" s="4">
        <f t="shared" ref="F27" si="16">+AO27-SUM(C27:E27)</f>
        <v>0.64000000000000012</v>
      </c>
      <c r="G27" s="4">
        <v>-0.09</v>
      </c>
      <c r="H27" s="4">
        <v>-0.38</v>
      </c>
      <c r="I27" s="4">
        <v>-3.88</v>
      </c>
      <c r="J27" s="4">
        <f t="shared" ref="J27" si="17">+AP27-SUM(G27:I27)</f>
        <v>-3.0000000000000249E-2</v>
      </c>
      <c r="R27" s="4">
        <v>1.51</v>
      </c>
      <c r="S27" s="4">
        <v>0.19</v>
      </c>
      <c r="T27" s="4">
        <v>0.46</v>
      </c>
      <c r="U27" s="4">
        <v>0.85</v>
      </c>
      <c r="V27" s="4">
        <v>1.1599999999999999</v>
      </c>
      <c r="W27" s="4">
        <v>1.4</v>
      </c>
      <c r="X27" s="4">
        <v>0.86</v>
      </c>
      <c r="Y27" s="4">
        <v>1.18</v>
      </c>
      <c r="Z27" s="4">
        <v>0.92</v>
      </c>
      <c r="AA27" s="4">
        <v>0.77</v>
      </c>
      <c r="AB27" s="4">
        <v>2.0099999999999998</v>
      </c>
      <c r="AC27" s="4">
        <v>2.39</v>
      </c>
      <c r="AD27" s="4">
        <v>2.13</v>
      </c>
      <c r="AE27" s="4">
        <v>1.89</v>
      </c>
      <c r="AF27" s="4">
        <v>2.31</v>
      </c>
      <c r="AG27" s="4">
        <v>2.33</v>
      </c>
      <c r="AH27" s="4">
        <v>2.12</v>
      </c>
      <c r="AI27" s="4">
        <v>1.99</v>
      </c>
      <c r="AJ27" s="4">
        <v>4.4580000000000002</v>
      </c>
      <c r="AK27" s="4">
        <v>4.4800000000000004</v>
      </c>
      <c r="AL27" s="4">
        <v>4.9400000000000004</v>
      </c>
      <c r="AM27" s="4">
        <v>4.8600000000000003</v>
      </c>
      <c r="AN27" s="4">
        <v>1.94</v>
      </c>
      <c r="AO27" s="4">
        <v>0.4</v>
      </c>
      <c r="AP27" s="4">
        <v>-4.38</v>
      </c>
      <c r="AQ27" s="4">
        <f>+AP27</f>
        <v>-4.38</v>
      </c>
      <c r="AR27" s="4">
        <f t="shared" ref="AR27:AZ27" si="18">+AQ27</f>
        <v>-4.38</v>
      </c>
      <c r="AS27" s="4">
        <f t="shared" si="18"/>
        <v>-4.38</v>
      </c>
      <c r="AT27" s="4">
        <f t="shared" si="18"/>
        <v>-4.38</v>
      </c>
      <c r="AU27" s="4">
        <f t="shared" si="18"/>
        <v>-4.38</v>
      </c>
      <c r="AV27" s="4">
        <f t="shared" si="18"/>
        <v>-4.38</v>
      </c>
      <c r="AW27" s="4">
        <f t="shared" si="18"/>
        <v>-4.38</v>
      </c>
      <c r="AX27" s="4">
        <f t="shared" si="18"/>
        <v>-4.38</v>
      </c>
      <c r="AY27" s="4">
        <f t="shared" si="18"/>
        <v>-4.38</v>
      </c>
      <c r="AZ27" s="4">
        <f t="shared" si="18"/>
        <v>-4.38</v>
      </c>
    </row>
    <row r="28" spans="2:54" s="1" customFormat="1">
      <c r="B28" s="1" t="s">
        <v>1</v>
      </c>
      <c r="C28" s="4">
        <f t="shared" ref="C28:J28" si="19">+C26/C27</f>
        <v>4.0969696969696967</v>
      </c>
      <c r="D28" s="4">
        <f t="shared" si="19"/>
        <v>4.78</v>
      </c>
      <c r="E28" s="4">
        <f t="shared" si="19"/>
        <v>16.085714285714282</v>
      </c>
      <c r="F28" s="4">
        <f t="shared" si="19"/>
        <v>2.371874999999998</v>
      </c>
      <c r="G28" s="4">
        <f t="shared" si="19"/>
        <v>0.98888888888888893</v>
      </c>
      <c r="H28" s="4">
        <f t="shared" si="19"/>
        <v>1.8710526315789473</v>
      </c>
      <c r="I28" s="4">
        <f t="shared" si="19"/>
        <v>2.9296391752577322</v>
      </c>
      <c r="J28" s="4">
        <f t="shared" si="19"/>
        <v>3.1999999999998581</v>
      </c>
      <c r="R28" s="1">
        <f t="shared" ref="R28:AQ28" si="20">+R26/R27</f>
        <v>8.099337748344368</v>
      </c>
      <c r="S28" s="1">
        <f t="shared" si="20"/>
        <v>20.142105263157902</v>
      </c>
      <c r="T28" s="1">
        <f t="shared" si="20"/>
        <v>8.2891304347826082</v>
      </c>
      <c r="U28" s="1">
        <f t="shared" si="20"/>
        <v>7.7223529411764709</v>
      </c>
      <c r="V28" s="1">
        <f t="shared" si="20"/>
        <v>6.6336206896551779</v>
      </c>
      <c r="W28" s="1">
        <f t="shared" si="20"/>
        <v>6.278571428571432</v>
      </c>
      <c r="X28" s="1">
        <f t="shared" si="20"/>
        <v>6.55930232558139</v>
      </c>
      <c r="Y28" s="1">
        <f t="shared" si="20"/>
        <v>6.3627118644067835</v>
      </c>
      <c r="Z28" s="1">
        <f t="shared" si="20"/>
        <v>6.5304347826086886</v>
      </c>
      <c r="AA28" s="1">
        <f t="shared" si="20"/>
        <v>6.0194805194805205</v>
      </c>
      <c r="AB28" s="1">
        <f t="shared" si="20"/>
        <v>5.712437810945274</v>
      </c>
      <c r="AC28" s="1">
        <f t="shared" si="20"/>
        <v>5.5238493723849373</v>
      </c>
      <c r="AD28" s="1">
        <f t="shared" si="20"/>
        <v>5.3112676056338017</v>
      </c>
      <c r="AE28" s="1">
        <f t="shared" si="20"/>
        <v>5.3708994708994693</v>
      </c>
      <c r="AF28" s="1">
        <f t="shared" si="20"/>
        <v>5.3216450216450211</v>
      </c>
      <c r="AG28" s="1">
        <f t="shared" si="20"/>
        <v>5.1669527896995691</v>
      </c>
      <c r="AH28" s="1">
        <f t="shared" si="20"/>
        <v>5.8273584905660369</v>
      </c>
      <c r="AI28" s="1">
        <f t="shared" si="20"/>
        <v>5.1065326633165853</v>
      </c>
      <c r="AJ28" s="1">
        <f t="shared" si="20"/>
        <v>4.7063705697622256</v>
      </c>
      <c r="AK28" s="1">
        <f t="shared" si="20"/>
        <v>4.9319196428571441</v>
      </c>
      <c r="AL28" s="1">
        <f t="shared" si="20"/>
        <v>4.270647773279352</v>
      </c>
      <c r="AM28" s="1">
        <f t="shared" si="20"/>
        <v>4.6283950617283951</v>
      </c>
      <c r="AN28" s="1">
        <f t="shared" si="20"/>
        <v>4.1335051546391748</v>
      </c>
      <c r="AO28" s="1">
        <f t="shared" si="20"/>
        <v>4.0324999999999971</v>
      </c>
      <c r="AP28" s="1">
        <f t="shared" si="20"/>
        <v>2.7997716894977165</v>
      </c>
      <c r="AQ28" s="1">
        <f t="shared" si="20"/>
        <v>2.7437762557077612</v>
      </c>
      <c r="AR28" s="1">
        <f t="shared" ref="AR28:AZ28" si="21">+AR26/AR27</f>
        <v>2.6889007305936095</v>
      </c>
      <c r="AS28" s="1">
        <f t="shared" si="21"/>
        <v>2.6351227159817316</v>
      </c>
      <c r="AT28" s="1">
        <f t="shared" si="21"/>
        <v>2.5824202616620986</v>
      </c>
      <c r="AU28" s="1">
        <f t="shared" si="21"/>
        <v>2.5307718564288604</v>
      </c>
      <c r="AV28" s="1">
        <f t="shared" si="21"/>
        <v>2.4801564193002812</v>
      </c>
      <c r="AW28" s="1">
        <f t="shared" si="21"/>
        <v>2.430553290914276</v>
      </c>
      <c r="AX28" s="1">
        <f t="shared" si="21"/>
        <v>2.3819422250959854</v>
      </c>
      <c r="AY28" s="1">
        <f t="shared" si="21"/>
        <v>2.3343033805940685</v>
      </c>
      <c r="AZ28" s="1">
        <f t="shared" si="21"/>
        <v>2.2876173129821877</v>
      </c>
    </row>
    <row r="30" spans="2:54" s="2" customFormat="1">
      <c r="B30" s="2" t="str">
        <f t="shared" ref="B30:B41" si="22">+B3</f>
        <v xml:space="preserve">Notebook </v>
      </c>
      <c r="I30" s="2">
        <f t="shared" ref="I30:I41" si="23">+I3/E3-1</f>
        <v>8.5498556517876967E-2</v>
      </c>
    </row>
    <row r="31" spans="2:54" s="2" customFormat="1">
      <c r="B31" s="2" t="str">
        <f t="shared" si="22"/>
        <v>Desktop</v>
      </c>
      <c r="I31" s="2">
        <f t="shared" si="23"/>
        <v>-0.24809298946603719</v>
      </c>
      <c r="BA31" s="2" t="s">
        <v>42</v>
      </c>
      <c r="BB31" s="2">
        <v>0.01</v>
      </c>
    </row>
    <row r="32" spans="2:54" s="2" customFormat="1">
      <c r="B32" s="2" t="str">
        <f t="shared" si="22"/>
        <v xml:space="preserve">Other </v>
      </c>
      <c r="I32" s="2">
        <f t="shared" si="23"/>
        <v>-0.39116202945990175</v>
      </c>
      <c r="BA32" s="2" t="s">
        <v>43</v>
      </c>
      <c r="BB32" s="2">
        <v>0.08</v>
      </c>
    </row>
    <row r="33" spans="2:52" s="2" customFormat="1">
      <c r="B33" s="2" t="str">
        <f t="shared" si="22"/>
        <v>CCG</v>
      </c>
      <c r="I33" s="2">
        <f t="shared" si="23"/>
        <v>-6.8259819499173702E-2</v>
      </c>
    </row>
    <row r="34" spans="2:52" s="2" customFormat="1">
      <c r="B34" s="2" t="str">
        <f t="shared" si="22"/>
        <v xml:space="preserve">DCAI </v>
      </c>
      <c r="I34" s="2">
        <f t="shared" si="23"/>
        <v>8.8751625487646368E-2</v>
      </c>
    </row>
    <row r="35" spans="2:52" s="2" customFormat="1">
      <c r="B35" s="2" t="str">
        <f t="shared" si="22"/>
        <v>NEX</v>
      </c>
      <c r="I35" s="2">
        <f t="shared" si="23"/>
        <v>4.2068965517241264E-2</v>
      </c>
    </row>
    <row r="36" spans="2:52" s="2" customFormat="1">
      <c r="B36" s="2" t="str">
        <f t="shared" si="22"/>
        <v xml:space="preserve">Total Intel Products </v>
      </c>
      <c r="I36" s="2">
        <f t="shared" si="23"/>
        <v>-1.6380214637295221E-2</v>
      </c>
    </row>
    <row r="37" spans="2:52" s="2" customFormat="1">
      <c r="B37" s="2" t="str">
        <f t="shared" si="22"/>
        <v>Intel Foundry</v>
      </c>
      <c r="I37" s="2">
        <f t="shared" si="23"/>
        <v>-8.0304311073541856E-2</v>
      </c>
    </row>
    <row r="38" spans="2:52" s="2" customFormat="1">
      <c r="B38" s="2" t="str">
        <f t="shared" si="22"/>
        <v>Altera</v>
      </c>
      <c r="I38" s="2">
        <f t="shared" si="23"/>
        <v>-0.43945578231292515</v>
      </c>
    </row>
    <row r="39" spans="2:52" s="2" customFormat="1">
      <c r="B39" s="2" t="str">
        <f t="shared" si="22"/>
        <v>Mobileye</v>
      </c>
      <c r="I39" s="2">
        <f t="shared" si="23"/>
        <v>-8.4905660377358583E-2</v>
      </c>
    </row>
    <row r="40" spans="2:52" s="2" customFormat="1">
      <c r="B40" s="2" t="str">
        <f t="shared" si="22"/>
        <v xml:space="preserve">Other </v>
      </c>
      <c r="I40" s="2">
        <f t="shared" si="23"/>
        <v>-0.2406417112299466</v>
      </c>
    </row>
    <row r="41" spans="2:52" s="2" customFormat="1">
      <c r="B41" s="2" t="str">
        <f t="shared" si="22"/>
        <v xml:space="preserve">Total Other </v>
      </c>
      <c r="I41" s="2">
        <f t="shared" si="23"/>
        <v>-0.28443526170798916</v>
      </c>
    </row>
    <row r="42" spans="2:52" s="10" customFormat="1">
      <c r="B42" s="10" t="s">
        <v>26</v>
      </c>
      <c r="G42" s="10">
        <f>+G17/C17-1</f>
        <v>8.6128894579598825E-2</v>
      </c>
      <c r="H42" s="10">
        <f>+H17/D17-1</f>
        <v>-8.9582207120241231E-3</v>
      </c>
      <c r="I42" s="10">
        <f>+I17/E17-1</f>
        <v>-6.1731883034326751E-2</v>
      </c>
      <c r="J42" s="10">
        <f>+J17/F17-1</f>
        <v>-7.4386602622355413E-2</v>
      </c>
      <c r="S42" s="10">
        <f t="shared" ref="S42:AE42" si="24">+S17/R17-1</f>
        <v>-0.21309968570242532</v>
      </c>
      <c r="T42" s="10">
        <f t="shared" si="24"/>
        <v>8.4780888503710461E-3</v>
      </c>
      <c r="U42" s="10">
        <f t="shared" si="24"/>
        <v>0.1261769541174711</v>
      </c>
      <c r="V42" s="10">
        <f t="shared" si="24"/>
        <v>0.13496566139146027</v>
      </c>
      <c r="W42" s="10">
        <f t="shared" si="24"/>
        <v>0.13496448303078123</v>
      </c>
      <c r="X42" s="10">
        <f t="shared" si="24"/>
        <v>-8.870344614433634E-2</v>
      </c>
      <c r="Y42" s="10">
        <f t="shared" si="24"/>
        <v>8.3432253688316305E-2</v>
      </c>
      <c r="Z42" s="10">
        <f t="shared" si="24"/>
        <v>-1.9512704126884883E-2</v>
      </c>
      <c r="AA42" s="10">
        <f t="shared" si="24"/>
        <v>-6.5423295908050738E-2</v>
      </c>
      <c r="AB42" s="10">
        <f t="shared" si="24"/>
        <v>0.2418652318729182</v>
      </c>
      <c r="AC42" s="10">
        <f t="shared" si="24"/>
        <v>0.23785617678747473</v>
      </c>
      <c r="AD42" s="10">
        <f t="shared" si="24"/>
        <v>-1.2185410840941491E-2</v>
      </c>
      <c r="AE42" s="10">
        <f t="shared" si="24"/>
        <v>-1.1867044112408909E-2</v>
      </c>
      <c r="AF42" s="10">
        <f t="shared" ref="AF42:AM42" si="25">+AF17/AE17-1</f>
        <v>5.9990893223040187E-2</v>
      </c>
      <c r="AG42" s="10">
        <f t="shared" si="25"/>
        <v>-9.2178270986218447E-3</v>
      </c>
      <c r="AH42" s="10">
        <f t="shared" si="25"/>
        <v>7.2838948604462272E-2</v>
      </c>
      <c r="AI42" s="10">
        <f t="shared" si="25"/>
        <v>5.6813780793776525E-2</v>
      </c>
      <c r="AJ42" s="10">
        <f t="shared" si="25"/>
        <v>0.12885390608817571</v>
      </c>
      <c r="AK42" s="10">
        <f t="shared" si="25"/>
        <v>1.576614724480585E-2</v>
      </c>
      <c r="AL42" s="10">
        <f t="shared" si="25"/>
        <v>8.2012089210032668E-2</v>
      </c>
      <c r="AM42" s="10">
        <f t="shared" si="25"/>
        <v>1.4858669269395275E-2</v>
      </c>
      <c r="AN42" s="10">
        <f>+AN17/AM17-1</f>
        <v>-0.20209050415063778</v>
      </c>
      <c r="AO42" s="10">
        <f>+AO17/AN17-1</f>
        <v>-0.13997525930155108</v>
      </c>
      <c r="AP42" s="10">
        <f>+AP17/AO17-1</f>
        <v>-2.0782621523936062E-2</v>
      </c>
    </row>
    <row r="43" spans="2:52" s="10" customFormat="1">
      <c r="B43" s="10" t="s">
        <v>27</v>
      </c>
      <c r="C43" s="10">
        <f>(C17-C18) / C17</f>
        <v>0.34212548015364919</v>
      </c>
      <c r="D43" s="10">
        <f t="shared" ref="D43:J43" si="26">(D17-D18) / D17</f>
        <v>0.35817437639972199</v>
      </c>
      <c r="E43" s="10">
        <f t="shared" si="26"/>
        <v>0.42506003672835146</v>
      </c>
      <c r="F43" s="10">
        <f t="shared" si="26"/>
        <v>0.45741918732961168</v>
      </c>
      <c r="G43" s="10">
        <f t="shared" si="26"/>
        <v>0.41001257466205598</v>
      </c>
      <c r="H43" s="10">
        <f t="shared" si="26"/>
        <v>0.35432089145172607</v>
      </c>
      <c r="I43" s="10">
        <f t="shared" si="26"/>
        <v>0.15033122553447767</v>
      </c>
      <c r="J43" s="10">
        <f t="shared" si="26"/>
        <v>0.39158485273492233</v>
      </c>
    </row>
    <row r="44" spans="2:52" s="10" customFormat="1">
      <c r="B44" s="10" t="s">
        <v>28</v>
      </c>
      <c r="C44" s="10">
        <f>+C19/C$17</f>
        <v>0.35074690567648314</v>
      </c>
      <c r="D44" s="10">
        <f t="shared" ref="D44:J44" si="27">+D19/D$17</f>
        <v>0.31508224573326127</v>
      </c>
      <c r="E44" s="10">
        <f t="shared" si="27"/>
        <v>0.27334369261195085</v>
      </c>
      <c r="F44" s="10">
        <f t="shared" si="27"/>
        <v>0.25879527456834989</v>
      </c>
      <c r="G44" s="10">
        <f t="shared" si="27"/>
        <v>0.34438855705752902</v>
      </c>
      <c r="H44" s="10">
        <f t="shared" si="27"/>
        <v>0.33032026805891063</v>
      </c>
      <c r="I44" s="10">
        <f t="shared" si="27"/>
        <v>0.30480277024992469</v>
      </c>
      <c r="J44" s="10">
        <f t="shared" si="27"/>
        <v>0.27180925666199185</v>
      </c>
      <c r="R44" s="10">
        <f t="shared" ref="R44:AZ44" si="28">+R19/R$17</f>
        <v>0.11554883472691692</v>
      </c>
      <c r="S44" s="10">
        <f t="shared" si="28"/>
        <v>0.14303477900448394</v>
      </c>
      <c r="T44" s="10">
        <f t="shared" si="28"/>
        <v>0.15072485428187116</v>
      </c>
      <c r="U44" s="10">
        <f t="shared" si="28"/>
        <v>0.14465346206164362</v>
      </c>
      <c r="V44" s="10">
        <f t="shared" si="28"/>
        <v>0.13967084685316727</v>
      </c>
      <c r="W44" s="10">
        <f t="shared" si="28"/>
        <v>0.13251429454489258</v>
      </c>
      <c r="X44" s="10">
        <f t="shared" si="28"/>
        <v>0.16598835566107062</v>
      </c>
      <c r="Y44" s="10">
        <f t="shared" si="28"/>
        <v>0.15012782386393278</v>
      </c>
      <c r="Z44" s="10">
        <f t="shared" si="28"/>
        <v>0.15223753525248765</v>
      </c>
      <c r="AA44" s="10">
        <f t="shared" si="28"/>
        <v>0.16093033848606483</v>
      </c>
      <c r="AB44" s="10">
        <f t="shared" si="28"/>
        <v>0.15074616601334159</v>
      </c>
      <c r="AC44" s="10">
        <f t="shared" si="28"/>
        <v>0.1546324931943184</v>
      </c>
      <c r="AD44" s="10">
        <f t="shared" si="28"/>
        <v>0.19024765190003937</v>
      </c>
      <c r="AE44" s="10">
        <f t="shared" si="28"/>
        <v>0.20131668816877896</v>
      </c>
      <c r="AF44" s="10">
        <f t="shared" si="28"/>
        <v>0.20649722570252374</v>
      </c>
      <c r="AG44" s="10">
        <f t="shared" si="28"/>
        <v>0.21909493270707256</v>
      </c>
      <c r="AH44" s="10">
        <f t="shared" si="28"/>
        <v>0.213598935794029</v>
      </c>
      <c r="AI44" s="10">
        <f t="shared" si="28"/>
        <v>0.20769267538758146</v>
      </c>
      <c r="AJ44" s="10">
        <f t="shared" si="28"/>
        <v>0.19115571364046974</v>
      </c>
      <c r="AK44" s="10">
        <f t="shared" si="28"/>
        <v>0.18823038977280621</v>
      </c>
      <c r="AL44" s="10">
        <f t="shared" si="28"/>
        <v>0.17409172049777183</v>
      </c>
      <c r="AM44" s="10">
        <f t="shared" si="28"/>
        <v>0.19222008503745697</v>
      </c>
      <c r="AN44" s="10">
        <f t="shared" si="28"/>
        <v>0.27798395026485234</v>
      </c>
      <c r="AO44" s="10">
        <f t="shared" si="28"/>
        <v>0.29589879766910082</v>
      </c>
      <c r="AP44" s="10">
        <f t="shared" si="28"/>
        <v>0.31159488521873413</v>
      </c>
      <c r="AQ44" s="10">
        <f t="shared" si="28"/>
        <v>0.31159488521873413</v>
      </c>
      <c r="AR44" s="10">
        <f t="shared" si="28"/>
        <v>0.31159488521873413</v>
      </c>
      <c r="AS44" s="10">
        <f t="shared" si="28"/>
        <v>0.31159488521873413</v>
      </c>
      <c r="AT44" s="10">
        <f t="shared" si="28"/>
        <v>0.31159488521873413</v>
      </c>
      <c r="AU44" s="10">
        <f t="shared" si="28"/>
        <v>0.31159488521873413</v>
      </c>
      <c r="AV44" s="10">
        <f t="shared" si="28"/>
        <v>0.31159488521873413</v>
      </c>
      <c r="AW44" s="10">
        <f t="shared" si="28"/>
        <v>0.31159488521873413</v>
      </c>
      <c r="AX44" s="10">
        <f t="shared" si="28"/>
        <v>0.31159488521873413</v>
      </c>
      <c r="AY44" s="10">
        <f t="shared" si="28"/>
        <v>0.31159488521873413</v>
      </c>
      <c r="AZ44" s="10">
        <f t="shared" si="28"/>
        <v>0.31159488521873413</v>
      </c>
    </row>
    <row r="45" spans="2:52" s="10" customFormat="1">
      <c r="B45" s="11" t="s">
        <v>44</v>
      </c>
      <c r="C45" s="10">
        <f>+C20/C17</f>
        <v>0.11122492530943234</v>
      </c>
      <c r="D45" s="10">
        <f t="shared" ref="D45:J45" si="29">+D20/D17</f>
        <v>0.10610857981311299</v>
      </c>
      <c r="E45" s="10">
        <f t="shared" si="29"/>
        <v>9.4646136459951971E-2</v>
      </c>
      <c r="F45" s="10">
        <f t="shared" si="29"/>
        <v>0.10495910684149033</v>
      </c>
      <c r="G45" s="10">
        <f t="shared" si="29"/>
        <v>0.12228858849418422</v>
      </c>
      <c r="H45" s="10">
        <f t="shared" si="29"/>
        <v>0.10356113145795995</v>
      </c>
      <c r="I45" s="10">
        <f t="shared" si="29"/>
        <v>0.10411020776874433</v>
      </c>
      <c r="J45" s="10">
        <f t="shared" si="29"/>
        <v>8.688639551192151E-2</v>
      </c>
      <c r="R45" s="10">
        <f t="shared" ref="R45:AZ45" si="30">+R20/R17</f>
        <v>0.15089248650892489</v>
      </c>
      <c r="S45" s="10">
        <f t="shared" si="30"/>
        <v>0.16820528279136365</v>
      </c>
      <c r="T45" s="10">
        <f t="shared" si="30"/>
        <v>0.16193394111493051</v>
      </c>
      <c r="U45" s="10">
        <f t="shared" si="30"/>
        <v>0.14193291529809893</v>
      </c>
      <c r="V45" s="10">
        <f t="shared" si="30"/>
        <v>0.13619223011488202</v>
      </c>
      <c r="W45" s="10">
        <f t="shared" si="30"/>
        <v>0.14649976819656929</v>
      </c>
      <c r="X45" s="10">
        <f t="shared" si="30"/>
        <v>0.17229099542140072</v>
      </c>
      <c r="Y45" s="10">
        <f t="shared" si="30"/>
        <v>0.14089320185735899</v>
      </c>
      <c r="Z45" s="10">
        <f t="shared" si="30"/>
        <v>0.14505400947161176</v>
      </c>
      <c r="AA45" s="10">
        <f t="shared" si="30"/>
        <v>0.22578073846329033</v>
      </c>
      <c r="AB45" s="10">
        <f t="shared" si="30"/>
        <v>0.14462554157210647</v>
      </c>
      <c r="AC45" s="10">
        <f t="shared" si="30"/>
        <v>0.14203966740124815</v>
      </c>
      <c r="AD45" s="10">
        <f t="shared" si="30"/>
        <v>0.15104703698843291</v>
      </c>
      <c r="AE45" s="10">
        <f t="shared" si="30"/>
        <v>0.1534491917735448</v>
      </c>
      <c r="AF45" s="10">
        <f t="shared" si="30"/>
        <v>0.14562376946482905</v>
      </c>
      <c r="AG45" s="10">
        <f t="shared" si="30"/>
        <v>0.14325715834161323</v>
      </c>
      <c r="AH45" s="10">
        <f t="shared" si="30"/>
        <v>0.14105780726421607</v>
      </c>
      <c r="AI45" s="10">
        <f t="shared" si="30"/>
        <v>0.11873615780500629</v>
      </c>
      <c r="AJ45" s="10">
        <f t="shared" si="30"/>
        <v>9.8097335140018074E-2</v>
      </c>
      <c r="AK45" s="10">
        <f t="shared" si="30"/>
        <v>9.6574723824081152E-2</v>
      </c>
      <c r="AL45" s="10">
        <f t="shared" si="30"/>
        <v>7.9366098604029947E-2</v>
      </c>
      <c r="AM45" s="10">
        <f t="shared" si="30"/>
        <v>8.2797631099412836E-2</v>
      </c>
      <c r="AN45" s="10">
        <f t="shared" si="30"/>
        <v>0.11104767342278046</v>
      </c>
      <c r="AO45" s="10">
        <f t="shared" si="30"/>
        <v>0.1038946669617172</v>
      </c>
      <c r="AP45" s="10">
        <f t="shared" si="30"/>
        <v>0.10370802809739929</v>
      </c>
      <c r="AQ45" s="10">
        <f t="shared" si="30"/>
        <v>0.10370802809739929</v>
      </c>
      <c r="AR45" s="10">
        <f t="shared" si="30"/>
        <v>0.10370802809739929</v>
      </c>
      <c r="AS45" s="10">
        <f t="shared" si="30"/>
        <v>0.10370802809739929</v>
      </c>
      <c r="AT45" s="10">
        <f t="shared" si="30"/>
        <v>0.1037080280973993</v>
      </c>
      <c r="AU45" s="10">
        <f t="shared" si="30"/>
        <v>0.10370802809739929</v>
      </c>
      <c r="AV45" s="10">
        <f t="shared" si="30"/>
        <v>0.10370802809739929</v>
      </c>
      <c r="AW45" s="10">
        <f t="shared" si="30"/>
        <v>0.10370802809739929</v>
      </c>
      <c r="AX45" s="10">
        <f t="shared" si="30"/>
        <v>0.10370802809739929</v>
      </c>
      <c r="AY45" s="10">
        <f t="shared" si="30"/>
        <v>0.10370802809739929</v>
      </c>
      <c r="AZ45" s="10">
        <f t="shared" si="30"/>
        <v>0.10370802809739929</v>
      </c>
    </row>
    <row r="46" spans="2:52" s="3" customFormat="1"/>
    <row r="48" spans="2:52">
      <c r="B48" t="s">
        <v>1</v>
      </c>
    </row>
    <row r="49" spans="2:42">
      <c r="B49" t="s">
        <v>0</v>
      </c>
      <c r="C49">
        <v>-0.66</v>
      </c>
      <c r="D49">
        <v>0.35</v>
      </c>
      <c r="E49">
        <v>7.0000000000000007E-2</v>
      </c>
      <c r="G49">
        <v>-0.09</v>
      </c>
      <c r="H49">
        <v>-0.38</v>
      </c>
      <c r="I49">
        <v>-3.88</v>
      </c>
      <c r="J49">
        <f>+-4.38-SUM(G49:I49)</f>
        <v>-3.0000000000000249E-2</v>
      </c>
    </row>
    <row r="50" spans="2:42">
      <c r="I50">
        <v>0.13</v>
      </c>
    </row>
    <row r="52" spans="2:42">
      <c r="B52" s="1"/>
    </row>
    <row r="53" spans="2:42">
      <c r="B53" s="1" t="s">
        <v>96</v>
      </c>
      <c r="AP53">
        <v>8.2880000000000003</v>
      </c>
    </row>
    <row r="54" spans="2:42">
      <c r="B54" s="1" t="s">
        <v>97</v>
      </c>
      <c r="AP54">
        <f>+-23.944</f>
        <v>-23.943999999999999</v>
      </c>
    </row>
    <row r="55" spans="2:42">
      <c r="B55" s="1" t="s">
        <v>98</v>
      </c>
      <c r="AP55">
        <f>+SUM(AP53:AP54)</f>
        <v>-15.655999999999999</v>
      </c>
    </row>
    <row r="56" spans="2:42">
      <c r="B56" s="1"/>
    </row>
    <row r="57" spans="2:42">
      <c r="B57" s="1"/>
    </row>
    <row r="58" spans="2:42">
      <c r="B58" s="1"/>
    </row>
    <row r="59" spans="2:42">
      <c r="B59" s="1"/>
    </row>
    <row r="60" spans="2:42">
      <c r="B60" s="1"/>
    </row>
    <row r="61" spans="2:42">
      <c r="B61" s="1"/>
    </row>
    <row r="62" spans="2:42">
      <c r="B62" s="4"/>
    </row>
    <row r="63" spans="2:42">
      <c r="B63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9C6E-A34F-484D-B1AE-0A963F160D56}">
  <dimension ref="B2:M49"/>
  <sheetViews>
    <sheetView zoomScale="179" workbookViewId="0">
      <selection activeCell="L11" sqref="L11"/>
    </sheetView>
  </sheetViews>
  <sheetFormatPr baseColWidth="10" defaultRowHeight="13"/>
  <cols>
    <col min="1" max="1" width="3" style="1" customWidth="1"/>
    <col min="2" max="2" width="8.1640625" style="12" bestFit="1" customWidth="1"/>
    <col min="3" max="5" width="10.83203125" style="1"/>
    <col min="6" max="6" width="3.6640625" style="1" bestFit="1" customWidth="1"/>
    <col min="7" max="7" width="7.6640625" style="1" bestFit="1" customWidth="1"/>
    <col min="8" max="8" width="5.5" style="1" bestFit="1" customWidth="1"/>
    <col min="9" max="10" width="10.83203125" style="1"/>
    <col min="11" max="11" width="3.6640625" style="1" bestFit="1" customWidth="1"/>
    <col min="12" max="12" width="7.6640625" style="1" bestFit="1" customWidth="1"/>
    <col min="13" max="13" width="5.5" style="1" bestFit="1" customWidth="1"/>
    <col min="14" max="16384" width="10.83203125" style="1"/>
  </cols>
  <sheetData>
    <row r="2" spans="2:13">
      <c r="B2" s="12" t="s">
        <v>45</v>
      </c>
      <c r="C2" s="1" t="s">
        <v>47</v>
      </c>
    </row>
    <row r="3" spans="2:13">
      <c r="B3" s="12" t="s">
        <v>46</v>
      </c>
    </row>
    <row r="4" spans="2:13">
      <c r="K4" s="1" t="s">
        <v>10</v>
      </c>
      <c r="L4" s="1">
        <v>19.57</v>
      </c>
    </row>
    <row r="5" spans="2:13">
      <c r="K5" s="1" t="s">
        <v>11</v>
      </c>
      <c r="L5" s="1">
        <v>4330</v>
      </c>
      <c r="M5" s="1" t="s">
        <v>9</v>
      </c>
    </row>
    <row r="6" spans="2:13">
      <c r="K6" s="1" t="s">
        <v>12</v>
      </c>
      <c r="L6" s="1">
        <f>+L4*L5</f>
        <v>84738.1</v>
      </c>
    </row>
    <row r="7" spans="2:13">
      <c r="K7" s="1" t="s">
        <v>13</v>
      </c>
      <c r="L7" s="1">
        <v>22062</v>
      </c>
      <c r="M7" s="1" t="str">
        <f>+M5</f>
        <v>Q424</v>
      </c>
    </row>
    <row r="8" spans="2:13">
      <c r="B8" s="12" t="s">
        <v>48</v>
      </c>
      <c r="C8" s="1" t="s">
        <v>49</v>
      </c>
      <c r="K8" s="1" t="s">
        <v>14</v>
      </c>
      <c r="L8" s="1">
        <v>50011</v>
      </c>
      <c r="M8" s="1" t="str">
        <f>+M7</f>
        <v>Q424</v>
      </c>
    </row>
    <row r="9" spans="2:13">
      <c r="B9" s="13">
        <v>45671</v>
      </c>
      <c r="C9" s="1" t="s">
        <v>50</v>
      </c>
      <c r="K9" s="1" t="s">
        <v>15</v>
      </c>
      <c r="L9" s="1">
        <f>+L6-L7+L8</f>
        <v>112687.1</v>
      </c>
    </row>
    <row r="10" spans="2:13">
      <c r="B10" s="13">
        <v>45631</v>
      </c>
      <c r="C10" s="1" t="s">
        <v>51</v>
      </c>
    </row>
    <row r="11" spans="2:13">
      <c r="B11" s="13">
        <v>45628</v>
      </c>
      <c r="C11" s="1" t="s">
        <v>52</v>
      </c>
    </row>
    <row r="12" spans="2:13">
      <c r="B12" s="13">
        <v>45622</v>
      </c>
      <c r="C12" s="1" t="s">
        <v>53</v>
      </c>
    </row>
    <row r="13" spans="2:13">
      <c r="B13" s="13">
        <v>45612</v>
      </c>
      <c r="C13" s="1" t="s">
        <v>54</v>
      </c>
    </row>
    <row r="17" spans="2:4">
      <c r="C17" s="14" t="s">
        <v>59</v>
      </c>
    </row>
    <row r="23" spans="2:4">
      <c r="B23" s="1" t="s">
        <v>55</v>
      </c>
      <c r="C23" s="1" t="s">
        <v>61</v>
      </c>
      <c r="D23" s="1" t="s">
        <v>62</v>
      </c>
    </row>
    <row r="24" spans="2:4">
      <c r="B24" s="1" t="s">
        <v>56</v>
      </c>
      <c r="C24" s="1" t="s">
        <v>66</v>
      </c>
      <c r="D24" s="1" t="s">
        <v>65</v>
      </c>
    </row>
    <row r="25" spans="2:4">
      <c r="B25" s="1" t="s">
        <v>57</v>
      </c>
      <c r="C25" s="1" t="s">
        <v>68</v>
      </c>
      <c r="D25" s="1" t="s">
        <v>67</v>
      </c>
    </row>
    <row r="26" spans="2:4">
      <c r="B26" s="1" t="s">
        <v>58</v>
      </c>
      <c r="D26" s="1" t="s">
        <v>69</v>
      </c>
    </row>
    <row r="27" spans="2:4">
      <c r="B27" s="1" t="s">
        <v>60</v>
      </c>
      <c r="C27" s="1" t="s">
        <v>63</v>
      </c>
      <c r="D27" s="1" t="s">
        <v>64</v>
      </c>
    </row>
    <row r="28" spans="2:4">
      <c r="B28" s="12" t="s">
        <v>70</v>
      </c>
      <c r="D28" s="1" t="s">
        <v>71</v>
      </c>
    </row>
    <row r="30" spans="2:4">
      <c r="B30" s="12" t="s">
        <v>60</v>
      </c>
      <c r="C30" s="15" t="s">
        <v>73</v>
      </c>
      <c r="D30" s="1" t="s">
        <v>75</v>
      </c>
    </row>
    <row r="31" spans="2:4">
      <c r="B31" s="12" t="s">
        <v>56</v>
      </c>
      <c r="C31" s="15" t="s">
        <v>74</v>
      </c>
      <c r="D31" s="1" t="s">
        <v>76</v>
      </c>
    </row>
    <row r="32" spans="2:4">
      <c r="B32" s="12" t="s">
        <v>57</v>
      </c>
      <c r="C32" s="16">
        <v>2024</v>
      </c>
      <c r="D32" s="1" t="s">
        <v>77</v>
      </c>
    </row>
    <row r="33" spans="2:4">
      <c r="B33" s="12" t="s">
        <v>72</v>
      </c>
      <c r="C33" s="16">
        <v>2024</v>
      </c>
      <c r="D33" s="1" t="s">
        <v>78</v>
      </c>
    </row>
    <row r="34" spans="2:4">
      <c r="B34" s="12" t="s">
        <v>58</v>
      </c>
      <c r="C34" s="16">
        <v>2025</v>
      </c>
      <c r="D34" s="1" t="s">
        <v>79</v>
      </c>
    </row>
    <row r="37" spans="2:4">
      <c r="B37" s="12" t="s">
        <v>80</v>
      </c>
      <c r="C37" s="1" t="s">
        <v>81</v>
      </c>
    </row>
    <row r="38" spans="2:4">
      <c r="C38" s="1" t="s">
        <v>82</v>
      </c>
    </row>
    <row r="39" spans="2:4">
      <c r="C39" s="1" t="s">
        <v>83</v>
      </c>
    </row>
    <row r="40" spans="2:4">
      <c r="B40" s="17" t="s">
        <v>84</v>
      </c>
      <c r="C40" s="1" t="s">
        <v>85</v>
      </c>
    </row>
    <row r="41" spans="2:4">
      <c r="C41" s="1" t="s">
        <v>86</v>
      </c>
    </row>
    <row r="42" spans="2:4">
      <c r="C42" s="1" t="s">
        <v>87</v>
      </c>
    </row>
    <row r="43" spans="2:4">
      <c r="B43" s="17" t="s">
        <v>88</v>
      </c>
      <c r="C43" s="1" t="s">
        <v>89</v>
      </c>
    </row>
    <row r="44" spans="2:4">
      <c r="C44" s="1" t="s">
        <v>90</v>
      </c>
    </row>
    <row r="45" spans="2:4">
      <c r="C45" s="1" t="s">
        <v>91</v>
      </c>
    </row>
    <row r="46" spans="2:4">
      <c r="C46" s="1" t="s">
        <v>92</v>
      </c>
    </row>
    <row r="47" spans="2:4">
      <c r="C47" s="1" t="s">
        <v>93</v>
      </c>
    </row>
    <row r="48" spans="2:4">
      <c r="C48" s="1" t="s">
        <v>94</v>
      </c>
    </row>
    <row r="49" spans="3:3">
      <c r="C49" s="1" t="s">
        <v>95</v>
      </c>
    </row>
  </sheetData>
  <hyperlinks>
    <hyperlink ref="B9" r:id="rId1" display="https://www.intc.com/news-events/press-releases/detail/1725/intel-capital-to-become-standalone-investment-fund" xr:uid="{2742DD3B-F5C1-CE48-90A2-6FFD2939CEF7}"/>
    <hyperlink ref="B10" r:id="rId2" display="https://www.intc.com/news-events/press-releases/detail/1721/intel-appoints-semiconductor-leaders-eric-meurice-and-steve" xr:uid="{8418F28A-257C-0D4F-9819-3A069D7A495A}"/>
    <hyperlink ref="B11" r:id="rId3" display="https://www.intc.com/news-events/press-releases/detail/1719/intel-announces-retirement-of-ceo-pat-gelsinger" xr:uid="{FED00A20-55BC-7649-A31E-941632B0CD12}"/>
    <hyperlink ref="B12" r:id="rId4" display="https://www.intc.com/news-events/press-releases/detail/1718/intel-and-biden-harris-administration-finalize-7-86" xr:uid="{FD9D1D03-85A2-E344-8850-F3270F6E5195}"/>
    <hyperlink ref="B13" r:id="rId5" display="https://www.intc.com/news-events/press-releases/detail/1710/a-message-from-intel-ceo-pat-gelsinger-to-employees" xr:uid="{BA85B082-1C6E-EA4C-9309-B91F35F1A82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2025-02-03T14:46:49Z</dcterms:created>
  <dcterms:modified xsi:type="dcterms:W3CDTF">2025-02-09T03:57:03Z</dcterms:modified>
</cp:coreProperties>
</file>