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Semiconductors/"/>
    </mc:Choice>
  </mc:AlternateContent>
  <xr:revisionPtr revIDLastSave="0" documentId="13_ncr:1_{5AC6210C-89A4-E74A-9966-8DBFFE9AC4AB}" xr6:coauthVersionLast="47" xr6:coauthVersionMax="47" xr10:uidLastSave="{00000000-0000-0000-0000-000000000000}"/>
  <bookViews>
    <workbookView xWindow="2400" yWindow="1840" windowWidth="27640" windowHeight="22520" activeTab="1" xr2:uid="{18A14933-2D54-E947-909F-6FBE03556AE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2" l="1"/>
  <c r="H28" i="2"/>
  <c r="G28" i="2"/>
  <c r="F28" i="2"/>
  <c r="E28" i="2"/>
  <c r="D28" i="2"/>
  <c r="C28" i="2"/>
  <c r="H37" i="2"/>
  <c r="G37" i="2"/>
  <c r="F37" i="2"/>
  <c r="H36" i="2"/>
  <c r="G36" i="2"/>
  <c r="F36" i="2"/>
  <c r="I37" i="2"/>
  <c r="I36" i="2"/>
  <c r="F33" i="2"/>
  <c r="C34" i="2"/>
  <c r="C33" i="2"/>
  <c r="G33" i="2"/>
  <c r="D33" i="2"/>
  <c r="H33" i="2"/>
  <c r="E34" i="2"/>
  <c r="E33" i="2"/>
  <c r="H34" i="2"/>
  <c r="G34" i="2"/>
  <c r="F34" i="2"/>
  <c r="D34" i="2"/>
  <c r="I34" i="2"/>
  <c r="I33" i="2"/>
  <c r="W3" i="2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S27" i="2"/>
  <c r="S9" i="2"/>
  <c r="S22" i="2"/>
  <c r="S4" i="2"/>
  <c r="O27" i="2"/>
  <c r="O26" i="2"/>
  <c r="O25" i="2"/>
  <c r="O24" i="2"/>
  <c r="O23" i="2"/>
  <c r="O22" i="2"/>
  <c r="P27" i="2"/>
  <c r="P26" i="2"/>
  <c r="P25" i="2"/>
  <c r="P24" i="2"/>
  <c r="P23" i="2"/>
  <c r="P22" i="2"/>
  <c r="N9" i="2"/>
  <c r="O9" i="2"/>
  <c r="I23" i="2"/>
  <c r="H23" i="2"/>
  <c r="G23" i="2"/>
  <c r="I26" i="2"/>
  <c r="H26" i="2"/>
  <c r="G26" i="2"/>
  <c r="I25" i="2"/>
  <c r="H25" i="2"/>
  <c r="G25" i="2"/>
  <c r="I24" i="2"/>
  <c r="H24" i="2"/>
  <c r="G24" i="2"/>
  <c r="I22" i="2"/>
  <c r="H22" i="2"/>
  <c r="G22" i="2"/>
  <c r="F17" i="2"/>
  <c r="F13" i="2"/>
  <c r="F12" i="2"/>
  <c r="F10" i="2"/>
  <c r="G27" i="2"/>
  <c r="C11" i="2"/>
  <c r="C14" i="2" s="1"/>
  <c r="C16" i="2" s="1"/>
  <c r="C18" i="2" s="1"/>
  <c r="G11" i="2"/>
  <c r="G14" i="2" s="1"/>
  <c r="G16" i="2" s="1"/>
  <c r="G18" i="2" s="1"/>
  <c r="H27" i="2"/>
  <c r="D11" i="2"/>
  <c r="D14" i="2" s="1"/>
  <c r="D16" i="2" s="1"/>
  <c r="D18" i="2" s="1"/>
  <c r="H11" i="2"/>
  <c r="H14" i="2" s="1"/>
  <c r="H16" i="2" s="1"/>
  <c r="H18" i="2" s="1"/>
  <c r="I27" i="2"/>
  <c r="E11" i="2"/>
  <c r="E14" i="2" s="1"/>
  <c r="E16" i="2" s="1"/>
  <c r="E18" i="2" s="1"/>
  <c r="I11" i="2"/>
  <c r="I14" i="2" s="1"/>
  <c r="I16" i="2" s="1"/>
  <c r="I18" i="2" s="1"/>
  <c r="R15" i="2"/>
  <c r="F15" i="2" s="1"/>
  <c r="P9" i="2"/>
  <c r="P11" i="2" s="1"/>
  <c r="P14" i="2" s="1"/>
  <c r="P16" i="2" s="1"/>
  <c r="P18" i="2" s="1"/>
  <c r="Q26" i="2"/>
  <c r="Q25" i="2"/>
  <c r="Q24" i="2"/>
  <c r="Q23" i="2"/>
  <c r="Q22" i="2"/>
  <c r="R26" i="2"/>
  <c r="R25" i="2"/>
  <c r="R24" i="2"/>
  <c r="R23" i="2"/>
  <c r="R22" i="2"/>
  <c r="Q9" i="2"/>
  <c r="Q11" i="2" s="1"/>
  <c r="Q14" i="2" s="1"/>
  <c r="R9" i="2"/>
  <c r="R11" i="2" s="1"/>
  <c r="R14" i="2" s="1"/>
  <c r="Q3" i="2"/>
  <c r="R3" i="2" s="1"/>
  <c r="S3" i="2" s="1"/>
  <c r="T3" i="2" s="1"/>
  <c r="U3" i="2" s="1"/>
  <c r="V3" i="2" s="1"/>
  <c r="J7" i="1"/>
  <c r="J8" i="1" s="1"/>
  <c r="I8" i="1"/>
  <c r="I6" i="1"/>
  <c r="I9" i="1" s="1"/>
  <c r="F14" i="2" l="1"/>
  <c r="F11" i="2"/>
  <c r="F9" i="2"/>
  <c r="Q16" i="2"/>
  <c r="Q18" i="2" s="1"/>
  <c r="R16" i="2"/>
  <c r="R27" i="2"/>
  <c r="Q27" i="2"/>
  <c r="R18" i="2" l="1"/>
  <c r="F18" i="2" s="1"/>
  <c r="F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</authors>
  <commentList>
    <comment ref="I22" authorId="0" shapeId="0" xr:uid="{12FD0868-12C0-6A4E-A093-784CC00A89F0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MT"/>
          </rPr>
          <t>benefited from strong AI demand</t>
        </r>
      </text>
    </comment>
  </commentList>
</comments>
</file>

<file path=xl/sharedStrings.xml><?xml version="1.0" encoding="utf-8"?>
<sst xmlns="http://schemas.openxmlformats.org/spreadsheetml/2006/main" count="82" uniqueCount="74">
  <si>
    <t>P</t>
  </si>
  <si>
    <t>S</t>
  </si>
  <si>
    <t>MC</t>
  </si>
  <si>
    <t>C</t>
  </si>
  <si>
    <t>D</t>
  </si>
  <si>
    <t>EV</t>
  </si>
  <si>
    <t xml:space="preserve">CEO </t>
  </si>
  <si>
    <t xml:space="preserve">CFO </t>
  </si>
  <si>
    <t>Q324</t>
  </si>
  <si>
    <t xml:space="preserve">Custom &amp; Semi-Custom Chips </t>
  </si>
  <si>
    <t>Compute Processors (DPUs/CPUs)</t>
  </si>
  <si>
    <t>Storage Controllers</t>
  </si>
  <si>
    <t>Optical Interconnects</t>
  </si>
  <si>
    <t xml:space="preserve">designed for cloud computing and AI workloads </t>
  </si>
  <si>
    <t>data processing units and specialized processors for AI and cloud computing</t>
  </si>
  <si>
    <t xml:space="preserve">chips for SSDs, HSSs, and NVMe storage solutions </t>
  </si>
  <si>
    <t>high speed connectivity solutions for data centers</t>
  </si>
  <si>
    <t xml:space="preserve">Data Center Solutions </t>
  </si>
  <si>
    <t>Q124</t>
  </si>
  <si>
    <t>Q224</t>
  </si>
  <si>
    <t>Q424</t>
  </si>
  <si>
    <t>Data Center</t>
  </si>
  <si>
    <t>Enterprise Networking</t>
  </si>
  <si>
    <t>Consumer</t>
  </si>
  <si>
    <t>Automotive/industrial</t>
  </si>
  <si>
    <t xml:space="preserve">Total Revenue </t>
  </si>
  <si>
    <t>Carrier Infrastructure</t>
  </si>
  <si>
    <t xml:space="preserve">Networking &amp; Connectivity </t>
  </si>
  <si>
    <t>GP</t>
  </si>
  <si>
    <t>R&amp;D</t>
  </si>
  <si>
    <t>SG&amp;A</t>
  </si>
  <si>
    <t xml:space="preserve">Operating Income </t>
  </si>
  <si>
    <t>Interest and Other, Net</t>
  </si>
  <si>
    <t xml:space="preserve">EBT </t>
  </si>
  <si>
    <t>T</t>
  </si>
  <si>
    <t>Net Income</t>
  </si>
  <si>
    <t>Q125</t>
  </si>
  <si>
    <t>Q225</t>
  </si>
  <si>
    <t>Q325</t>
  </si>
  <si>
    <t>Q425</t>
  </si>
  <si>
    <t xml:space="preserve">Optical Interconnect Solutions </t>
  </si>
  <si>
    <t>Coherent Digital Signal Processors (DSPs)</t>
  </si>
  <si>
    <t xml:space="preserve">used in optical transceivers to convert eletrical signals to optical and vice versa </t>
  </si>
  <si>
    <t xml:space="preserve">Silicon Photonics Optical Modules </t>
  </si>
  <si>
    <t xml:space="preserve">makes pluggable optical transceivers for AI data centers </t>
  </si>
  <si>
    <t>Important  why?</t>
  </si>
  <si>
    <t xml:space="preserve">AI models require thousands of GPUs working together in a data center </t>
  </si>
  <si>
    <t>moving data across these GPUs requires ulta high speed netowkring (400G, 800G, and soon 1.6T bandwidth)</t>
  </si>
  <si>
    <t xml:space="preserve">copper based networkng is too slow over long distances, hyperscalers need optical connectiosn for low latency andf high bandwith </t>
  </si>
  <si>
    <t>How Marvell's Products help?</t>
  </si>
  <si>
    <t>DSPs (like PAM4 and ZR/ZR+ optics) allow AI data centers to scale networking speeds from 100G to 800G</t>
  </si>
  <si>
    <t xml:space="preserve">these optical interconnects reduce latency and power consumption for AI workloads </t>
  </si>
  <si>
    <t xml:space="preserve">hyperscalers need faster, longer range networking to efficiently train LLMs and deep learning models </t>
  </si>
  <si>
    <t xml:space="preserve">High Speed  Ethernet Solutions </t>
  </si>
  <si>
    <t xml:space="preserve">Teralynx Ethernet Switch chips </t>
  </si>
  <si>
    <t>Octyeon 10 DPUs</t>
  </si>
  <si>
    <t>PHYs (Physical Layer Chips)</t>
  </si>
  <si>
    <t>enables AI networking at 400G and 800G speeds</t>
  </si>
  <si>
    <t xml:space="preserve">handles networking security and storage functions in AI data centers </t>
  </si>
  <si>
    <t>manages ethernet signals conversion for high speed AI interconnects</t>
  </si>
  <si>
    <t>Why AI Needs This?</t>
  </si>
  <si>
    <t xml:space="preserve">AI training clusters invovle thousands of GPUs exchnaging data </t>
  </si>
  <si>
    <t>AI models need high throughput, low latency connections between nodes</t>
  </si>
  <si>
    <t xml:space="preserve">Ethernet is emerging as an alternative to NVDA InfiniBand for AI networking </t>
  </si>
  <si>
    <t>How Marvell's Products help</t>
  </si>
  <si>
    <t xml:space="preserve">Teralynx Ethernet Switches: allows cloud giants to build scalable, low cost AI netowkring instead of relying on proprietary NVDA InfiniBand </t>
  </si>
  <si>
    <t>Octyeon 10 DPUs: offload data movement, security, and networking tasks from GPUs</t>
  </si>
  <si>
    <t xml:space="preserve">Custom Compute Silicon </t>
  </si>
  <si>
    <t xml:space="preserve">Matt Murphy </t>
  </si>
  <si>
    <t xml:space="preserve">CFFO </t>
  </si>
  <si>
    <t>Capex</t>
  </si>
  <si>
    <t xml:space="preserve">FCF </t>
  </si>
  <si>
    <t>4Q</t>
  </si>
  <si>
    <t>%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</si>
</sst>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10">
    <font>
      <sz val="10"/>
      <color theme="1"/>
      <name val="ArialMT"/>
      <family val="2"/>
    </font>
    <font>
      <u/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MT"/>
    </font>
    <font>
      <b/>
      <u/>
      <sz val="10"/>
      <color theme="1"/>
      <name val="ArialMT"/>
    </font>
    <font>
      <b/>
      <i/>
      <sz val="8"/>
      <color theme="1"/>
      <name val="ArialMT"/>
    </font>
    <font>
      <sz val="8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9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166" fontId="0" fillId="0" borderId="0" xfId="0" applyNumberFormat="1"/>
    <xf numFmtId="9" fontId="0" fillId="2" borderId="0" xfId="0" applyNumberFormat="1" applyFill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 applyAlignment="1">
      <alignment horizontal="left" indent="1"/>
    </xf>
    <xf numFmtId="3" fontId="9" fillId="0" borderId="0" xfId="0" applyNumberFormat="1" applyFont="1"/>
    <xf numFmtId="3" fontId="8" fillId="0" borderId="0" xfId="0" applyNumberFormat="1" applyFont="1" applyAlignment="1">
      <alignment horizontal="left" indent="1"/>
    </xf>
    <xf numFmtId="3" fontId="9" fillId="0" borderId="0" xfId="0" applyNumberFormat="1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8365-3FF1-814C-8E03-307F96F694BC}">
  <dimension ref="B3:J41"/>
  <sheetViews>
    <sheetView zoomScale="232" workbookViewId="0">
      <selection activeCell="C4" sqref="C4"/>
    </sheetView>
  </sheetViews>
  <sheetFormatPr baseColWidth="10" defaultRowHeight="13"/>
  <cols>
    <col min="1" max="1" width="1.6640625" style="1" customWidth="1"/>
    <col min="2" max="2" width="28.33203125" style="1" bestFit="1" customWidth="1"/>
    <col min="3" max="7" width="10.83203125" style="1"/>
    <col min="8" max="8" width="3.6640625" style="1" bestFit="1" customWidth="1"/>
    <col min="9" max="9" width="7.6640625" style="1" bestFit="1" customWidth="1"/>
    <col min="10" max="10" width="5.5" style="1" bestFit="1" customWidth="1"/>
    <col min="11" max="16384" width="10.83203125" style="1"/>
  </cols>
  <sheetData>
    <row r="3" spans="2:10">
      <c r="B3" s="1" t="s">
        <v>6</v>
      </c>
      <c r="C3" s="1" t="s">
        <v>68</v>
      </c>
    </row>
    <row r="4" spans="2:10">
      <c r="B4" s="1" t="s">
        <v>7</v>
      </c>
      <c r="H4" s="1" t="s">
        <v>0</v>
      </c>
      <c r="I4" s="1">
        <v>122.82</v>
      </c>
    </row>
    <row r="5" spans="2:10">
      <c r="H5" s="1" t="s">
        <v>1</v>
      </c>
      <c r="I5" s="1">
        <v>865.3</v>
      </c>
      <c r="J5" s="1" t="s">
        <v>8</v>
      </c>
    </row>
    <row r="6" spans="2:10">
      <c r="H6" s="1" t="s">
        <v>2</v>
      </c>
      <c r="I6" s="1">
        <f>+I5*I4</f>
        <v>106276.14599999999</v>
      </c>
    </row>
    <row r="7" spans="2:10">
      <c r="H7" s="1" t="s">
        <v>3</v>
      </c>
      <c r="I7" s="1">
        <v>868.1</v>
      </c>
      <c r="J7" s="1" t="str">
        <f>+J5</f>
        <v>Q324</v>
      </c>
    </row>
    <row r="8" spans="2:10">
      <c r="B8" s="2" t="s">
        <v>17</v>
      </c>
      <c r="H8" s="1" t="s">
        <v>4</v>
      </c>
      <c r="I8" s="1">
        <f>129.4+3965.5</f>
        <v>4094.9</v>
      </c>
      <c r="J8" s="1" t="str">
        <f>+J7</f>
        <v>Q324</v>
      </c>
    </row>
    <row r="9" spans="2:10">
      <c r="B9" s="1" t="s">
        <v>9</v>
      </c>
      <c r="C9" s="1" t="s">
        <v>13</v>
      </c>
      <c r="H9" s="1" t="s">
        <v>5</v>
      </c>
      <c r="I9" s="1">
        <f>+I6-I7+I8</f>
        <v>109502.94599999998</v>
      </c>
    </row>
    <row r="10" spans="2:10">
      <c r="B10" s="1" t="s">
        <v>10</v>
      </c>
      <c r="C10" s="1" t="s">
        <v>14</v>
      </c>
    </row>
    <row r="11" spans="2:10">
      <c r="B11" s="1" t="s">
        <v>11</v>
      </c>
      <c r="C11" s="1" t="s">
        <v>15</v>
      </c>
    </row>
    <row r="12" spans="2:10">
      <c r="B12" s="1" t="s">
        <v>12</v>
      </c>
      <c r="C12" s="1" t="s">
        <v>16</v>
      </c>
    </row>
    <row r="14" spans="2:10">
      <c r="B14" s="1" t="s">
        <v>27</v>
      </c>
    </row>
    <row r="17" spans="2:3">
      <c r="B17" s="9" t="s">
        <v>40</v>
      </c>
    </row>
    <row r="18" spans="2:3">
      <c r="B18" s="1" t="s">
        <v>41</v>
      </c>
      <c r="C18" s="1" t="s">
        <v>42</v>
      </c>
    </row>
    <row r="19" spans="2:3">
      <c r="B19" s="1" t="s">
        <v>43</v>
      </c>
      <c r="C19" s="1" t="s">
        <v>44</v>
      </c>
    </row>
    <row r="20" spans="2:3">
      <c r="B20" s="13" t="s">
        <v>45</v>
      </c>
    </row>
    <row r="21" spans="2:3">
      <c r="B21" s="14" t="s">
        <v>46</v>
      </c>
    </row>
    <row r="22" spans="2:3">
      <c r="B22" s="14" t="s">
        <v>47</v>
      </c>
    </row>
    <row r="23" spans="2:3">
      <c r="B23" s="14" t="s">
        <v>48</v>
      </c>
    </row>
    <row r="24" spans="2:3">
      <c r="B24" s="13" t="s">
        <v>49</v>
      </c>
    </row>
    <row r="25" spans="2:3">
      <c r="B25" s="14" t="s">
        <v>50</v>
      </c>
    </row>
    <row r="26" spans="2:3">
      <c r="B26" s="14" t="s">
        <v>51</v>
      </c>
    </row>
    <row r="27" spans="2:3">
      <c r="B27" s="14" t="s">
        <v>52</v>
      </c>
    </row>
    <row r="29" spans="2:3">
      <c r="B29" s="9" t="s">
        <v>53</v>
      </c>
    </row>
    <row r="30" spans="2:3">
      <c r="B30" s="1" t="s">
        <v>54</v>
      </c>
      <c r="C30" s="1" t="s">
        <v>57</v>
      </c>
    </row>
    <row r="31" spans="2:3">
      <c r="B31" s="1" t="s">
        <v>55</v>
      </c>
      <c r="C31" s="1" t="s">
        <v>58</v>
      </c>
    </row>
    <row r="32" spans="2:3">
      <c r="B32" s="1" t="s">
        <v>56</v>
      </c>
      <c r="C32" s="1" t="s">
        <v>59</v>
      </c>
    </row>
    <row r="33" spans="2:2">
      <c r="B33" s="10" t="s">
        <v>60</v>
      </c>
    </row>
    <row r="34" spans="2:2">
      <c r="B34" s="11" t="s">
        <v>61</v>
      </c>
    </row>
    <row r="35" spans="2:2">
      <c r="B35" s="11" t="s">
        <v>62</v>
      </c>
    </row>
    <row r="36" spans="2:2">
      <c r="B36" s="11" t="s">
        <v>63</v>
      </c>
    </row>
    <row r="37" spans="2:2">
      <c r="B37" s="10" t="s">
        <v>64</v>
      </c>
    </row>
    <row r="38" spans="2:2">
      <c r="B38" s="12" t="s">
        <v>65</v>
      </c>
    </row>
    <row r="39" spans="2:2">
      <c r="B39" s="12" t="s">
        <v>66</v>
      </c>
    </row>
    <row r="41" spans="2:2">
      <c r="B41" s="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B788-DF08-3043-8B9E-179193172FFF}">
  <dimension ref="B2:AJ37"/>
  <sheetViews>
    <sheetView tabSelected="1" zoomScale="175" workbookViewId="0">
      <pane xSplit="2" ySplit="3" topLeftCell="K4" activePane="bottomRight" state="frozen"/>
      <selection pane="topRight" activeCell="C1" sqref="C1"/>
      <selection pane="bottomLeft" activeCell="A3" sqref="A3"/>
      <selection pane="bottomRight" activeCell="X12" sqref="X12"/>
    </sheetView>
  </sheetViews>
  <sheetFormatPr baseColWidth="10" defaultRowHeight="13"/>
  <cols>
    <col min="1" max="1" width="1" style="1" customWidth="1"/>
    <col min="2" max="2" width="19.1640625" style="1" bestFit="1" customWidth="1"/>
    <col min="3" max="8" width="5.6640625" style="1" bestFit="1" customWidth="1"/>
    <col min="9" max="9" width="6.1640625" style="1" bestFit="1" customWidth="1"/>
    <col min="10" max="10" width="5.6640625" style="1" bestFit="1" customWidth="1"/>
    <col min="11" max="11" width="10.83203125" style="1"/>
    <col min="12" max="13" width="5.1640625" style="1" bestFit="1" customWidth="1"/>
    <col min="14" max="19" width="5.6640625" style="1" bestFit="1" customWidth="1"/>
    <col min="20" max="36" width="5.1640625" style="1" bestFit="1" customWidth="1"/>
    <col min="37" max="16384" width="10.83203125" style="1"/>
  </cols>
  <sheetData>
    <row r="2" spans="2:36" s="7" customFormat="1">
      <c r="C2" s="7">
        <v>45045</v>
      </c>
      <c r="D2" s="7">
        <v>45136</v>
      </c>
      <c r="E2" s="7">
        <v>45227</v>
      </c>
      <c r="F2" s="7">
        <v>45325</v>
      </c>
      <c r="G2" s="7">
        <v>45416</v>
      </c>
      <c r="H2" s="7">
        <v>45507</v>
      </c>
      <c r="I2" s="7">
        <v>45598</v>
      </c>
    </row>
    <row r="3" spans="2:36" s="3" customFormat="1">
      <c r="C3" s="3" t="s">
        <v>18</v>
      </c>
      <c r="D3" s="3" t="s">
        <v>19</v>
      </c>
      <c r="E3" s="3" t="s">
        <v>8</v>
      </c>
      <c r="F3" s="3" t="s">
        <v>20</v>
      </c>
      <c r="G3" s="3" t="s">
        <v>36</v>
      </c>
      <c r="H3" s="3" t="s">
        <v>37</v>
      </c>
      <c r="I3" s="3" t="s">
        <v>38</v>
      </c>
      <c r="J3" s="3" t="s">
        <v>39</v>
      </c>
      <c r="L3" s="3">
        <v>2018</v>
      </c>
      <c r="M3" s="3">
        <v>2019</v>
      </c>
      <c r="N3" s="3">
        <v>2020</v>
      </c>
      <c r="O3" s="3">
        <v>2021</v>
      </c>
      <c r="P3" s="3">
        <v>2022</v>
      </c>
      <c r="Q3" s="3">
        <f t="shared" ref="Q3:AJ3" si="0">+P3+1</f>
        <v>2023</v>
      </c>
      <c r="R3" s="3">
        <f t="shared" si="0"/>
        <v>2024</v>
      </c>
      <c r="S3" s="3">
        <f t="shared" si="0"/>
        <v>2025</v>
      </c>
      <c r="T3" s="3">
        <f t="shared" si="0"/>
        <v>2026</v>
      </c>
      <c r="U3" s="3">
        <f t="shared" si="0"/>
        <v>2027</v>
      </c>
      <c r="V3" s="3">
        <f t="shared" si="0"/>
        <v>2028</v>
      </c>
      <c r="W3" s="3">
        <f t="shared" si="0"/>
        <v>2029</v>
      </c>
      <c r="X3" s="3">
        <f t="shared" si="0"/>
        <v>2030</v>
      </c>
      <c r="Y3" s="3">
        <f t="shared" si="0"/>
        <v>2031</v>
      </c>
      <c r="Z3" s="3">
        <f t="shared" si="0"/>
        <v>2032</v>
      </c>
      <c r="AA3" s="3">
        <f t="shared" si="0"/>
        <v>2033</v>
      </c>
      <c r="AB3" s="3">
        <f t="shared" si="0"/>
        <v>2034</v>
      </c>
      <c r="AC3" s="3">
        <f t="shared" si="0"/>
        <v>2035</v>
      </c>
      <c r="AD3" s="3">
        <f t="shared" si="0"/>
        <v>2036</v>
      </c>
      <c r="AE3" s="3">
        <f t="shared" si="0"/>
        <v>2037</v>
      </c>
      <c r="AF3" s="3">
        <f t="shared" si="0"/>
        <v>2038</v>
      </c>
      <c r="AG3" s="3">
        <f t="shared" si="0"/>
        <v>2039</v>
      </c>
      <c r="AH3" s="3">
        <f t="shared" si="0"/>
        <v>2040</v>
      </c>
      <c r="AI3" s="3">
        <f t="shared" si="0"/>
        <v>2041</v>
      </c>
      <c r="AJ3" s="3">
        <f t="shared" si="0"/>
        <v>2042</v>
      </c>
    </row>
    <row r="4" spans="2:36">
      <c r="B4" s="1" t="s">
        <v>21</v>
      </c>
      <c r="C4" s="1">
        <v>435.8</v>
      </c>
      <c r="D4" s="1">
        <v>459.8</v>
      </c>
      <c r="E4" s="1">
        <v>555.79999999999995</v>
      </c>
      <c r="F4" s="1">
        <v>765.3</v>
      </c>
      <c r="G4" s="1">
        <v>816.4</v>
      </c>
      <c r="H4" s="1">
        <v>880.9</v>
      </c>
      <c r="I4" s="1">
        <v>1101.0999999999999</v>
      </c>
      <c r="N4" s="1">
        <v>823.84100000000001</v>
      </c>
      <c r="O4" s="1">
        <v>1040.8</v>
      </c>
      <c r="P4" s="1">
        <v>1784.7</v>
      </c>
      <c r="Q4" s="1">
        <v>2408.8000000000002</v>
      </c>
      <c r="R4" s="1">
        <v>2216.6999999999998</v>
      </c>
      <c r="S4" s="1">
        <f>SUM(G4:J4)</f>
        <v>2798.3999999999996</v>
      </c>
    </row>
    <row r="5" spans="2:36">
      <c r="B5" s="1" t="s">
        <v>22</v>
      </c>
      <c r="C5" s="1">
        <v>364.6</v>
      </c>
      <c r="D5" s="1">
        <v>327.7</v>
      </c>
      <c r="E5" s="1">
        <v>271.10000000000002</v>
      </c>
      <c r="F5" s="1">
        <v>265</v>
      </c>
      <c r="G5" s="1">
        <v>153.1</v>
      </c>
      <c r="H5" s="1">
        <v>151</v>
      </c>
      <c r="I5" s="1">
        <v>150.9</v>
      </c>
      <c r="N5" s="1">
        <v>369.90100000000001</v>
      </c>
      <c r="O5" s="1">
        <v>636</v>
      </c>
      <c r="P5" s="1">
        <v>907.7</v>
      </c>
      <c r="Q5" s="1">
        <v>1369.2</v>
      </c>
      <c r="R5" s="1">
        <v>1228.4000000000001</v>
      </c>
    </row>
    <row r="6" spans="2:36">
      <c r="B6" s="1" t="s">
        <v>26</v>
      </c>
      <c r="C6" s="1">
        <v>289.89999999999998</v>
      </c>
      <c r="D6" s="1">
        <v>275.5</v>
      </c>
      <c r="E6" s="1">
        <v>316.5</v>
      </c>
      <c r="F6" s="1">
        <v>170</v>
      </c>
      <c r="G6" s="1">
        <v>71.8</v>
      </c>
      <c r="H6" s="1">
        <v>75.900000000000006</v>
      </c>
      <c r="I6" s="1">
        <v>84.7</v>
      </c>
      <c r="N6" s="1">
        <v>569.57399999999996</v>
      </c>
      <c r="O6" s="1">
        <v>599.4</v>
      </c>
      <c r="P6" s="1">
        <v>820.4</v>
      </c>
      <c r="Q6" s="1">
        <v>1084</v>
      </c>
      <c r="R6" s="1">
        <v>1051.9000000000001</v>
      </c>
    </row>
    <row r="7" spans="2:36">
      <c r="B7" s="1" t="s">
        <v>23</v>
      </c>
      <c r="C7" s="1">
        <v>142.1</v>
      </c>
      <c r="D7" s="1">
        <v>167.7</v>
      </c>
      <c r="E7" s="1">
        <v>168.7</v>
      </c>
      <c r="F7" s="1">
        <v>143.9</v>
      </c>
      <c r="G7" s="1">
        <v>42</v>
      </c>
      <c r="H7" s="1">
        <v>88.9</v>
      </c>
      <c r="I7" s="1">
        <v>96.5</v>
      </c>
      <c r="N7" s="1">
        <v>845.82500000000005</v>
      </c>
      <c r="O7" s="1">
        <v>574.70000000000005</v>
      </c>
      <c r="P7" s="1">
        <v>700</v>
      </c>
      <c r="Q7" s="1">
        <v>701.1</v>
      </c>
      <c r="R7" s="1">
        <v>622.4</v>
      </c>
    </row>
    <row r="8" spans="2:36" s="6" customFormat="1">
      <c r="B8" s="6" t="s">
        <v>24</v>
      </c>
      <c r="C8" s="6">
        <v>89.3</v>
      </c>
      <c r="D8" s="6">
        <v>110.2</v>
      </c>
      <c r="E8" s="6">
        <v>106.5</v>
      </c>
      <c r="F8" s="6">
        <v>82.3</v>
      </c>
      <c r="G8" s="6">
        <v>77.599999999999994</v>
      </c>
      <c r="H8" s="6">
        <v>76.2</v>
      </c>
      <c r="I8" s="6">
        <v>82.9</v>
      </c>
      <c r="N8" s="6">
        <v>90.02</v>
      </c>
      <c r="O8" s="6">
        <v>118</v>
      </c>
      <c r="P8" s="6">
        <v>249.6</v>
      </c>
      <c r="Q8" s="6">
        <v>356.5</v>
      </c>
      <c r="R8" s="6">
        <v>388.3</v>
      </c>
    </row>
    <row r="9" spans="2:36">
      <c r="B9" s="5" t="s">
        <v>25</v>
      </c>
      <c r="C9" s="1">
        <v>1321.7</v>
      </c>
      <c r="D9" s="1">
        <v>1340.9</v>
      </c>
      <c r="E9" s="1">
        <v>1418.6</v>
      </c>
      <c r="F9" s="1">
        <f>+R9-SUM(C9:E9)</f>
        <v>1426.4999999999995</v>
      </c>
      <c r="G9" s="1">
        <v>1160.9000000000001</v>
      </c>
      <c r="H9" s="1">
        <v>1272.9000000000001</v>
      </c>
      <c r="I9" s="1">
        <v>1516.1</v>
      </c>
      <c r="J9" s="1">
        <v>1800</v>
      </c>
      <c r="N9" s="1">
        <f>+SUM(N4:N8)</f>
        <v>2699.1609999999996</v>
      </c>
      <c r="O9" s="1">
        <f>+SUM(O4:O8)</f>
        <v>2968.8999999999996</v>
      </c>
      <c r="P9" s="1">
        <f>+SUM(P4:P8)</f>
        <v>4462.4000000000005</v>
      </c>
      <c r="Q9" s="1">
        <f>+SUM(Q4:Q8)</f>
        <v>5919.6</v>
      </c>
      <c r="R9" s="1">
        <f>+SUM(R4:R8)</f>
        <v>5507.7</v>
      </c>
      <c r="S9" s="1">
        <f>SUM(G9:J9)</f>
        <v>5749.9</v>
      </c>
    </row>
    <row r="10" spans="2:36" s="6" customFormat="1">
      <c r="B10" s="6" t="s">
        <v>3</v>
      </c>
      <c r="C10" s="6">
        <v>764.5</v>
      </c>
      <c r="D10" s="6">
        <v>819.8</v>
      </c>
      <c r="E10" s="6">
        <v>867.4</v>
      </c>
      <c r="F10" s="1">
        <f t="shared" ref="F10:F18" si="1">+R10-SUM(C10:E10)</f>
        <v>762.40000000000009</v>
      </c>
      <c r="G10" s="6">
        <v>633.1</v>
      </c>
      <c r="H10" s="6">
        <v>685.3</v>
      </c>
      <c r="I10" s="6">
        <v>1166.7</v>
      </c>
      <c r="P10" s="6">
        <v>2398.1999999999998</v>
      </c>
      <c r="Q10" s="6">
        <v>2932.1</v>
      </c>
      <c r="R10" s="6">
        <v>3214.1</v>
      </c>
    </row>
    <row r="11" spans="2:36" s="6" customFormat="1">
      <c r="B11" s="6" t="s">
        <v>28</v>
      </c>
      <c r="C11" s="6">
        <f>+C9-C10</f>
        <v>557.20000000000005</v>
      </c>
      <c r="D11" s="6">
        <f>+D9-D10</f>
        <v>521.10000000000014</v>
      </c>
      <c r="E11" s="6">
        <f>+E9-E10</f>
        <v>551.19999999999993</v>
      </c>
      <c r="F11" s="1">
        <f t="shared" si="1"/>
        <v>664.09999999999991</v>
      </c>
      <c r="G11" s="6">
        <f>+G9-G10</f>
        <v>527.80000000000007</v>
      </c>
      <c r="H11" s="6">
        <f>+H9-H10</f>
        <v>587.60000000000014</v>
      </c>
      <c r="I11" s="6">
        <f>+I9-I10</f>
        <v>349.39999999999986</v>
      </c>
      <c r="P11" s="6">
        <f>+P9-P10</f>
        <v>2064.2000000000007</v>
      </c>
      <c r="Q11" s="6">
        <f>+Q9-Q10</f>
        <v>2987.5000000000005</v>
      </c>
      <c r="R11" s="6">
        <f>+R9-R10</f>
        <v>2293.6</v>
      </c>
    </row>
    <row r="12" spans="2:36">
      <c r="B12" s="1" t="s">
        <v>29</v>
      </c>
      <c r="C12" s="1">
        <v>480.7</v>
      </c>
      <c r="D12" s="1">
        <v>474.8</v>
      </c>
      <c r="E12" s="1">
        <v>481.1</v>
      </c>
      <c r="F12" s="1">
        <f t="shared" si="1"/>
        <v>459.60000000000014</v>
      </c>
      <c r="G12" s="1">
        <v>476.1</v>
      </c>
      <c r="H12" s="1">
        <v>486.7</v>
      </c>
      <c r="I12" s="1">
        <v>488.6</v>
      </c>
      <c r="P12" s="1">
        <v>1424.2</v>
      </c>
      <c r="Q12" s="1">
        <v>1784.3</v>
      </c>
      <c r="R12" s="1">
        <v>1896.2</v>
      </c>
    </row>
    <row r="13" spans="2:36">
      <c r="B13" s="1" t="s">
        <v>30</v>
      </c>
      <c r="C13" s="1">
        <v>199</v>
      </c>
      <c r="D13" s="1">
        <v>210</v>
      </c>
      <c r="E13" s="1">
        <v>213</v>
      </c>
      <c r="F13" s="1">
        <f t="shared" si="1"/>
        <v>212</v>
      </c>
      <c r="G13" s="1">
        <v>199.9</v>
      </c>
      <c r="H13" s="1">
        <v>197.3</v>
      </c>
      <c r="I13" s="1">
        <v>205.3</v>
      </c>
      <c r="P13" s="1">
        <v>955.3</v>
      </c>
      <c r="Q13" s="1">
        <v>843.6</v>
      </c>
      <c r="R13" s="1">
        <v>834</v>
      </c>
    </row>
    <row r="14" spans="2:36">
      <c r="B14" s="1" t="s">
        <v>31</v>
      </c>
      <c r="C14" s="1">
        <f>+C11-SUM(C12:C13)</f>
        <v>-122.5</v>
      </c>
      <c r="D14" s="1">
        <f>+D11-SUM(D12:D13)</f>
        <v>-163.69999999999982</v>
      </c>
      <c r="E14" s="1">
        <f>+E11-SUM(E12:E13)</f>
        <v>-142.90000000000009</v>
      </c>
      <c r="F14" s="1">
        <f t="shared" si="1"/>
        <v>-7.5</v>
      </c>
      <c r="G14" s="1">
        <f>+G11-SUM(G12:G13)</f>
        <v>-148.19999999999993</v>
      </c>
      <c r="H14" s="1">
        <f>+H11-SUM(H12:H13)</f>
        <v>-96.399999999999864</v>
      </c>
      <c r="I14" s="1">
        <f>+I11-SUM(I12:I13)</f>
        <v>-344.50000000000023</v>
      </c>
      <c r="P14" s="1">
        <f>+P11-SUM(P12:P13)</f>
        <v>-315.29999999999927</v>
      </c>
      <c r="Q14" s="1">
        <f>+Q11-SUM(Q12:Q13)</f>
        <v>359.60000000000036</v>
      </c>
      <c r="R14" s="1">
        <f>+R11-SUM(R12:R13)</f>
        <v>-436.59999999999991</v>
      </c>
    </row>
    <row r="15" spans="2:36">
      <c r="B15" s="1" t="s">
        <v>32</v>
      </c>
      <c r="C15" s="1">
        <v>-49.9</v>
      </c>
      <c r="D15" s="1">
        <v>-45.9</v>
      </c>
      <c r="E15" s="1">
        <v>-41.2</v>
      </c>
      <c r="F15" s="1">
        <f t="shared" si="1"/>
        <v>-54</v>
      </c>
      <c r="G15" s="1">
        <v>-45.5</v>
      </c>
      <c r="H15" s="1">
        <v>-45.8</v>
      </c>
      <c r="I15" s="1">
        <v>-47.7</v>
      </c>
      <c r="P15" s="1">
        <v>-135.80000000000001</v>
      </c>
      <c r="Q15" s="1">
        <v>-152.9</v>
      </c>
      <c r="R15" s="1">
        <f>+-191</f>
        <v>-191</v>
      </c>
    </row>
    <row r="16" spans="2:36">
      <c r="B16" s="1" t="s">
        <v>33</v>
      </c>
      <c r="C16" s="1">
        <f>+C14+C15</f>
        <v>-172.4</v>
      </c>
      <c r="D16" s="1">
        <f>+D14+D15</f>
        <v>-209.59999999999982</v>
      </c>
      <c r="E16" s="1">
        <f>+E14+E15</f>
        <v>-184.10000000000008</v>
      </c>
      <c r="F16" s="1">
        <f t="shared" si="1"/>
        <v>-61.5</v>
      </c>
      <c r="G16" s="1">
        <f>+G14+G15</f>
        <v>-193.69999999999993</v>
      </c>
      <c r="H16" s="1">
        <f>+H14+H15</f>
        <v>-142.19999999999987</v>
      </c>
      <c r="I16" s="1">
        <f>+I14+I15</f>
        <v>-392.20000000000022</v>
      </c>
      <c r="P16" s="1">
        <f>+P14+P15</f>
        <v>-451.09999999999928</v>
      </c>
      <c r="Q16" s="1">
        <f>+Q14+Q15</f>
        <v>206.70000000000036</v>
      </c>
      <c r="R16" s="1">
        <f>+R14+R15</f>
        <v>-627.59999999999991</v>
      </c>
    </row>
    <row r="17" spans="2:19">
      <c r="B17" s="1" t="s">
        <v>34</v>
      </c>
      <c r="C17" s="1">
        <v>-63.4</v>
      </c>
      <c r="D17" s="1">
        <v>-44.1</v>
      </c>
      <c r="E17" s="1">
        <v>-23.2</v>
      </c>
      <c r="F17" s="1">
        <f t="shared" si="1"/>
        <v>305.39999999999998</v>
      </c>
      <c r="G17" s="1">
        <v>17.8</v>
      </c>
      <c r="H17" s="1">
        <v>47.1</v>
      </c>
      <c r="I17" s="1">
        <v>-74.2</v>
      </c>
      <c r="P17" s="1">
        <v>-62.5</v>
      </c>
      <c r="Q17" s="1">
        <v>248.6</v>
      </c>
      <c r="R17" s="1">
        <v>174.7</v>
      </c>
    </row>
    <row r="18" spans="2:19">
      <c r="B18" s="1" t="s">
        <v>35</v>
      </c>
      <c r="C18" s="1">
        <f>+C16-C17</f>
        <v>-109</v>
      </c>
      <c r="D18" s="1">
        <f>+D16-D17</f>
        <v>-165.49999999999983</v>
      </c>
      <c r="E18" s="1">
        <f>+E16-E17</f>
        <v>-160.90000000000009</v>
      </c>
      <c r="F18" s="1">
        <f t="shared" si="1"/>
        <v>-366.90000000000003</v>
      </c>
      <c r="G18" s="1">
        <f>+G16-G17</f>
        <v>-211.49999999999994</v>
      </c>
      <c r="H18" s="1">
        <f>+H16-H17</f>
        <v>-189.29999999999987</v>
      </c>
      <c r="I18" s="1">
        <f>+I16-I17</f>
        <v>-318.00000000000023</v>
      </c>
      <c r="P18" s="1">
        <f>+P16-P17</f>
        <v>-388.59999999999928</v>
      </c>
      <c r="Q18" s="1">
        <f>+Q16-Q17</f>
        <v>-41.899999999999636</v>
      </c>
      <c r="R18" s="1">
        <f>+R16-R17</f>
        <v>-802.3</v>
      </c>
    </row>
    <row r="22" spans="2:19" s="4" customFormat="1">
      <c r="B22" s="1" t="s">
        <v>21</v>
      </c>
      <c r="G22" s="8">
        <f t="shared" ref="G22:I22" si="2">+G4/C4-1</f>
        <v>0.87333639284075248</v>
      </c>
      <c r="H22" s="8">
        <f t="shared" si="2"/>
        <v>0.91583297085689419</v>
      </c>
      <c r="I22" s="8">
        <f t="shared" si="2"/>
        <v>0.98110831234256923</v>
      </c>
      <c r="O22" s="4">
        <f t="shared" ref="O22" si="3">+O4/N4-1</f>
        <v>0.26335057371507364</v>
      </c>
      <c r="P22" s="4">
        <f t="shared" ref="P22" si="4">+P4/O4-1</f>
        <v>0.71473866256725604</v>
      </c>
      <c r="Q22" s="4">
        <f t="shared" ref="Q22:S27" si="5">+Q4/P4-1</f>
        <v>0.34969462654787931</v>
      </c>
      <c r="R22" s="4">
        <f t="shared" si="5"/>
        <v>-7.9749252739953702E-2</v>
      </c>
      <c r="S22" s="4">
        <f t="shared" si="5"/>
        <v>0.26241710650967653</v>
      </c>
    </row>
    <row r="23" spans="2:19" s="4" customFormat="1">
      <c r="B23" s="1" t="s">
        <v>22</v>
      </c>
      <c r="G23" s="4">
        <f>+G5/C5-1</f>
        <v>-0.58008776741634671</v>
      </c>
      <c r="H23" s="4">
        <f>+H5/D5-1</f>
        <v>-0.53921269453768694</v>
      </c>
      <c r="I23" s="4">
        <f>+I5/E5-1</f>
        <v>-0.44337882700110665</v>
      </c>
      <c r="O23" s="4">
        <f t="shared" ref="O23" si="6">+O5/N5-1</f>
        <v>0.71937896896737241</v>
      </c>
      <c r="P23" s="4">
        <f t="shared" ref="P23" si="7">+P5/O5-1</f>
        <v>0.42720125786163532</v>
      </c>
      <c r="Q23" s="4">
        <f t="shared" si="5"/>
        <v>0.50842789467885874</v>
      </c>
      <c r="R23" s="4">
        <f t="shared" si="5"/>
        <v>-0.10283377154542794</v>
      </c>
    </row>
    <row r="24" spans="2:19" s="4" customFormat="1">
      <c r="B24" s="1" t="s">
        <v>26</v>
      </c>
      <c r="G24" s="4">
        <f t="shared" ref="G24:I24" si="8">+G6/C6-1</f>
        <v>-0.75232838909968958</v>
      </c>
      <c r="H24" s="4">
        <f t="shared" si="8"/>
        <v>-0.72450090744101625</v>
      </c>
      <c r="I24" s="4">
        <f t="shared" si="8"/>
        <v>-0.73238546603475507</v>
      </c>
      <c r="O24" s="4">
        <f t="shared" ref="O24" si="9">+O6/N6-1</f>
        <v>5.2365452074708552E-2</v>
      </c>
      <c r="P24" s="4">
        <f t="shared" ref="P24" si="10">+P6/O6-1</f>
        <v>0.36870203536870205</v>
      </c>
      <c r="Q24" s="4">
        <f t="shared" si="5"/>
        <v>0.3213066796684545</v>
      </c>
      <c r="R24" s="4">
        <f t="shared" si="5"/>
        <v>-2.9612546125461159E-2</v>
      </c>
    </row>
    <row r="25" spans="2:19" s="4" customFormat="1">
      <c r="B25" s="1" t="s">
        <v>23</v>
      </c>
      <c r="G25" s="4">
        <f t="shared" ref="G25:I25" si="11">+G7/C7-1</f>
        <v>-0.70443349753694573</v>
      </c>
      <c r="H25" s="4">
        <f t="shared" si="11"/>
        <v>-0.46988670244484187</v>
      </c>
      <c r="I25" s="4">
        <f t="shared" si="11"/>
        <v>-0.42797866034380549</v>
      </c>
      <c r="O25" s="4">
        <f t="shared" ref="O25" si="12">+O7/N7-1</f>
        <v>-0.32054503000029555</v>
      </c>
      <c r="P25" s="4">
        <f t="shared" ref="P25" si="13">+P7/O7-1</f>
        <v>0.21802679658952484</v>
      </c>
      <c r="Q25" s="4">
        <f t="shared" si="5"/>
        <v>1.571428571428557E-3</v>
      </c>
      <c r="R25" s="4">
        <f t="shared" si="5"/>
        <v>-0.11225217515333052</v>
      </c>
    </row>
    <row r="26" spans="2:19" s="4" customFormat="1">
      <c r="B26" s="6" t="s">
        <v>24</v>
      </c>
      <c r="G26" s="4">
        <f t="shared" ref="G26:I26" si="14">+G8/C8-1</f>
        <v>-0.13101903695408734</v>
      </c>
      <c r="H26" s="4">
        <f t="shared" si="14"/>
        <v>-0.30852994555353896</v>
      </c>
      <c r="I26" s="4">
        <f t="shared" si="14"/>
        <v>-0.2215962441314554</v>
      </c>
      <c r="O26" s="4">
        <f t="shared" ref="O26" si="15">+O8/N8-1</f>
        <v>0.31081981781826262</v>
      </c>
      <c r="P26" s="4">
        <f t="shared" ref="P26" si="16">+P8/O8-1</f>
        <v>1.1152542372881356</v>
      </c>
      <c r="Q26" s="4">
        <f t="shared" si="5"/>
        <v>0.42828525641025639</v>
      </c>
      <c r="R26" s="4">
        <f t="shared" si="5"/>
        <v>8.9200561009817658E-2</v>
      </c>
    </row>
    <row r="27" spans="2:19" s="4" customFormat="1">
      <c r="B27" s="5" t="s">
        <v>25</v>
      </c>
      <c r="G27" s="4">
        <f>+G9/C9-1</f>
        <v>-0.12166149655746383</v>
      </c>
      <c r="H27" s="4">
        <f>+H9/D9-1</f>
        <v>-5.0712208218360755E-2</v>
      </c>
      <c r="I27" s="4">
        <f>+I9/E9-1</f>
        <v>6.8729733540110027E-2</v>
      </c>
      <c r="O27" s="4">
        <f t="shared" ref="O27" si="17">+O9/N9-1</f>
        <v>9.993438701878099E-2</v>
      </c>
      <c r="P27" s="4">
        <f t="shared" ref="P27" si="18">+P9/O9-1</f>
        <v>0.50304826703492922</v>
      </c>
      <c r="Q27" s="4">
        <f t="shared" si="5"/>
        <v>0.32655073503047682</v>
      </c>
      <c r="R27" s="4">
        <f t="shared" si="5"/>
        <v>-6.9582404216501192E-2</v>
      </c>
      <c r="S27" s="4">
        <f t="shared" si="5"/>
        <v>4.3974798917878477E-2</v>
      </c>
    </row>
    <row r="28" spans="2:19" s="4" customFormat="1">
      <c r="B28" s="4" t="s">
        <v>73</v>
      </c>
      <c r="C28" s="4">
        <f>+C12/C$9</f>
        <v>0.36369826738291594</v>
      </c>
      <c r="D28" s="4">
        <f t="shared" ref="D28:I28" si="19">+D12/D$9</f>
        <v>0.35409053620702513</v>
      </c>
      <c r="E28" s="4">
        <f t="shared" si="19"/>
        <v>0.33913717749894268</v>
      </c>
      <c r="F28" s="4">
        <f t="shared" si="19"/>
        <v>0.32218717139852804</v>
      </c>
      <c r="G28" s="4">
        <f t="shared" si="19"/>
        <v>0.41011284348350419</v>
      </c>
      <c r="H28" s="4">
        <f t="shared" si="19"/>
        <v>0.38235525178725743</v>
      </c>
      <c r="I28" s="4">
        <f t="shared" si="19"/>
        <v>0.32227425631554651</v>
      </c>
    </row>
    <row r="32" spans="2:19">
      <c r="B32" s="1" t="s">
        <v>69</v>
      </c>
      <c r="C32" s="1">
        <v>208.4</v>
      </c>
      <c r="D32" s="1">
        <v>112.5</v>
      </c>
      <c r="E32" s="5">
        <v>503</v>
      </c>
      <c r="F32" s="1">
        <v>546.6</v>
      </c>
      <c r="G32" s="1">
        <v>324.5</v>
      </c>
      <c r="H32" s="1">
        <v>306.39999999999998</v>
      </c>
      <c r="I32" s="1">
        <v>536.29999999999995</v>
      </c>
    </row>
    <row r="33" spans="2:9">
      <c r="B33" s="1" t="s">
        <v>70</v>
      </c>
      <c r="C33" s="1">
        <f>+-99.8-2.8</f>
        <v>-102.6</v>
      </c>
      <c r="D33" s="1">
        <f>+-111.1-0.2</f>
        <v>-111.3</v>
      </c>
      <c r="E33" s="1">
        <f>+-54.4-0.3</f>
        <v>-54.699999999999996</v>
      </c>
      <c r="F33" s="1">
        <f>+-71-10.6</f>
        <v>-81.599999999999994</v>
      </c>
      <c r="G33" s="1">
        <f>+-91.5-0.5</f>
        <v>-92</v>
      </c>
      <c r="H33" s="1">
        <f>+-48.2-5.2</f>
        <v>-53.400000000000006</v>
      </c>
      <c r="I33" s="1">
        <f>+-75-0.5</f>
        <v>-75.5</v>
      </c>
    </row>
    <row r="34" spans="2:9" s="5" customFormat="1">
      <c r="B34" s="5" t="s">
        <v>71</v>
      </c>
      <c r="C34" s="5">
        <f t="shared" ref="C34:H34" si="20">SUM(C32:C33)</f>
        <v>105.80000000000001</v>
      </c>
      <c r="D34" s="5">
        <f t="shared" si="20"/>
        <v>1.2000000000000028</v>
      </c>
      <c r="E34" s="5">
        <f t="shared" si="20"/>
        <v>448.3</v>
      </c>
      <c r="F34" s="5">
        <f t="shared" si="20"/>
        <v>465</v>
      </c>
      <c r="G34" s="5">
        <f t="shared" si="20"/>
        <v>232.5</v>
      </c>
      <c r="H34" s="5">
        <f t="shared" si="20"/>
        <v>252.99999999999997</v>
      </c>
      <c r="I34" s="5">
        <f>SUM(I32:I33)</f>
        <v>460.79999999999995</v>
      </c>
    </row>
    <row r="36" spans="2:9">
      <c r="B36" s="1" t="s">
        <v>72</v>
      </c>
      <c r="F36" s="1">
        <f t="shared" ref="F36:H36" si="21">SUM(C34:F34)</f>
        <v>1020.3000000000001</v>
      </c>
      <c r="G36" s="1">
        <f t="shared" si="21"/>
        <v>1147</v>
      </c>
      <c r="H36" s="1">
        <f t="shared" si="21"/>
        <v>1398.8</v>
      </c>
      <c r="I36" s="1">
        <f>SUM(F34:I34)</f>
        <v>1411.3</v>
      </c>
    </row>
    <row r="37" spans="2:9">
      <c r="F37" s="1">
        <f t="shared" ref="F37:H37" si="22">+SUM(C18:F18)</f>
        <v>-802.3</v>
      </c>
      <c r="G37" s="1">
        <f t="shared" si="22"/>
        <v>-904.8</v>
      </c>
      <c r="H37" s="1">
        <f t="shared" si="22"/>
        <v>-928.6</v>
      </c>
      <c r="I37" s="1">
        <f>+SUM(F18:I18)</f>
        <v>-1085.7</v>
      </c>
    </row>
  </sheetData>
  <pageMargins left="0.7" right="0.7" top="0.75" bottom="0.75" header="0.3" footer="0.3"/>
  <ignoredErrors>
    <ignoredError sqref="P9 S4 N9:O9" formulaRange="1"/>
    <ignoredError sqref="F11:F18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2025-02-07T03:15:52Z</dcterms:created>
  <dcterms:modified xsi:type="dcterms:W3CDTF">2025-02-09T03:45:51Z</dcterms:modified>
</cp:coreProperties>
</file>