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4B5141EA-8649-4D48-B46B-47E4AB8CBFAE}" xr6:coauthVersionLast="47" xr6:coauthVersionMax="47" xr10:uidLastSave="{00000000-0000-0000-0000-000000000000}"/>
  <bookViews>
    <workbookView xWindow="19300" yWindow="1660" windowWidth="29320" windowHeight="26000" xr2:uid="{CED5AF02-4096-2C42-A814-858C071FF88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I23" i="2"/>
  <c r="F23" i="2"/>
  <c r="F49" i="2"/>
  <c r="F51" i="2" s="1"/>
  <c r="F38" i="2"/>
  <c r="I51" i="2"/>
  <c r="I49" i="2"/>
  <c r="I38" i="2"/>
  <c r="I5" i="2"/>
  <c r="I20" i="2" s="1"/>
  <c r="N20" i="2"/>
  <c r="M20" i="2"/>
  <c r="L20" i="2"/>
  <c r="H20" i="2"/>
  <c r="G20" i="2"/>
  <c r="E20" i="2"/>
  <c r="D20" i="2"/>
  <c r="C20" i="2"/>
  <c r="F13" i="2"/>
  <c r="F11" i="2"/>
  <c r="F10" i="2"/>
  <c r="F8" i="2"/>
  <c r="F7" i="2"/>
  <c r="F6" i="2"/>
  <c r="F5" i="2"/>
  <c r="M19" i="2"/>
  <c r="L9" i="2"/>
  <c r="L12" i="2" s="1"/>
  <c r="L14" i="2" s="1"/>
  <c r="L16" i="2" s="1"/>
  <c r="N19" i="2"/>
  <c r="M9" i="2"/>
  <c r="M12" i="2" s="1"/>
  <c r="M14" i="2" s="1"/>
  <c r="M16" i="2" s="1"/>
  <c r="N9" i="2"/>
  <c r="N12" i="2" s="1"/>
  <c r="N14" i="2" s="1"/>
  <c r="N16" i="2" s="1"/>
  <c r="G19" i="2"/>
  <c r="C9" i="2"/>
  <c r="C12" i="2" s="1"/>
  <c r="C14" i="2" s="1"/>
  <c r="C16" i="2" s="1"/>
  <c r="G9" i="2"/>
  <c r="G12" i="2" s="1"/>
  <c r="G14" i="2" s="1"/>
  <c r="G16" i="2" s="1"/>
  <c r="H19" i="2"/>
  <c r="D9" i="2"/>
  <c r="D12" i="2" s="1"/>
  <c r="D14" i="2" s="1"/>
  <c r="D16" i="2" s="1"/>
  <c r="H9" i="2"/>
  <c r="H12" i="2" s="1"/>
  <c r="H14" i="2" s="1"/>
  <c r="H16" i="2" s="1"/>
  <c r="E9" i="2"/>
  <c r="E12" i="2" s="1"/>
  <c r="E14" i="2" s="1"/>
  <c r="E16" i="2" s="1"/>
  <c r="I9" i="2"/>
  <c r="I12" i="2" s="1"/>
  <c r="I14" i="2" s="1"/>
  <c r="I16" i="2" s="1"/>
  <c r="I6" i="1"/>
  <c r="I7" i="1" s="1"/>
  <c r="H7" i="1"/>
  <c r="H5" i="1"/>
  <c r="H8" i="1" s="1"/>
  <c r="F20" i="2" l="1"/>
  <c r="I19" i="2"/>
  <c r="F16" i="2"/>
  <c r="F9" i="2"/>
  <c r="F14" i="2"/>
  <c r="F15" i="2" s="1"/>
  <c r="F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</authors>
  <commentList>
    <comment ref="B3" authorId="0" shapeId="0" xr:uid="{817D3DA6-24C6-B947-8E49-725931CFDCD7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MT"/>
          </rPr>
          <t>ew products include hardware products and related revenues manufactured on 180 nanometer or smaller semiconductor processes, intellectual property license, professional services, QuickAI and SensiML AI software as a service (SaaS) revenue</t>
        </r>
      </text>
    </comment>
    <comment ref="B4" authorId="0" shapeId="0" xr:uid="{F7725AA7-D066-3A42-B702-B689667096A7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MT"/>
          </rPr>
          <t>Mature products include all products produced on semiconductor processes larger than 180 nanometer.</t>
        </r>
      </text>
    </comment>
  </commentList>
</comments>
</file>

<file path=xl/sharedStrings.xml><?xml version="1.0" encoding="utf-8"?>
<sst xmlns="http://schemas.openxmlformats.org/spreadsheetml/2006/main" count="82" uniqueCount="79">
  <si>
    <t>P</t>
  </si>
  <si>
    <t>S</t>
  </si>
  <si>
    <t>MC</t>
  </si>
  <si>
    <t>C</t>
  </si>
  <si>
    <t>D</t>
  </si>
  <si>
    <t>EV</t>
  </si>
  <si>
    <t>Q324</t>
  </si>
  <si>
    <t>Q123</t>
  </si>
  <si>
    <t>Q223</t>
  </si>
  <si>
    <t>Q323</t>
  </si>
  <si>
    <t>Q423</t>
  </si>
  <si>
    <t>Q124</t>
  </si>
  <si>
    <t>Q224</t>
  </si>
  <si>
    <t>Q424</t>
  </si>
  <si>
    <t>Founded</t>
  </si>
  <si>
    <t>Embedded FPGA (eFGPA) IP</t>
  </si>
  <si>
    <t>System on Chip (SoC): integrated semiconductor containing multiple components. processor, memory input/output interfaces, and hardware accelerators</t>
  </si>
  <si>
    <t>designed to execute pre-defined tasks efficiently by integrating everything needed onto a single chip</t>
  </si>
  <si>
    <t>optimized for specific applications, like smartphones, wearables, IoT devices, and AI processing</t>
  </si>
  <si>
    <t xml:space="preserve">cannot be reprogrammed after manufacturing </t>
  </si>
  <si>
    <t>Use Cases</t>
  </si>
  <si>
    <t>smartphones</t>
  </si>
  <si>
    <t>AI powered voice assistants</t>
  </si>
  <si>
    <t>Industrial automation</t>
  </si>
  <si>
    <t>Field Programmable Gate Array: semiconductor that conisst of programmable logic blocks and interconnects that can be reconfigured after manufacturing.  Allows for customization</t>
  </si>
  <si>
    <t xml:space="preserve">reconfigurable chip that allows users to modify the logic after manufacturing </t>
  </si>
  <si>
    <t>EOS S3 SOC</t>
  </si>
  <si>
    <t>designed for AI/ML, voice processing, and ulta low power IoT apps</t>
  </si>
  <si>
    <t>ARTICLINK III SoC</t>
  </si>
  <si>
    <t>used for sensor fusion in wearables, industrial IoT, and smart devices</t>
  </si>
  <si>
    <t>Traditional FPGA</t>
  </si>
  <si>
    <t>Adjacent to CPU/GPU: typically connected via Pcle, memory buses, or high speed interconnects</t>
  </si>
  <si>
    <t>Placement: Motherboard or Pcle Card: the fgpa sits as a standalone chip on a circuit board</t>
  </si>
  <si>
    <t>fpga's act as accelerators for specific tasks, offloading computational work for the CPU or GPU</t>
  </si>
  <si>
    <t xml:space="preserve">Embedded FPGA </t>
  </si>
  <si>
    <t>eFPGA is not a sperate chip.  Is is integrated inside another chip, such as an AISC or SoC</t>
  </si>
  <si>
    <t>Placement: Inside a custom ASIC or SoC, instead fo sitting next to the CPU or GPU, the eFPGA logic is embdedded inside a large semiconductor device</t>
  </si>
  <si>
    <t>R Y/Y</t>
  </si>
  <si>
    <t xml:space="preserve">R </t>
  </si>
  <si>
    <t>R&amp;D</t>
  </si>
  <si>
    <t>SG&amp;A</t>
  </si>
  <si>
    <t>Operating Income</t>
  </si>
  <si>
    <t>Interest Expense</t>
  </si>
  <si>
    <t xml:space="preserve">Interest Income </t>
  </si>
  <si>
    <t xml:space="preserve">EBT </t>
  </si>
  <si>
    <t>Taxes</t>
  </si>
  <si>
    <t xml:space="preserve">Net Income </t>
  </si>
  <si>
    <t>Diluted</t>
  </si>
  <si>
    <t>EPS</t>
  </si>
  <si>
    <t>GM %</t>
  </si>
  <si>
    <t>New products</t>
  </si>
  <si>
    <t xml:space="preserve">Mature Products </t>
  </si>
  <si>
    <t xml:space="preserve">Total Assets </t>
  </si>
  <si>
    <t xml:space="preserve">Cash </t>
  </si>
  <si>
    <t>A/R</t>
  </si>
  <si>
    <t>Contract assets</t>
  </si>
  <si>
    <t>Note Recievable</t>
  </si>
  <si>
    <t>Inventories</t>
  </si>
  <si>
    <t>Prepaid Exp</t>
  </si>
  <si>
    <t>PPE</t>
  </si>
  <si>
    <t>Capitalized software</t>
  </si>
  <si>
    <t>Right of use</t>
  </si>
  <si>
    <t>Intangibles</t>
  </si>
  <si>
    <t>Non marketable equity</t>
  </si>
  <si>
    <t>Goodwill</t>
  </si>
  <si>
    <t xml:space="preserve">Note recievable </t>
  </si>
  <si>
    <t xml:space="preserve">Other Assets </t>
  </si>
  <si>
    <t xml:space="preserve">Equity </t>
  </si>
  <si>
    <t>Revolving Crediy</t>
  </si>
  <si>
    <t>Trade payables</t>
  </si>
  <si>
    <t xml:space="preserve">Accrued liabilities </t>
  </si>
  <si>
    <t>Deferred revenue</t>
  </si>
  <si>
    <t>Note payable</t>
  </si>
  <si>
    <t>Lease Liabilities</t>
  </si>
  <si>
    <t>Notes payable</t>
  </si>
  <si>
    <t>OL</t>
  </si>
  <si>
    <t xml:space="preserve">Total Liabilities </t>
  </si>
  <si>
    <t xml:space="preserve">TL + Equity </t>
  </si>
  <si>
    <t xml:space="preserve">Net Cash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</si>
</sst>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theme="1"/>
      <name val="ArialMT"/>
      <family val="2"/>
    </font>
    <font>
      <u/>
      <sz val="10"/>
      <color theme="1"/>
      <name val="ArialMT"/>
      <family val="2"/>
    </font>
    <font>
      <b/>
      <sz val="10"/>
      <color theme="1"/>
      <name val="ArialMT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ArialMT"/>
    </font>
    <font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4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left" indent="1"/>
    </xf>
    <xf numFmtId="3" fontId="1" fillId="0" borderId="0" xfId="0" applyNumberFormat="1" applyFont="1"/>
    <xf numFmtId="3" fontId="2" fillId="0" borderId="0" xfId="0" applyNumberFormat="1" applyFont="1"/>
    <xf numFmtId="9" fontId="0" fillId="0" borderId="0" xfId="0" applyNumberFormat="1"/>
    <xf numFmtId="9" fontId="2" fillId="0" borderId="0" xfId="0" applyNumberFormat="1" applyFont="1"/>
    <xf numFmtId="2" fontId="0" fillId="0" borderId="0" xfId="0" applyNumberFormat="1"/>
    <xf numFmtId="1" fontId="2" fillId="0" borderId="0" xfId="0" applyNumberFormat="1" applyFont="1"/>
    <xf numFmtId="3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498177</xdr:colOff>
      <xdr:row>0</xdr:row>
      <xdr:rowOff>35083</xdr:rowOff>
    </xdr:from>
    <xdr:to>
      <xdr:col>9</xdr:col>
      <xdr:colOff>7017</xdr:colOff>
      <xdr:row>46</xdr:row>
      <xdr:rowOff>56132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67A10F-36FE-1066-B079-0259E45076C7}"/>
            </a:ext>
          </a:extLst>
        </xdr:cNvPr>
        <xdr:cNvCxnSpPr/>
      </xdr:nvCxnSpPr>
      <xdr:spPr>
        <a:xfrm>
          <a:off x="4722155" y="35083"/>
          <a:ext cx="14033" cy="7598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14E-7DB0-724B-ABE0-1286975FE278}">
  <dimension ref="B2:I40"/>
  <sheetViews>
    <sheetView tabSelected="1" topLeftCell="B1" zoomScale="161" workbookViewId="0">
      <selection activeCell="C3" sqref="C3"/>
    </sheetView>
  </sheetViews>
  <sheetFormatPr baseColWidth="10" defaultRowHeight="13"/>
  <cols>
    <col min="1" max="1" width="3" style="1" customWidth="1"/>
    <col min="2" max="2" width="24.5" style="1" bestFit="1" customWidth="1"/>
    <col min="3" max="3" width="5.1640625" style="1" bestFit="1" customWidth="1"/>
    <col min="4" max="6" width="10.83203125" style="1"/>
    <col min="7" max="7" width="3.6640625" style="1" bestFit="1" customWidth="1"/>
    <col min="8" max="8" width="4.6640625" style="1" bestFit="1" customWidth="1"/>
    <col min="9" max="9" width="5.5" style="1" bestFit="1" customWidth="1"/>
    <col min="10" max="16384" width="10.83203125" style="1"/>
  </cols>
  <sheetData>
    <row r="2" spans="2:9">
      <c r="B2" s="1" t="s">
        <v>14</v>
      </c>
      <c r="C2" s="3">
        <v>1988</v>
      </c>
    </row>
    <row r="3" spans="2:9">
      <c r="G3" s="1" t="s">
        <v>0</v>
      </c>
      <c r="H3" s="2">
        <v>8.2100000000000009</v>
      </c>
    </row>
    <row r="4" spans="2:9">
      <c r="G4" s="1" t="s">
        <v>1</v>
      </c>
      <c r="H4" s="1">
        <v>14.707072</v>
      </c>
      <c r="I4" s="1" t="s">
        <v>6</v>
      </c>
    </row>
    <row r="5" spans="2:9">
      <c r="G5" s="1" t="s">
        <v>2</v>
      </c>
      <c r="H5" s="1">
        <f>+H3*H4</f>
        <v>120.74506112000002</v>
      </c>
    </row>
    <row r="6" spans="2:9">
      <c r="G6" s="1" t="s">
        <v>3</v>
      </c>
      <c r="H6" s="1">
        <v>22.364000000000001</v>
      </c>
      <c r="I6" s="1" t="str">
        <f>+I4</f>
        <v>Q324</v>
      </c>
    </row>
    <row r="7" spans="2:9">
      <c r="G7" s="1" t="s">
        <v>4</v>
      </c>
      <c r="H7" s="1">
        <f>1.798 + 1.314 + 20</f>
        <v>23.112000000000002</v>
      </c>
      <c r="I7" s="1" t="str">
        <f>+I6</f>
        <v>Q324</v>
      </c>
    </row>
    <row r="8" spans="2:9">
      <c r="B8" s="1" t="s">
        <v>15</v>
      </c>
      <c r="G8" s="1" t="s">
        <v>5</v>
      </c>
      <c r="H8" s="1">
        <f>+H5-H6+H7</f>
        <v>121.49306112000002</v>
      </c>
    </row>
    <row r="10" spans="2:9">
      <c r="B10" s="1" t="s">
        <v>24</v>
      </c>
    </row>
    <row r="11" spans="2:9">
      <c r="B11" s="4" t="s">
        <v>25</v>
      </c>
    </row>
    <row r="14" spans="2:9">
      <c r="B14" s="1" t="s">
        <v>16</v>
      </c>
    </row>
    <row r="15" spans="2:9">
      <c r="B15" s="4" t="s">
        <v>17</v>
      </c>
    </row>
    <row r="16" spans="2:9">
      <c r="B16" s="4" t="s">
        <v>18</v>
      </c>
    </row>
    <row r="17" spans="2:4">
      <c r="B17" s="4" t="s">
        <v>19</v>
      </c>
    </row>
    <row r="18" spans="2:4">
      <c r="B18" s="5" t="s">
        <v>20</v>
      </c>
    </row>
    <row r="19" spans="2:4">
      <c r="B19" s="1" t="s">
        <v>21</v>
      </c>
    </row>
    <row r="20" spans="2:4">
      <c r="B20" s="1" t="s">
        <v>22</v>
      </c>
    </row>
    <row r="21" spans="2:4">
      <c r="B21" s="1" t="s">
        <v>23</v>
      </c>
      <c r="D21" s="1">
        <v>0</v>
      </c>
    </row>
    <row r="24" spans="2:4">
      <c r="B24" s="6" t="s">
        <v>30</v>
      </c>
    </row>
    <row r="25" spans="2:4">
      <c r="B25" s="1" t="s">
        <v>32</v>
      </c>
    </row>
    <row r="26" spans="2:4">
      <c r="B26" s="1" t="s">
        <v>31</v>
      </c>
    </row>
    <row r="28" spans="2:4">
      <c r="B28" s="1" t="s">
        <v>33</v>
      </c>
    </row>
    <row r="30" spans="2:4">
      <c r="B30" s="1" t="s">
        <v>34</v>
      </c>
    </row>
    <row r="31" spans="2:4">
      <c r="B31" s="1" t="s">
        <v>35</v>
      </c>
    </row>
    <row r="32" spans="2:4">
      <c r="B32" s="1" t="s">
        <v>36</v>
      </c>
    </row>
    <row r="39" spans="2:3">
      <c r="B39" s="1" t="s">
        <v>26</v>
      </c>
      <c r="C39" s="1" t="s">
        <v>27</v>
      </c>
    </row>
    <row r="40" spans="2:3">
      <c r="B40" s="1" t="s">
        <v>28</v>
      </c>
      <c r="C40" s="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20AB-C989-7E43-BC65-C1F967F8FF84}">
  <dimension ref="B2:N51"/>
  <sheetViews>
    <sheetView zoomScale="18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5" sqref="G5:J5"/>
    </sheetView>
  </sheetViews>
  <sheetFormatPr baseColWidth="10" defaultRowHeight="13"/>
  <cols>
    <col min="1" max="1" width="0.6640625" style="1" customWidth="1"/>
    <col min="2" max="2" width="15" style="1" bestFit="1" customWidth="1"/>
    <col min="3" max="9" width="6.6640625" style="1" bestFit="1" customWidth="1"/>
    <col min="10" max="10" width="5.5" style="1" bestFit="1" customWidth="1"/>
    <col min="11" max="11" width="10.83203125" style="1"/>
    <col min="12" max="14" width="6.6640625" style="1" bestFit="1" customWidth="1"/>
    <col min="15" max="16384" width="10.83203125" style="1"/>
  </cols>
  <sheetData>
    <row r="2" spans="2:14" s="10" customFormat="1">
      <c r="C2" s="10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6</v>
      </c>
      <c r="J2" s="10" t="s">
        <v>13</v>
      </c>
      <c r="L2" s="10">
        <v>2021</v>
      </c>
      <c r="M2" s="10">
        <v>2022</v>
      </c>
      <c r="N2" s="10">
        <v>2023</v>
      </c>
    </row>
    <row r="3" spans="2:14" s="6" customFormat="1">
      <c r="B3" s="6" t="s">
        <v>50</v>
      </c>
      <c r="I3" s="6">
        <v>3537</v>
      </c>
    </row>
    <row r="4" spans="2:14" s="6" customFormat="1">
      <c r="B4" s="6" t="s">
        <v>51</v>
      </c>
      <c r="I4" s="6">
        <v>736</v>
      </c>
    </row>
    <row r="5" spans="2:14">
      <c r="B5" s="1" t="s">
        <v>38</v>
      </c>
      <c r="C5" s="1">
        <v>4133</v>
      </c>
      <c r="D5" s="1">
        <v>2921</v>
      </c>
      <c r="E5" s="1">
        <v>6665</v>
      </c>
      <c r="F5" s="1">
        <f>+N5-SUM(C5:E5)</f>
        <v>7479</v>
      </c>
      <c r="G5" s="1">
        <v>6007</v>
      </c>
      <c r="H5" s="1">
        <v>4127</v>
      </c>
      <c r="I5" s="1">
        <f>SUM(I3:I4)</f>
        <v>4273</v>
      </c>
      <c r="J5" s="1">
        <f>+I5*1.01</f>
        <v>4315.7300000000005</v>
      </c>
      <c r="L5" s="1">
        <v>12685</v>
      </c>
      <c r="M5" s="1">
        <v>16180</v>
      </c>
      <c r="N5" s="1">
        <v>21198</v>
      </c>
    </row>
    <row r="6" spans="2:14">
      <c r="B6" s="1" t="s">
        <v>3</v>
      </c>
      <c r="C6" s="1">
        <v>1743</v>
      </c>
      <c r="D6" s="1">
        <v>1718</v>
      </c>
      <c r="E6" s="1">
        <v>1537</v>
      </c>
      <c r="F6" s="1">
        <f t="shared" ref="F6:F16" si="0">+N6-SUM(C6:E6)</f>
        <v>1713</v>
      </c>
      <c r="G6" s="1">
        <v>2024</v>
      </c>
      <c r="H6" s="1">
        <v>2022</v>
      </c>
      <c r="I6" s="1">
        <v>1888</v>
      </c>
      <c r="L6" s="1">
        <v>5266</v>
      </c>
      <c r="M6" s="1">
        <v>7378</v>
      </c>
      <c r="N6" s="1">
        <v>6711</v>
      </c>
    </row>
    <row r="7" spans="2:14">
      <c r="B7" s="1" t="s">
        <v>39</v>
      </c>
      <c r="C7" s="1">
        <v>1629</v>
      </c>
      <c r="D7" s="1">
        <v>1505</v>
      </c>
      <c r="E7" s="1">
        <v>1933</v>
      </c>
      <c r="F7" s="1">
        <f t="shared" si="0"/>
        <v>1381</v>
      </c>
      <c r="G7" s="1">
        <v>1459</v>
      </c>
      <c r="H7" s="1">
        <v>1527</v>
      </c>
      <c r="I7" s="1">
        <v>1954</v>
      </c>
      <c r="L7" s="1">
        <v>6927</v>
      </c>
      <c r="M7" s="1">
        <v>5001</v>
      </c>
      <c r="N7" s="1">
        <v>6448</v>
      </c>
    </row>
    <row r="8" spans="2:14">
      <c r="B8" s="1" t="s">
        <v>40</v>
      </c>
      <c r="C8" s="1">
        <v>1861</v>
      </c>
      <c r="D8" s="1">
        <v>1924</v>
      </c>
      <c r="E8" s="1">
        <v>1915</v>
      </c>
      <c r="F8" s="1">
        <f t="shared" si="0"/>
        <v>2269</v>
      </c>
      <c r="G8" s="1">
        <v>2351</v>
      </c>
      <c r="H8" s="1">
        <v>2095</v>
      </c>
      <c r="I8" s="1">
        <v>2292</v>
      </c>
      <c r="L8" s="1">
        <v>8008</v>
      </c>
      <c r="M8" s="1">
        <v>7601</v>
      </c>
      <c r="N8" s="1">
        <v>7969</v>
      </c>
    </row>
    <row r="9" spans="2:14">
      <c r="B9" s="1" t="s">
        <v>41</v>
      </c>
      <c r="C9" s="1">
        <f>+C5-SUM(C6:C8)</f>
        <v>-1100</v>
      </c>
      <c r="D9" s="1">
        <f>+D5-SUM(D6:D8)</f>
        <v>-2226</v>
      </c>
      <c r="E9" s="1">
        <f>+E5-SUM(E6:E8)</f>
        <v>1280</v>
      </c>
      <c r="F9" s="1">
        <f t="shared" si="0"/>
        <v>2116</v>
      </c>
      <c r="G9" s="1">
        <f>+G5-SUM(G6:G8)</f>
        <v>173</v>
      </c>
      <c r="H9" s="1">
        <f>+H5-SUM(H6:H8)</f>
        <v>-1517</v>
      </c>
      <c r="I9" s="1">
        <f>+I5-SUM(I6:I8)</f>
        <v>-1861</v>
      </c>
      <c r="L9" s="1">
        <f>+L5-SUM(L6:L8)</f>
        <v>-7516</v>
      </c>
      <c r="M9" s="1">
        <f>+M5-SUM(M6:M8)</f>
        <v>-3800</v>
      </c>
      <c r="N9" s="1">
        <f>+N5-SUM(N6:N8)</f>
        <v>70</v>
      </c>
    </row>
    <row r="10" spans="2:14">
      <c r="B10" s="1" t="s">
        <v>42</v>
      </c>
      <c r="C10" s="1">
        <v>-58</v>
      </c>
      <c r="D10" s="1">
        <v>-50</v>
      </c>
      <c r="E10" s="1">
        <v>-48</v>
      </c>
      <c r="F10" s="1">
        <f t="shared" si="0"/>
        <v>-59</v>
      </c>
      <c r="G10" s="1">
        <v>-69</v>
      </c>
      <c r="H10" s="1">
        <v>-40</v>
      </c>
      <c r="I10" s="1">
        <v>-186</v>
      </c>
      <c r="L10" s="1">
        <v>-130</v>
      </c>
      <c r="M10" s="1">
        <v>-148</v>
      </c>
      <c r="N10" s="1">
        <v>-215</v>
      </c>
    </row>
    <row r="11" spans="2:14">
      <c r="B11" s="1" t="s">
        <v>43</v>
      </c>
      <c r="C11" s="1">
        <v>-63</v>
      </c>
      <c r="D11" s="1">
        <v>0</v>
      </c>
      <c r="E11" s="1">
        <v>-36</v>
      </c>
      <c r="F11" s="1">
        <f t="shared" si="0"/>
        <v>-17</v>
      </c>
      <c r="G11" s="1">
        <v>11</v>
      </c>
      <c r="H11" s="1">
        <v>1</v>
      </c>
      <c r="I11" s="1">
        <v>-34</v>
      </c>
      <c r="L11" s="1">
        <v>-43</v>
      </c>
      <c r="M11" s="1">
        <v>-221</v>
      </c>
      <c r="N11" s="1">
        <v>-116</v>
      </c>
    </row>
    <row r="12" spans="2:14">
      <c r="B12" s="1" t="s">
        <v>44</v>
      </c>
      <c r="C12" s="1">
        <f>+SUM(C9:C11)</f>
        <v>-1221</v>
      </c>
      <c r="D12" s="1">
        <f>+SUM(D9:D11)</f>
        <v>-2276</v>
      </c>
      <c r="E12" s="1">
        <f>+SUM(E9:E11)</f>
        <v>1196</v>
      </c>
      <c r="F12" s="1">
        <f t="shared" si="0"/>
        <v>2040</v>
      </c>
      <c r="G12" s="1">
        <f>+SUM(G9:G11)</f>
        <v>115</v>
      </c>
      <c r="H12" s="1">
        <f>+SUM(H9:H11)</f>
        <v>-1556</v>
      </c>
      <c r="I12" s="1">
        <f>+SUM(I9:I11)</f>
        <v>-2081</v>
      </c>
      <c r="L12" s="1">
        <f>+SUM(L9:L11)</f>
        <v>-7689</v>
      </c>
      <c r="M12" s="1">
        <f>+SUM(M9:M11)</f>
        <v>-4169</v>
      </c>
      <c r="N12" s="1">
        <f>+SUM(N9:N11)</f>
        <v>-261</v>
      </c>
    </row>
    <row r="13" spans="2:14">
      <c r="B13" s="1" t="s">
        <v>45</v>
      </c>
      <c r="C13" s="1">
        <v>7</v>
      </c>
      <c r="D13" s="1">
        <v>-7</v>
      </c>
      <c r="E13" s="1">
        <v>4</v>
      </c>
      <c r="F13" s="1">
        <f t="shared" si="0"/>
        <v>-2</v>
      </c>
      <c r="G13" s="1">
        <v>7</v>
      </c>
      <c r="H13" s="1">
        <v>-6</v>
      </c>
      <c r="I13" s="1">
        <v>13</v>
      </c>
      <c r="L13" s="1">
        <v>119</v>
      </c>
      <c r="M13" s="1">
        <v>98</v>
      </c>
      <c r="N13" s="1">
        <v>2</v>
      </c>
    </row>
    <row r="14" spans="2:14">
      <c r="B14" s="1" t="s">
        <v>46</v>
      </c>
      <c r="C14" s="1">
        <f>+C12-C13</f>
        <v>-1228</v>
      </c>
      <c r="D14" s="1">
        <f>+D12-D13</f>
        <v>-2269</v>
      </c>
      <c r="E14" s="1">
        <f>+E12-E13</f>
        <v>1192</v>
      </c>
      <c r="F14" s="1">
        <f t="shared" si="0"/>
        <v>2042</v>
      </c>
      <c r="G14" s="1">
        <f>+G12-G13</f>
        <v>108</v>
      </c>
      <c r="H14" s="1">
        <f>+H12-H13</f>
        <v>-1550</v>
      </c>
      <c r="I14" s="1">
        <f>+I12-I13</f>
        <v>-2094</v>
      </c>
      <c r="L14" s="1">
        <f>+L12-L13</f>
        <v>-7808</v>
      </c>
      <c r="M14" s="1">
        <f>+M12-M13</f>
        <v>-4267</v>
      </c>
      <c r="N14" s="1">
        <f>+N12-N13</f>
        <v>-263</v>
      </c>
    </row>
    <row r="15" spans="2:14">
      <c r="B15" s="1" t="s">
        <v>47</v>
      </c>
      <c r="C15" s="1">
        <v>13215</v>
      </c>
      <c r="D15" s="1">
        <v>13709</v>
      </c>
      <c r="E15" s="1">
        <v>14131</v>
      </c>
      <c r="F15" s="1">
        <f>+F14/F16</f>
        <v>13213.978482777022</v>
      </c>
      <c r="G15" s="1">
        <v>14545</v>
      </c>
      <c r="H15" s="1">
        <v>14439</v>
      </c>
      <c r="I15" s="1">
        <v>14555</v>
      </c>
      <c r="L15" s="1">
        <v>11535</v>
      </c>
      <c r="M15" s="1">
        <v>12588</v>
      </c>
      <c r="N15" s="1">
        <v>13453</v>
      </c>
    </row>
    <row r="16" spans="2:14" s="9" customFormat="1">
      <c r="B16" s="9" t="s">
        <v>48</v>
      </c>
      <c r="C16" s="9">
        <f>+C14/C15</f>
        <v>-9.2924706772606891E-2</v>
      </c>
      <c r="D16" s="9">
        <f>+D14/D15</f>
        <v>-0.16551170763731854</v>
      </c>
      <c r="E16" s="9">
        <f>+E14/E15</f>
        <v>8.4353548934965675E-2</v>
      </c>
      <c r="F16" s="9">
        <f t="shared" si="0"/>
        <v>0.15453332262206451</v>
      </c>
      <c r="G16" s="9">
        <f>+G14/G15</f>
        <v>7.4252320385012035E-3</v>
      </c>
      <c r="H16" s="9">
        <f>+H14/H15</f>
        <v>-0.1073481543043147</v>
      </c>
      <c r="I16" s="9">
        <f>+I14/I15</f>
        <v>-0.14386808656818961</v>
      </c>
      <c r="L16" s="9">
        <f>+L14/L15</f>
        <v>-0.67689640225400949</v>
      </c>
      <c r="M16" s="9">
        <f>+M14/M15</f>
        <v>-0.33897362567524625</v>
      </c>
      <c r="N16" s="9">
        <f>+N14/N15</f>
        <v>-1.9549542852895264E-2</v>
      </c>
    </row>
    <row r="19" spans="2:14" s="8" customFormat="1">
      <c r="B19" s="8" t="s">
        <v>37</v>
      </c>
      <c r="G19" s="8">
        <f>+G5/C5-1</f>
        <v>0.45342366319864502</v>
      </c>
      <c r="H19" s="8">
        <f>+H5/D5-1</f>
        <v>0.41287230400547759</v>
      </c>
      <c r="I19" s="8">
        <f>+I5/E5-1</f>
        <v>-0.35888972243060768</v>
      </c>
      <c r="M19" s="8">
        <f>+M5/L5-1</f>
        <v>0.27552227039810795</v>
      </c>
      <c r="N19" s="8">
        <f>+N5/M5-1</f>
        <v>0.3101359703337454</v>
      </c>
    </row>
    <row r="20" spans="2:14" s="7" customFormat="1">
      <c r="B20" s="7" t="s">
        <v>49</v>
      </c>
      <c r="C20" s="7">
        <f>(C5-C6) / C5</f>
        <v>0.57827244132591338</v>
      </c>
      <c r="D20" s="7">
        <f t="shared" ref="D20:I20" si="1">(D5-D6) / D5</f>
        <v>0.41184525847312564</v>
      </c>
      <c r="E20" s="7">
        <f t="shared" si="1"/>
        <v>0.76939234808702173</v>
      </c>
      <c r="F20" s="7">
        <f t="shared" si="1"/>
        <v>0.77095868431608505</v>
      </c>
      <c r="G20" s="7">
        <f t="shared" si="1"/>
        <v>0.66305976360912267</v>
      </c>
      <c r="H20" s="7">
        <f t="shared" si="1"/>
        <v>0.51005573055488251</v>
      </c>
      <c r="I20" s="7">
        <f t="shared" si="1"/>
        <v>0.55815586239176218</v>
      </c>
      <c r="L20" s="7">
        <f t="shared" ref="L20:N20" si="2">(L5-L6) / L5</f>
        <v>0.58486401261332277</v>
      </c>
      <c r="M20" s="7">
        <f t="shared" si="2"/>
        <v>0.54400494437577251</v>
      </c>
      <c r="N20" s="7">
        <f t="shared" si="2"/>
        <v>0.68341352957826207</v>
      </c>
    </row>
    <row r="23" spans="2:14" s="6" customFormat="1">
      <c r="B23" s="6" t="s">
        <v>78</v>
      </c>
      <c r="F23" s="6">
        <f>+F24-F40-F44-F47</f>
        <v>3199</v>
      </c>
      <c r="I23" s="6">
        <f>+I24-I40-I44-I47</f>
        <v>-748</v>
      </c>
    </row>
    <row r="24" spans="2:14">
      <c r="B24" s="1" t="s">
        <v>53</v>
      </c>
      <c r="F24" s="1">
        <v>24606</v>
      </c>
      <c r="I24" s="1">
        <v>22364</v>
      </c>
    </row>
    <row r="25" spans="2:14">
      <c r="B25" s="1" t="s">
        <v>54</v>
      </c>
      <c r="F25" s="1">
        <v>1625</v>
      </c>
      <c r="I25" s="1">
        <v>657</v>
      </c>
    </row>
    <row r="26" spans="2:14">
      <c r="B26" s="1" t="s">
        <v>55</v>
      </c>
      <c r="F26" s="1">
        <v>3609</v>
      </c>
      <c r="I26" s="1">
        <v>2331</v>
      </c>
    </row>
    <row r="27" spans="2:14">
      <c r="B27" s="1" t="s">
        <v>56</v>
      </c>
      <c r="F27" s="1">
        <v>1200</v>
      </c>
    </row>
    <row r="28" spans="2:14">
      <c r="B28" s="1" t="s">
        <v>57</v>
      </c>
      <c r="F28" s="1">
        <v>2029</v>
      </c>
      <c r="I28" s="1">
        <v>1780</v>
      </c>
    </row>
    <row r="29" spans="2:14">
      <c r="B29" s="1" t="s">
        <v>58</v>
      </c>
      <c r="F29" s="1">
        <v>1561</v>
      </c>
      <c r="I29" s="1">
        <v>2919</v>
      </c>
    </row>
    <row r="30" spans="2:14">
      <c r="B30" s="1" t="s">
        <v>59</v>
      </c>
      <c r="F30" s="1">
        <v>8948</v>
      </c>
      <c r="I30" s="1">
        <v>14137</v>
      </c>
    </row>
    <row r="31" spans="2:14">
      <c r="B31" s="1" t="s">
        <v>60</v>
      </c>
      <c r="F31" s="1">
        <v>2069</v>
      </c>
      <c r="I31" s="1">
        <v>2352</v>
      </c>
    </row>
    <row r="32" spans="2:14">
      <c r="B32" s="1" t="s">
        <v>61</v>
      </c>
      <c r="F32" s="1">
        <v>981</v>
      </c>
      <c r="I32" s="1">
        <v>828</v>
      </c>
    </row>
    <row r="33" spans="2:9">
      <c r="B33" s="1" t="s">
        <v>62</v>
      </c>
      <c r="F33" s="1">
        <v>537</v>
      </c>
      <c r="I33" s="1">
        <v>457</v>
      </c>
    </row>
    <row r="34" spans="2:9">
      <c r="B34" s="1" t="s">
        <v>63</v>
      </c>
      <c r="F34" s="1">
        <v>300</v>
      </c>
      <c r="I34" s="1">
        <v>300</v>
      </c>
    </row>
    <row r="35" spans="2:9">
      <c r="B35" s="1" t="s">
        <v>64</v>
      </c>
      <c r="F35" s="1">
        <v>185</v>
      </c>
      <c r="I35" s="1">
        <v>185</v>
      </c>
    </row>
    <row r="36" spans="2:9">
      <c r="B36" s="1" t="s">
        <v>65</v>
      </c>
      <c r="F36" s="1">
        <v>0</v>
      </c>
      <c r="I36" s="1">
        <v>1260</v>
      </c>
    </row>
    <row r="37" spans="2:9" s="11" customFormat="1">
      <c r="B37" s="11" t="s">
        <v>66</v>
      </c>
      <c r="F37" s="11">
        <v>142</v>
      </c>
      <c r="I37" s="11">
        <v>143</v>
      </c>
    </row>
    <row r="38" spans="2:9">
      <c r="B38" s="6" t="s">
        <v>52</v>
      </c>
      <c r="F38" s="6">
        <f>+SUM(F24:F37)</f>
        <v>47792</v>
      </c>
      <c r="I38" s="6">
        <f>+SUM(I24:I37)</f>
        <v>49713</v>
      </c>
    </row>
    <row r="40" spans="2:9">
      <c r="B40" s="1" t="s">
        <v>68</v>
      </c>
      <c r="F40" s="1">
        <v>20000</v>
      </c>
      <c r="I40" s="1">
        <v>20000</v>
      </c>
    </row>
    <row r="41" spans="2:9">
      <c r="B41" s="1" t="s">
        <v>69</v>
      </c>
      <c r="F41" s="1">
        <v>4657</v>
      </c>
      <c r="I41" s="1">
        <v>2877</v>
      </c>
    </row>
    <row r="42" spans="2:9">
      <c r="B42" s="1" t="s">
        <v>70</v>
      </c>
      <c r="F42" s="1">
        <v>2673</v>
      </c>
      <c r="I42" s="1">
        <v>1457</v>
      </c>
    </row>
    <row r="43" spans="2:9">
      <c r="B43" s="1" t="s">
        <v>71</v>
      </c>
      <c r="F43" s="1">
        <v>1052</v>
      </c>
      <c r="I43" s="1">
        <v>449</v>
      </c>
    </row>
    <row r="44" spans="2:9">
      <c r="B44" s="1" t="s">
        <v>72</v>
      </c>
      <c r="F44" s="1">
        <v>946</v>
      </c>
      <c r="I44" s="1">
        <v>1798</v>
      </c>
    </row>
    <row r="45" spans="2:9">
      <c r="B45" s="1" t="s">
        <v>73</v>
      </c>
      <c r="F45" s="1">
        <v>302</v>
      </c>
      <c r="I45" s="1">
        <v>275</v>
      </c>
    </row>
    <row r="46" spans="2:9">
      <c r="B46" s="1" t="s">
        <v>73</v>
      </c>
      <c r="F46" s="1">
        <v>681</v>
      </c>
      <c r="I46" s="1">
        <v>529</v>
      </c>
    </row>
    <row r="47" spans="2:9">
      <c r="B47" s="1" t="s">
        <v>74</v>
      </c>
      <c r="F47" s="1">
        <v>461</v>
      </c>
      <c r="I47" s="1">
        <v>1314</v>
      </c>
    </row>
    <row r="48" spans="2:9">
      <c r="B48" s="1" t="s">
        <v>75</v>
      </c>
      <c r="F48" s="1">
        <v>125</v>
      </c>
      <c r="I48" s="1">
        <v>125</v>
      </c>
    </row>
    <row r="49" spans="2:9">
      <c r="B49" s="1" t="s">
        <v>76</v>
      </c>
      <c r="F49" s="1">
        <f>+SUM(F40:F48)</f>
        <v>30897</v>
      </c>
      <c r="I49" s="1">
        <f>+SUM(I40:I48)</f>
        <v>28824</v>
      </c>
    </row>
    <row r="50" spans="2:9">
      <c r="B50" s="1" t="s">
        <v>67</v>
      </c>
      <c r="F50" s="1">
        <v>16895</v>
      </c>
      <c r="I50" s="1">
        <v>20889</v>
      </c>
    </row>
    <row r="51" spans="2:9" s="6" customFormat="1">
      <c r="B51" s="6" t="s">
        <v>77</v>
      </c>
      <c r="F51" s="6">
        <f>+SUM(F40:F50)</f>
        <v>78689</v>
      </c>
      <c r="I51" s="6">
        <f>+SUM(I40:I50)</f>
        <v>78537</v>
      </c>
    </row>
  </sheetData>
  <pageMargins left="0.7" right="0.7" top="0.75" bottom="0.75" header="0.3" footer="0.3"/>
  <ignoredErrors>
    <ignoredError sqref="E9:F1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2025-02-03T02:56:49Z</dcterms:created>
  <dcterms:modified xsi:type="dcterms:W3CDTF">2025-02-03T15:11:33Z</dcterms:modified>
</cp:coreProperties>
</file>