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D9673681-ADAF-ED49-9604-710082F89E2C}" xr6:coauthVersionLast="47" xr6:coauthVersionMax="47" xr10:uidLastSave="{00000000-0000-0000-0000-000000000000}"/>
  <bookViews>
    <workbookView xWindow="26400" yWindow="6280" windowWidth="27640" windowHeight="16940" xr2:uid="{89553DB2-BBF0-864A-B367-0A57A45392CE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J5" i="2"/>
  <c r="J3" i="2"/>
  <c r="J11" i="2"/>
  <c r="U17" i="2"/>
  <c r="T17" i="2"/>
  <c r="S17" i="2"/>
  <c r="F17" i="2"/>
  <c r="E17" i="2"/>
  <c r="D17" i="2"/>
  <c r="C17" i="2"/>
  <c r="I17" i="2"/>
  <c r="H17" i="2"/>
  <c r="G17" i="2"/>
  <c r="U15" i="2"/>
  <c r="T15" i="2"/>
  <c r="S15" i="2"/>
  <c r="I15" i="2"/>
  <c r="H15" i="2"/>
  <c r="G15" i="2"/>
  <c r="F15" i="2"/>
  <c r="E15" i="2"/>
  <c r="D15" i="2"/>
  <c r="C15" i="2"/>
  <c r="F11" i="2"/>
  <c r="F9" i="2"/>
  <c r="F8" i="2"/>
  <c r="F6" i="2"/>
  <c r="F5" i="2"/>
  <c r="F4" i="2"/>
  <c r="F3" i="2"/>
  <c r="T14" i="2"/>
  <c r="U14" i="2"/>
  <c r="S7" i="2"/>
  <c r="S10" i="2" s="1"/>
  <c r="S12" i="2" s="1"/>
  <c r="T7" i="2"/>
  <c r="T10" i="2" s="1"/>
  <c r="T12" i="2" s="1"/>
  <c r="U7" i="2"/>
  <c r="U10" i="2" s="1"/>
  <c r="U12" i="2" s="1"/>
  <c r="F12" i="2" s="1"/>
  <c r="G14" i="2"/>
  <c r="C7" i="2"/>
  <c r="C10" i="2" s="1"/>
  <c r="C12" i="2" s="1"/>
  <c r="G7" i="2"/>
  <c r="G10" i="2" s="1"/>
  <c r="G12" i="2" s="1"/>
  <c r="D7" i="2"/>
  <c r="D10" i="2" s="1"/>
  <c r="D12" i="2" s="1"/>
  <c r="H14" i="2"/>
  <c r="H7" i="2"/>
  <c r="H10" i="2" s="1"/>
  <c r="H12" i="2" s="1"/>
  <c r="I14" i="2"/>
  <c r="E7" i="2"/>
  <c r="E10" i="2" s="1"/>
  <c r="E12" i="2" s="1"/>
  <c r="I7" i="2"/>
  <c r="I10" i="2" s="1"/>
  <c r="I12" i="2" s="1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H7" i="1"/>
  <c r="H8" i="1"/>
  <c r="G9" i="1"/>
  <c r="G7" i="1"/>
  <c r="G6" i="1"/>
  <c r="J14" i="2" l="1"/>
  <c r="J4" i="2"/>
  <c r="J7" i="2" s="1"/>
  <c r="J17" i="2"/>
  <c r="J15" i="2"/>
  <c r="F7" i="2"/>
  <c r="F10" i="2"/>
  <c r="J8" i="2" l="1"/>
  <c r="J9" i="2"/>
  <c r="J10" i="2" l="1"/>
  <c r="J12" i="2" s="1"/>
</calcChain>
</file>

<file path=xl/sharedStrings.xml><?xml version="1.0" encoding="utf-8"?>
<sst xmlns="http://schemas.openxmlformats.org/spreadsheetml/2006/main" count="34" uniqueCount="32">
  <si>
    <t>P</t>
  </si>
  <si>
    <t>S</t>
  </si>
  <si>
    <t>MC</t>
  </si>
  <si>
    <t>C</t>
  </si>
  <si>
    <t>D</t>
  </si>
  <si>
    <t>EV</t>
  </si>
  <si>
    <t>Q324</t>
  </si>
  <si>
    <t xml:space="preserve">CEO </t>
  </si>
  <si>
    <t xml:space="preserve">CFO </t>
  </si>
  <si>
    <t xml:space="preserve">sells wireless and mixed signal integrated circuits designed for IoT applications </t>
  </si>
  <si>
    <t xml:space="preserve">Products </t>
  </si>
  <si>
    <t>EFR32MG24 (MG24)</t>
  </si>
  <si>
    <t xml:space="preserve">supports multiple wireless protocols, including Matter, a unifying standard for smart home devices </t>
  </si>
  <si>
    <t>Q123</t>
  </si>
  <si>
    <t>Q223</t>
  </si>
  <si>
    <t>Q323</t>
  </si>
  <si>
    <t>Q423</t>
  </si>
  <si>
    <t>Q124</t>
  </si>
  <si>
    <t>Q224</t>
  </si>
  <si>
    <t>Q424</t>
  </si>
  <si>
    <t>R</t>
  </si>
  <si>
    <t>R&amp;D</t>
  </si>
  <si>
    <t>SGA</t>
  </si>
  <si>
    <t xml:space="preserve">Operating Income </t>
  </si>
  <si>
    <t>Interest income/other</t>
  </si>
  <si>
    <t>Interest expense</t>
  </si>
  <si>
    <t>EBT</t>
  </si>
  <si>
    <t>T</t>
  </si>
  <si>
    <t xml:space="preserve">Net Income </t>
  </si>
  <si>
    <t>R Y/Y</t>
  </si>
  <si>
    <t>GM %</t>
  </si>
  <si>
    <t>% R&amp;D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</si>
</sst>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ArialMT"/>
      <family val="2"/>
    </font>
    <font>
      <u/>
      <sz val="10"/>
      <color theme="1"/>
      <name val="ArialMT"/>
      <family val="2"/>
    </font>
    <font>
      <b/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  <xf numFmtId="9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31750</xdr:rowOff>
    </xdr:from>
    <xdr:to>
      <xdr:col>9</xdr:col>
      <xdr:colOff>7937</xdr:colOff>
      <xdr:row>40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148D8B-AB69-29D4-8AA0-4012F4088E76}"/>
            </a:ext>
          </a:extLst>
        </xdr:cNvPr>
        <xdr:cNvCxnSpPr/>
      </xdr:nvCxnSpPr>
      <xdr:spPr>
        <a:xfrm flipH="1">
          <a:off x="5484813" y="31750"/>
          <a:ext cx="7937" cy="66833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7938</xdr:rowOff>
    </xdr:from>
    <xdr:to>
      <xdr:col>21</xdr:col>
      <xdr:colOff>7937</xdr:colOff>
      <xdr:row>40</xdr:row>
      <xdr:rowOff>23813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FE8DB5D-38CE-CD43-8686-5756290B88B7}"/>
            </a:ext>
          </a:extLst>
        </xdr:cNvPr>
        <xdr:cNvCxnSpPr/>
      </xdr:nvCxnSpPr>
      <xdr:spPr>
        <a:xfrm flipH="1">
          <a:off x="12001500" y="7938"/>
          <a:ext cx="7937" cy="66833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A3386-5652-7544-B6FC-721D2DBA4038}">
  <dimension ref="B3:H17"/>
  <sheetViews>
    <sheetView tabSelected="1" zoomScale="140" workbookViewId="0">
      <selection activeCell="G11" sqref="G11"/>
    </sheetView>
  </sheetViews>
  <sheetFormatPr baseColWidth="10" defaultRowHeight="13"/>
  <cols>
    <col min="1" max="5" width="10.83203125" style="1"/>
    <col min="6" max="6" width="3.6640625" style="1" bestFit="1" customWidth="1"/>
    <col min="7" max="7" width="5.6640625" style="1" bestFit="1" customWidth="1"/>
    <col min="8" max="8" width="5.5" style="1" bestFit="1" customWidth="1"/>
    <col min="9" max="16384" width="10.83203125" style="1"/>
  </cols>
  <sheetData>
    <row r="3" spans="2:8">
      <c r="B3" s="1" t="s">
        <v>7</v>
      </c>
    </row>
    <row r="4" spans="2:8">
      <c r="B4" s="1" t="s">
        <v>8</v>
      </c>
      <c r="F4" s="1" t="s">
        <v>0</v>
      </c>
      <c r="G4" s="1">
        <v>133</v>
      </c>
    </row>
    <row r="5" spans="2:8">
      <c r="F5" s="1" t="s">
        <v>1</v>
      </c>
      <c r="G5" s="1">
        <v>32.448036999999999</v>
      </c>
      <c r="H5" s="1" t="s">
        <v>6</v>
      </c>
    </row>
    <row r="6" spans="2:8">
      <c r="F6" s="1" t="s">
        <v>2</v>
      </c>
      <c r="G6" s="1">
        <f>+G4*G5</f>
        <v>4315.5889209999996</v>
      </c>
    </row>
    <row r="7" spans="2:8">
      <c r="F7" s="1" t="s">
        <v>3</v>
      </c>
      <c r="G7" s="1">
        <f>303.082 + 66.596</f>
        <v>369.678</v>
      </c>
      <c r="H7" s="1" t="str">
        <f>+H5</f>
        <v>Q324</v>
      </c>
    </row>
    <row r="8" spans="2:8">
      <c r="F8" s="1" t="s">
        <v>4</v>
      </c>
      <c r="G8" s="1">
        <v>0</v>
      </c>
      <c r="H8" s="1" t="str">
        <f>+H7</f>
        <v>Q324</v>
      </c>
    </row>
    <row r="9" spans="2:8">
      <c r="F9" s="1" t="s">
        <v>5</v>
      </c>
      <c r="G9" s="1">
        <f>+G6-G7+G8</f>
        <v>3945.9109209999997</v>
      </c>
    </row>
    <row r="14" spans="2:8">
      <c r="B14" s="1" t="s">
        <v>9</v>
      </c>
    </row>
    <row r="16" spans="2:8">
      <c r="B16" s="2" t="s">
        <v>10</v>
      </c>
    </row>
    <row r="17" spans="2:3">
      <c r="B17" s="1" t="s">
        <v>11</v>
      </c>
      <c r="C1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9CBA7-0117-3441-8DFF-B4F4F7E11A59}">
  <dimension ref="B1:AR17"/>
  <sheetViews>
    <sheetView zoomScale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1" sqref="K11"/>
    </sheetView>
  </sheetViews>
  <sheetFormatPr baseColWidth="10" defaultRowHeight="13"/>
  <cols>
    <col min="1" max="1" width="1.33203125" style="1" customWidth="1"/>
    <col min="2" max="2" width="17.6640625" style="1" bestFit="1" customWidth="1"/>
    <col min="3" max="5" width="7.6640625" style="1" bestFit="1" customWidth="1"/>
    <col min="6" max="6" width="6.6640625" style="1" bestFit="1" customWidth="1"/>
    <col min="7" max="10" width="7.6640625" style="1" bestFit="1" customWidth="1"/>
    <col min="11" max="12" width="10.83203125" style="1"/>
    <col min="13" max="18" width="5.6640625" style="1" bestFit="1" customWidth="1"/>
    <col min="19" max="19" width="7.6640625" style="1" bestFit="1" customWidth="1"/>
    <col min="20" max="20" width="9.1640625" style="1" bestFit="1" customWidth="1"/>
    <col min="21" max="21" width="7.6640625" style="1" bestFit="1" customWidth="1"/>
    <col min="22" max="44" width="5.6640625" style="1" bestFit="1" customWidth="1"/>
    <col min="45" max="16384" width="10.83203125" style="1"/>
  </cols>
  <sheetData>
    <row r="1" spans="2:44" customFormat="1"/>
    <row r="2" spans="2:44" s="6" customFormat="1"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6</v>
      </c>
      <c r="J2" s="6" t="s">
        <v>19</v>
      </c>
      <c r="M2" s="6">
        <v>2015</v>
      </c>
      <c r="N2" s="6">
        <f>+M2+1</f>
        <v>2016</v>
      </c>
      <c r="O2" s="6">
        <f t="shared" ref="O2:AR2" si="0">+N2+1</f>
        <v>2017</v>
      </c>
      <c r="P2" s="6">
        <f t="shared" si="0"/>
        <v>2018</v>
      </c>
      <c r="Q2" s="6">
        <f t="shared" si="0"/>
        <v>2019</v>
      </c>
      <c r="R2" s="6">
        <f t="shared" si="0"/>
        <v>2020</v>
      </c>
      <c r="S2" s="6">
        <f t="shared" si="0"/>
        <v>2021</v>
      </c>
      <c r="T2" s="6">
        <f t="shared" si="0"/>
        <v>2022</v>
      </c>
      <c r="U2" s="6">
        <f t="shared" si="0"/>
        <v>2023</v>
      </c>
      <c r="V2" s="6">
        <f t="shared" si="0"/>
        <v>2024</v>
      </c>
      <c r="W2" s="6">
        <f t="shared" si="0"/>
        <v>2025</v>
      </c>
      <c r="X2" s="6">
        <f t="shared" si="0"/>
        <v>2026</v>
      </c>
      <c r="Y2" s="6">
        <f t="shared" si="0"/>
        <v>2027</v>
      </c>
      <c r="Z2" s="6">
        <f t="shared" si="0"/>
        <v>2028</v>
      </c>
      <c r="AA2" s="6">
        <f t="shared" si="0"/>
        <v>2029</v>
      </c>
      <c r="AB2" s="6">
        <f t="shared" si="0"/>
        <v>2030</v>
      </c>
      <c r="AC2" s="6">
        <f t="shared" si="0"/>
        <v>2031</v>
      </c>
      <c r="AD2" s="6">
        <f t="shared" si="0"/>
        <v>2032</v>
      </c>
      <c r="AE2" s="6">
        <f t="shared" si="0"/>
        <v>2033</v>
      </c>
      <c r="AF2" s="6">
        <f t="shared" si="0"/>
        <v>2034</v>
      </c>
      <c r="AG2" s="6">
        <f t="shared" si="0"/>
        <v>2035</v>
      </c>
      <c r="AH2" s="6">
        <f t="shared" si="0"/>
        <v>2036</v>
      </c>
      <c r="AI2" s="6">
        <f t="shared" si="0"/>
        <v>2037</v>
      </c>
      <c r="AJ2" s="6">
        <f t="shared" si="0"/>
        <v>2038</v>
      </c>
      <c r="AK2" s="6">
        <f t="shared" si="0"/>
        <v>2039</v>
      </c>
      <c r="AL2" s="6">
        <f t="shared" si="0"/>
        <v>2040</v>
      </c>
      <c r="AM2" s="6">
        <f t="shared" si="0"/>
        <v>2041</v>
      </c>
      <c r="AN2" s="6">
        <f t="shared" si="0"/>
        <v>2042</v>
      </c>
      <c r="AO2" s="6">
        <f t="shared" si="0"/>
        <v>2043</v>
      </c>
      <c r="AP2" s="6">
        <f t="shared" si="0"/>
        <v>2044</v>
      </c>
      <c r="AQ2" s="6">
        <f t="shared" si="0"/>
        <v>2045</v>
      </c>
      <c r="AR2" s="6">
        <f t="shared" si="0"/>
        <v>2046</v>
      </c>
    </row>
    <row r="3" spans="2:44">
      <c r="B3" s="1" t="s">
        <v>20</v>
      </c>
      <c r="C3" s="1">
        <v>246787</v>
      </c>
      <c r="D3" s="1">
        <v>244866</v>
      </c>
      <c r="E3" s="1">
        <v>203760</v>
      </c>
      <c r="F3" s="1">
        <f>+U3-SUM(C3:E3)</f>
        <v>86845</v>
      </c>
      <c r="G3" s="1">
        <v>106375</v>
      </c>
      <c r="H3" s="1">
        <v>145367</v>
      </c>
      <c r="I3" s="1">
        <v>166395</v>
      </c>
      <c r="J3" s="1">
        <f>AVERAGE(161,171) * 1000</f>
        <v>166000</v>
      </c>
      <c r="S3" s="1">
        <v>720860</v>
      </c>
      <c r="T3" s="1">
        <v>1024106</v>
      </c>
      <c r="U3" s="1">
        <v>782258</v>
      </c>
    </row>
    <row r="4" spans="2:44">
      <c r="B4" s="1" t="s">
        <v>3</v>
      </c>
      <c r="C4" s="1">
        <v>92927</v>
      </c>
      <c r="D4" s="1">
        <v>101091</v>
      </c>
      <c r="E4" s="1">
        <v>84735</v>
      </c>
      <c r="F4" s="1">
        <f t="shared" ref="F4:F12" si="1">+U4-SUM(C4:E4)</f>
        <v>42919</v>
      </c>
      <c r="G4" s="1">
        <v>51306</v>
      </c>
      <c r="H4" s="1">
        <v>68784</v>
      </c>
      <c r="I4" s="1">
        <v>76082</v>
      </c>
      <c r="J4" s="1">
        <f>+J$3*(I4/$I3)</f>
        <v>75901.391267766463</v>
      </c>
      <c r="S4" s="1">
        <v>295468</v>
      </c>
      <c r="T4" s="1">
        <v>381549</v>
      </c>
      <c r="U4" s="1">
        <v>321672</v>
      </c>
    </row>
    <row r="5" spans="2:44">
      <c r="B5" s="1" t="s">
        <v>21</v>
      </c>
      <c r="C5" s="1">
        <v>89396</v>
      </c>
      <c r="D5" s="1">
        <v>85902</v>
      </c>
      <c r="E5" s="1">
        <v>79042</v>
      </c>
      <c r="F5" s="1">
        <f t="shared" si="1"/>
        <v>83404</v>
      </c>
      <c r="G5" s="1">
        <v>80650</v>
      </c>
      <c r="H5" s="1">
        <v>85909</v>
      </c>
      <c r="I5" s="1">
        <v>83228</v>
      </c>
      <c r="J5" s="1">
        <f>+J$3*(I5/I$3)</f>
        <v>83030.427596983078</v>
      </c>
      <c r="S5" s="1">
        <v>273208</v>
      </c>
      <c r="T5" s="1">
        <v>332326</v>
      </c>
      <c r="U5" s="1">
        <v>337744</v>
      </c>
    </row>
    <row r="6" spans="2:44">
      <c r="B6" s="1" t="s">
        <v>22</v>
      </c>
      <c r="C6" s="1">
        <v>44891</v>
      </c>
      <c r="D6" s="1">
        <v>40706</v>
      </c>
      <c r="E6" s="1">
        <v>27766</v>
      </c>
      <c r="F6" s="1">
        <f t="shared" si="1"/>
        <v>33633</v>
      </c>
      <c r="G6" s="1">
        <v>33553</v>
      </c>
      <c r="H6" s="1">
        <v>38695</v>
      </c>
      <c r="I6" s="1">
        <v>36793</v>
      </c>
      <c r="J6" s="1">
        <f>+J$3*(I6/I$3)</f>
        <v>36705.658222903337</v>
      </c>
      <c r="S6" s="1">
        <v>185022</v>
      </c>
      <c r="T6" s="1">
        <v>190971</v>
      </c>
      <c r="U6" s="1">
        <v>146996</v>
      </c>
    </row>
    <row r="7" spans="2:44">
      <c r="B7" s="1" t="s">
        <v>23</v>
      </c>
      <c r="C7" s="1">
        <f>+C3-SUM(C4:C6)</f>
        <v>19573</v>
      </c>
      <c r="D7" s="1">
        <f>+D3-SUM(D4:D6)</f>
        <v>17167</v>
      </c>
      <c r="E7" s="1">
        <f>+E3-SUM(E4:E6)</f>
        <v>12217</v>
      </c>
      <c r="F7" s="1">
        <f t="shared" si="1"/>
        <v>-73111</v>
      </c>
      <c r="G7" s="1">
        <f>+G3-SUM(G4:G6)</f>
        <v>-59134</v>
      </c>
      <c r="H7" s="1">
        <f>+H3-SUM(H4:H6)</f>
        <v>-48021</v>
      </c>
      <c r="I7" s="1">
        <f>+I3-SUM(I4:I6)</f>
        <v>-29708</v>
      </c>
      <c r="J7" s="1">
        <f>+J3-SUM(J4:J6)</f>
        <v>-29637.477087652893</v>
      </c>
      <c r="S7" s="1">
        <f>+S3-SUM(S4:S6)</f>
        <v>-32838</v>
      </c>
      <c r="T7" s="1">
        <f>+T3-SUM(T4:T6)</f>
        <v>119260</v>
      </c>
      <c r="U7" s="1">
        <f>+U3-SUM(U4:U6)</f>
        <v>-24154</v>
      </c>
    </row>
    <row r="8" spans="2:44">
      <c r="B8" s="1" t="s">
        <v>24</v>
      </c>
      <c r="C8" s="1">
        <v>4836</v>
      </c>
      <c r="D8" s="1">
        <v>7780</v>
      </c>
      <c r="E8" s="1">
        <v>2938</v>
      </c>
      <c r="F8" s="1">
        <f t="shared" si="1"/>
        <v>3611</v>
      </c>
      <c r="G8" s="1">
        <v>2732</v>
      </c>
      <c r="H8" s="1">
        <v>2790</v>
      </c>
      <c r="I8" s="1">
        <v>3487</v>
      </c>
      <c r="J8" s="1">
        <f>+J$7*(I8/I$7)</f>
        <v>3478.7223173773273</v>
      </c>
      <c r="S8" s="1">
        <v>5696</v>
      </c>
      <c r="T8" s="1">
        <v>13915</v>
      </c>
      <c r="U8" s="1">
        <v>19165</v>
      </c>
    </row>
    <row r="9" spans="2:44">
      <c r="B9" s="1" t="s">
        <v>25</v>
      </c>
      <c r="C9" s="1">
        <v>-1656</v>
      </c>
      <c r="D9" s="1">
        <v>-1596</v>
      </c>
      <c r="E9" s="1">
        <v>-1359</v>
      </c>
      <c r="F9" s="1">
        <f t="shared" si="1"/>
        <v>-943</v>
      </c>
      <c r="G9" s="1">
        <v>-509</v>
      </c>
      <c r="H9" s="1">
        <v>-263</v>
      </c>
      <c r="I9" s="1">
        <v>-278</v>
      </c>
      <c r="J9" s="1">
        <f>+J$7*(I9/I$7)</f>
        <v>-277.34006430481702</v>
      </c>
      <c r="S9" s="1">
        <v>-31033</v>
      </c>
      <c r="T9" s="1">
        <v>-6723</v>
      </c>
      <c r="U9" s="1">
        <v>-5554</v>
      </c>
    </row>
    <row r="10" spans="2:44">
      <c r="B10" s="1" t="s">
        <v>26</v>
      </c>
      <c r="C10" s="1">
        <f>+C7+SUM(C8:C9)</f>
        <v>22753</v>
      </c>
      <c r="D10" s="1">
        <f>+D7+SUM(D8:D9)</f>
        <v>23351</v>
      </c>
      <c r="E10" s="1">
        <f>+E7+SUM(E8:E9)</f>
        <v>13796</v>
      </c>
      <c r="F10" s="1">
        <f t="shared" si="1"/>
        <v>-70443</v>
      </c>
      <c r="G10" s="1">
        <f>+G7+SUM(G8:G9)</f>
        <v>-56911</v>
      </c>
      <c r="H10" s="1">
        <f>+H7+SUM(H8:H9)</f>
        <v>-45494</v>
      </c>
      <c r="I10" s="1">
        <f>+I7+SUM(I8:I9)</f>
        <v>-26499</v>
      </c>
      <c r="J10" s="1">
        <f>+J7+SUM(J8:J9)</f>
        <v>-26436.094834580384</v>
      </c>
      <c r="S10" s="1">
        <f>+S7+SUM(S8:S9)</f>
        <v>-58175</v>
      </c>
      <c r="T10" s="1">
        <f>+T7+SUM(T8:T9)</f>
        <v>126452</v>
      </c>
      <c r="U10" s="1">
        <f>+U7+SUM(U8:U9)</f>
        <v>-10543</v>
      </c>
    </row>
    <row r="11" spans="2:44">
      <c r="B11" s="1" t="s">
        <v>27</v>
      </c>
      <c r="C11" s="1">
        <v>7753</v>
      </c>
      <c r="D11" s="1">
        <v>12338</v>
      </c>
      <c r="E11" s="1">
        <v>338</v>
      </c>
      <c r="F11" s="1">
        <f t="shared" si="1"/>
        <v>-12486</v>
      </c>
      <c r="G11" s="1">
        <v>-385</v>
      </c>
      <c r="H11" s="1">
        <v>36663</v>
      </c>
      <c r="I11" s="1">
        <v>2005</v>
      </c>
      <c r="J11" s="1">
        <f>+I11</f>
        <v>2005</v>
      </c>
      <c r="S11" s="1">
        <v>13427</v>
      </c>
      <c r="T11" s="1">
        <v>38450</v>
      </c>
      <c r="U11" s="1">
        <v>7943</v>
      </c>
    </row>
    <row r="12" spans="2:44">
      <c r="B12" s="1" t="s">
        <v>28</v>
      </c>
      <c r="C12" s="1">
        <f>+C10-C11</f>
        <v>15000</v>
      </c>
      <c r="D12" s="1">
        <f>+D10-D11</f>
        <v>11013</v>
      </c>
      <c r="E12" s="1">
        <f>+E10-E11</f>
        <v>13458</v>
      </c>
      <c r="F12" s="1">
        <f t="shared" si="1"/>
        <v>-57957</v>
      </c>
      <c r="G12" s="1">
        <f>+G10-G11</f>
        <v>-56526</v>
      </c>
      <c r="H12" s="1">
        <f>+H10-H11</f>
        <v>-82157</v>
      </c>
      <c r="I12" s="1">
        <f>+I10-I11</f>
        <v>-28504</v>
      </c>
      <c r="J12" s="1">
        <f>+J10-J11</f>
        <v>-28441.094834580384</v>
      </c>
      <c r="S12" s="1">
        <f>+S10-S11</f>
        <v>-71602</v>
      </c>
      <c r="T12" s="1">
        <f>+T10-T11</f>
        <v>88002</v>
      </c>
      <c r="U12" s="1">
        <f>+U10-U11</f>
        <v>-18486</v>
      </c>
    </row>
    <row r="13" spans="2:44" s="3" customFormat="1">
      <c r="F13" s="1"/>
    </row>
    <row r="14" spans="2:44" s="5" customFormat="1">
      <c r="B14" s="5" t="s">
        <v>29</v>
      </c>
      <c r="G14" s="5">
        <f>+G3/C3-1</f>
        <v>-0.56896027748625333</v>
      </c>
      <c r="H14" s="5">
        <f>+H3/D3-1</f>
        <v>-0.40634061078304051</v>
      </c>
      <c r="I14" s="5">
        <f>+I3/E3-1</f>
        <v>-0.18337750294464072</v>
      </c>
      <c r="J14" s="5">
        <f>+J3/F3-1</f>
        <v>0.91145143646726923</v>
      </c>
      <c r="T14" s="5">
        <f>+T3/S3-1</f>
        <v>0.42067253003357097</v>
      </c>
      <c r="U14" s="5">
        <f>+U3/T3-1</f>
        <v>-0.23615524174255398</v>
      </c>
    </row>
    <row r="15" spans="2:44" s="4" customFormat="1">
      <c r="B15" s="4" t="s">
        <v>30</v>
      </c>
      <c r="C15" s="4">
        <f>(C3-C4) / C3</f>
        <v>0.62345261298204524</v>
      </c>
      <c r="D15" s="4">
        <f t="shared" ref="D15:I15" si="2">(D3-D4) / D3</f>
        <v>0.58715787410257037</v>
      </c>
      <c r="E15" s="4">
        <f t="shared" si="2"/>
        <v>0.58414310954063609</v>
      </c>
      <c r="F15" s="4">
        <f t="shared" si="2"/>
        <v>0.50579768553169435</v>
      </c>
      <c r="G15" s="4">
        <f t="shared" si="2"/>
        <v>0.51768742655699174</v>
      </c>
      <c r="H15" s="4">
        <f t="shared" si="2"/>
        <v>0.52682520792201804</v>
      </c>
      <c r="I15" s="4">
        <f t="shared" si="2"/>
        <v>0.5427627032062261</v>
      </c>
      <c r="J15" s="4">
        <f t="shared" ref="J15" si="3">(J3-J4) / J3</f>
        <v>0.5427627032062261</v>
      </c>
      <c r="S15" s="4">
        <f t="shared" ref="S15:U15" si="4">(S3-S4) / S3</f>
        <v>0.59011735982021474</v>
      </c>
      <c r="T15" s="4">
        <f t="shared" si="4"/>
        <v>0.62743212128432013</v>
      </c>
      <c r="U15" s="4">
        <f t="shared" si="4"/>
        <v>0.5887903990754968</v>
      </c>
    </row>
    <row r="17" spans="2:21" s="4" customFormat="1">
      <c r="B17" s="4" t="s">
        <v>31</v>
      </c>
      <c r="C17" s="4">
        <f>+C5/C$3</f>
        <v>0.36223950208074168</v>
      </c>
      <c r="D17" s="4">
        <f>+D5/D$3</f>
        <v>0.35081228100267087</v>
      </c>
      <c r="E17" s="4">
        <f>+E5/E$3</f>
        <v>0.38791715744012562</v>
      </c>
      <c r="F17" s="4">
        <f>+F5/F$3</f>
        <v>0.96037768438021764</v>
      </c>
      <c r="G17" s="4">
        <f t="shared" ref="D17:I17" si="5">+G5/G$3</f>
        <v>0.75816686251468857</v>
      </c>
      <c r="H17" s="4">
        <f t="shared" si="5"/>
        <v>0.59098007113031159</v>
      </c>
      <c r="I17" s="4">
        <f t="shared" si="5"/>
        <v>0.50018329877700651</v>
      </c>
      <c r="J17" s="4">
        <f t="shared" ref="J17" si="6">+J5/J$3</f>
        <v>0.50018329877700651</v>
      </c>
      <c r="S17" s="4">
        <f t="shared" ref="S17:U17" si="7">+S5/S$3</f>
        <v>0.37900285769774988</v>
      </c>
      <c r="T17" s="4">
        <f t="shared" si="7"/>
        <v>0.32450351819049983</v>
      </c>
      <c r="U17" s="4">
        <f t="shared" si="7"/>
        <v>0.43175525210352594</v>
      </c>
    </row>
  </sheetData>
  <pageMargins left="0.7" right="0.7" top="0.75" bottom="0.75" header="0.3" footer="0.3"/>
  <ignoredErrors>
    <ignoredError sqref="F6:F1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2025-02-03T15:12:21Z</dcterms:created>
  <dcterms:modified xsi:type="dcterms:W3CDTF">2025-02-04T05:28:18Z</dcterms:modified>
</cp:coreProperties>
</file>