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2DD7912A-50FD-7D4A-863E-7F68E292DB8F}" xr6:coauthVersionLast="47" xr6:coauthVersionMax="47" xr10:uidLastSave="{00000000-0000-0000-0000-000000000000}"/>
  <bookViews>
    <workbookView xWindow="25360" yWindow="500" windowWidth="25020" windowHeight="28300" xr2:uid="{29A8A9F9-C6F2-F94E-87E6-3762CDC7AA83}"/>
  </bookViews>
  <sheets>
    <sheet name="Model" sheetId="1" r:id="rId1"/>
    <sheet name="Mai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AI33" i="1"/>
  <c r="AI32" i="1"/>
  <c r="FT3" i="1"/>
  <c r="FU3" i="1" s="1"/>
  <c r="FV3" i="1" s="1"/>
  <c r="FW3" i="1" s="1"/>
  <c r="FX3" i="1" s="1"/>
  <c r="FY3" i="1" s="1"/>
  <c r="FZ3" i="1" s="1"/>
  <c r="GA3" i="1" s="1"/>
  <c r="GB3" i="1" s="1"/>
  <c r="GC3" i="1" s="1"/>
  <c r="GD3" i="1" s="1"/>
  <c r="GE3" i="1" s="1"/>
  <c r="GF3" i="1" s="1"/>
  <c r="GG3" i="1" s="1"/>
  <c r="GH3" i="1" s="1"/>
  <c r="GI3" i="1" s="1"/>
  <c r="GJ3" i="1" s="1"/>
  <c r="GK3" i="1" s="1"/>
  <c r="GL3" i="1" s="1"/>
  <c r="GM3" i="1" s="1"/>
  <c r="GN3" i="1" s="1"/>
  <c r="GO3" i="1" s="1"/>
  <c r="GP3" i="1" s="1"/>
  <c r="GQ3" i="1" s="1"/>
  <c r="GR3" i="1" s="1"/>
  <c r="GS3" i="1" s="1"/>
  <c r="GT3" i="1" s="1"/>
  <c r="GU3" i="1" s="1"/>
  <c r="GV3" i="1" s="1"/>
  <c r="GW3" i="1" s="1"/>
  <c r="GX3" i="1" s="1"/>
  <c r="GY3" i="1" s="1"/>
  <c r="GZ3" i="1" s="1"/>
  <c r="HA3" i="1" s="1"/>
  <c r="HB3" i="1" s="1"/>
  <c r="HC3" i="1" s="1"/>
  <c r="HD3" i="1" s="1"/>
  <c r="HE3" i="1" s="1"/>
  <c r="HF3" i="1" s="1"/>
  <c r="HG3" i="1" s="1"/>
  <c r="HH3" i="1" s="1"/>
  <c r="HI3" i="1" s="1"/>
  <c r="HJ3" i="1" s="1"/>
  <c r="HK3" i="1" s="1"/>
  <c r="HL3" i="1" s="1"/>
  <c r="HM3" i="1" s="1"/>
  <c r="HN3" i="1" s="1"/>
  <c r="HO3" i="1" s="1"/>
  <c r="HP3" i="1" s="1"/>
  <c r="HQ3" i="1" s="1"/>
  <c r="HR3" i="1" s="1"/>
  <c r="HS3" i="1" s="1"/>
  <c r="HT3" i="1" s="1"/>
  <c r="HU3" i="1" s="1"/>
  <c r="HV3" i="1" s="1"/>
  <c r="HW3" i="1" s="1"/>
  <c r="HX3" i="1" s="1"/>
  <c r="HY3" i="1" s="1"/>
  <c r="HZ3" i="1" s="1"/>
  <c r="DC3" i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AN3" i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X26" i="1"/>
  <c r="X15" i="1"/>
  <c r="X17" i="1" s="1"/>
  <c r="X14" i="1"/>
  <c r="X13" i="1"/>
  <c r="X12" i="1"/>
  <c r="Y11" i="1"/>
  <c r="Z11" i="1" s="1"/>
  <c r="AA11" i="1" s="1"/>
  <c r="AB11" i="1" s="1"/>
  <c r="AC11" i="1" s="1"/>
  <c r="AD11" i="1" s="1"/>
  <c r="AE11" i="1" s="1"/>
  <c r="AF11" i="1" s="1"/>
  <c r="W25" i="1"/>
  <c r="W24" i="1"/>
  <c r="W23" i="1"/>
  <c r="W20" i="1"/>
  <c r="W19" i="1"/>
  <c r="W18" i="1"/>
  <c r="W17" i="1"/>
  <c r="W16" i="1"/>
  <c r="W15" i="1"/>
  <c r="W14" i="1"/>
  <c r="W13" i="1"/>
  <c r="W12" i="1"/>
  <c r="W26" i="1"/>
  <c r="J10" i="1"/>
  <c r="J9" i="1"/>
  <c r="J8" i="1"/>
  <c r="J26" i="1"/>
  <c r="J20" i="1"/>
  <c r="J19" i="1"/>
  <c r="J18" i="1"/>
  <c r="J17" i="1"/>
  <c r="J16" i="1"/>
  <c r="J15" i="1"/>
  <c r="J14" i="1"/>
  <c r="J13" i="1"/>
  <c r="J12" i="1"/>
  <c r="J11" i="1"/>
  <c r="S35" i="1"/>
  <c r="S34" i="1"/>
  <c r="V35" i="1"/>
  <c r="U35" i="1"/>
  <c r="V34" i="1"/>
  <c r="U34" i="1"/>
  <c r="T35" i="1"/>
  <c r="T34" i="1"/>
  <c r="I35" i="1"/>
  <c r="H35" i="1"/>
  <c r="G35" i="1"/>
  <c r="F35" i="1"/>
  <c r="E35" i="1"/>
  <c r="D35" i="1"/>
  <c r="C35" i="1"/>
  <c r="I34" i="1"/>
  <c r="H34" i="1"/>
  <c r="G34" i="1"/>
  <c r="F34" i="1"/>
  <c r="E34" i="1"/>
  <c r="D34" i="1"/>
  <c r="C34" i="1"/>
  <c r="W10" i="1"/>
  <c r="W9" i="1"/>
  <c r="W8" i="1"/>
  <c r="C11" i="1"/>
  <c r="F11" i="1" s="1"/>
  <c r="F10" i="1"/>
  <c r="F9" i="1"/>
  <c r="F8" i="1"/>
  <c r="F6" i="1"/>
  <c r="F5" i="1"/>
  <c r="F4" i="1"/>
  <c r="T31" i="1"/>
  <c r="T30" i="1"/>
  <c r="T29" i="1"/>
  <c r="T26" i="1"/>
  <c r="T25" i="1"/>
  <c r="T24" i="1"/>
  <c r="T23" i="1"/>
  <c r="S17" i="1"/>
  <c r="S15" i="1"/>
  <c r="S11" i="1"/>
  <c r="T11" i="1"/>
  <c r="U11" i="1"/>
  <c r="V11" i="1"/>
  <c r="V26" i="1" s="1"/>
  <c r="U31" i="1"/>
  <c r="U30" i="1"/>
  <c r="U29" i="1"/>
  <c r="V31" i="1"/>
  <c r="V30" i="1"/>
  <c r="V29" i="1"/>
  <c r="U25" i="1"/>
  <c r="U24" i="1"/>
  <c r="U23" i="1"/>
  <c r="V25" i="1"/>
  <c r="V24" i="1"/>
  <c r="V23" i="1"/>
  <c r="G31" i="1"/>
  <c r="G30" i="1"/>
  <c r="G29" i="1"/>
  <c r="G25" i="1"/>
  <c r="G24" i="1"/>
  <c r="G23" i="1"/>
  <c r="H31" i="1"/>
  <c r="H30" i="1"/>
  <c r="H29" i="1"/>
  <c r="H25" i="1"/>
  <c r="H24" i="1"/>
  <c r="H23" i="1"/>
  <c r="D11" i="1"/>
  <c r="D15" i="1" s="1"/>
  <c r="D18" i="1" s="1"/>
  <c r="D20" i="1" s="1"/>
  <c r="H11" i="1"/>
  <c r="H15" i="1" s="1"/>
  <c r="H18" i="1" s="1"/>
  <c r="H20" i="1" s="1"/>
  <c r="I31" i="1"/>
  <c r="I30" i="1"/>
  <c r="I29" i="1"/>
  <c r="I25" i="1"/>
  <c r="I24" i="1"/>
  <c r="I23" i="1"/>
  <c r="E11" i="1"/>
  <c r="E15" i="1" s="1"/>
  <c r="E18" i="1" s="1"/>
  <c r="E20" i="1" s="1"/>
  <c r="I11" i="1"/>
  <c r="G26" i="1"/>
  <c r="F19" i="1"/>
  <c r="F16" i="1"/>
  <c r="F14" i="1"/>
  <c r="F13" i="1"/>
  <c r="F12" i="1"/>
  <c r="U26" i="1"/>
  <c r="T15" i="1"/>
  <c r="T18" i="1" s="1"/>
  <c r="T20" i="1" s="1"/>
  <c r="U15" i="1"/>
  <c r="U18" i="1" s="1"/>
  <c r="U20" i="1" s="1"/>
  <c r="V17" i="1"/>
  <c r="F17" i="1" s="1"/>
  <c r="C15" i="1"/>
  <c r="C18" i="1" s="1"/>
  <c r="C20" i="1" s="1"/>
  <c r="G17" i="1"/>
  <c r="G15" i="1"/>
  <c r="I15" i="1"/>
  <c r="I18" i="1" s="1"/>
  <c r="I20" i="1" s="1"/>
  <c r="I7" i="2"/>
  <c r="N3" i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Y14" i="1" l="1"/>
  <c r="Z14" i="1" s="1"/>
  <c r="AA14" i="1" s="1"/>
  <c r="AB14" i="1" s="1"/>
  <c r="AC14" i="1" s="1"/>
  <c r="AD14" i="1" s="1"/>
  <c r="AE14" i="1" s="1"/>
  <c r="AF14" i="1" s="1"/>
  <c r="AB26" i="1"/>
  <c r="AF26" i="1"/>
  <c r="Y12" i="1"/>
  <c r="Z12" i="1" s="1"/>
  <c r="AA12" i="1" s="1"/>
  <c r="AB12" i="1" s="1"/>
  <c r="AC12" i="1" s="1"/>
  <c r="AD12" i="1" s="1"/>
  <c r="AE12" i="1" s="1"/>
  <c r="AF12" i="1" s="1"/>
  <c r="AF15" i="1" s="1"/>
  <c r="AA15" i="1"/>
  <c r="Z26" i="1"/>
  <c r="Y13" i="1"/>
  <c r="Z13" i="1" s="1"/>
  <c r="AA13" i="1" s="1"/>
  <c r="AB13" i="1" s="1"/>
  <c r="AC13" i="1" s="1"/>
  <c r="AD13" i="1" s="1"/>
  <c r="AE13" i="1" s="1"/>
  <c r="AF13" i="1" s="1"/>
  <c r="AA26" i="1"/>
  <c r="AC26" i="1"/>
  <c r="X16" i="1"/>
  <c r="X18" i="1" s="1"/>
  <c r="X19" i="1" s="1"/>
  <c r="X20" i="1" s="1"/>
  <c r="AE15" i="1"/>
  <c r="AD26" i="1"/>
  <c r="Y26" i="1"/>
  <c r="AE26" i="1"/>
  <c r="W11" i="1"/>
  <c r="S18" i="1"/>
  <c r="S20" i="1" s="1"/>
  <c r="V15" i="1"/>
  <c r="H26" i="1"/>
  <c r="I26" i="1"/>
  <c r="V18" i="1"/>
  <c r="V20" i="1" s="1"/>
  <c r="F20" i="1" s="1"/>
  <c r="F15" i="1"/>
  <c r="G18" i="1"/>
  <c r="G20" i="1" s="1"/>
  <c r="F18" i="1"/>
  <c r="Y15" i="1" l="1"/>
  <c r="AB15" i="1"/>
  <c r="AC15" i="1"/>
  <c r="Z15" i="1"/>
  <c r="AD15" i="1"/>
  <c r="Y16" i="1" l="1"/>
  <c r="Y17" i="1"/>
  <c r="Z17" i="1" s="1"/>
  <c r="AA17" i="1" s="1"/>
  <c r="AB17" i="1" s="1"/>
  <c r="AC17" i="1" s="1"/>
  <c r="AD17" i="1" s="1"/>
  <c r="AE17" i="1" s="1"/>
  <c r="AF17" i="1" s="1"/>
  <c r="Y18" i="1" l="1"/>
  <c r="Y19" i="1" s="1"/>
  <c r="Y20" i="1" s="1"/>
  <c r="Z16" i="1"/>
  <c r="AA16" i="1" l="1"/>
  <c r="Z18" i="1"/>
  <c r="Z19" i="1" l="1"/>
  <c r="Z20" i="1"/>
  <c r="AA18" i="1"/>
  <c r="AB16" i="1"/>
  <c r="AA19" i="1" l="1"/>
  <c r="AA20" i="1" s="1"/>
  <c r="AB18" i="1"/>
  <c r="AC16" i="1"/>
  <c r="AC18" i="1" l="1"/>
  <c r="AD16" i="1"/>
  <c r="AB19" i="1"/>
  <c r="AB20" i="1" s="1"/>
  <c r="AD18" i="1" l="1"/>
  <c r="AD19" i="1" s="1"/>
  <c r="AD20" i="1" s="1"/>
  <c r="AE16" i="1"/>
  <c r="AC19" i="1"/>
  <c r="AC20" i="1"/>
  <c r="AF16" i="1" l="1"/>
  <c r="AF18" i="1" s="1"/>
  <c r="AE18" i="1"/>
  <c r="AE19" i="1" s="1"/>
  <c r="AE20" i="1" s="1"/>
  <c r="AF19" i="1" l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BJ20" i="1" s="1"/>
  <c r="BK20" i="1" s="1"/>
  <c r="BL20" i="1" s="1"/>
  <c r="BM20" i="1" s="1"/>
  <c r="BN20" i="1" s="1"/>
  <c r="BO20" i="1" s="1"/>
  <c r="BP20" i="1" s="1"/>
  <c r="BQ20" i="1" s="1"/>
  <c r="BR20" i="1" s="1"/>
  <c r="BS20" i="1" s="1"/>
  <c r="BT20" i="1" s="1"/>
  <c r="BU20" i="1" s="1"/>
  <c r="BV20" i="1" s="1"/>
  <c r="BW20" i="1" s="1"/>
  <c r="BX20" i="1" s="1"/>
  <c r="BY20" i="1" s="1"/>
  <c r="BZ20" i="1" s="1"/>
  <c r="CA20" i="1" s="1"/>
  <c r="CB20" i="1" s="1"/>
  <c r="CC20" i="1" s="1"/>
  <c r="CD20" i="1" s="1"/>
  <c r="CE20" i="1" s="1"/>
  <c r="CF20" i="1" s="1"/>
  <c r="CG20" i="1" s="1"/>
  <c r="CH20" i="1" s="1"/>
  <c r="CI20" i="1" s="1"/>
  <c r="CJ20" i="1" s="1"/>
  <c r="CK20" i="1" s="1"/>
  <c r="CL20" i="1" s="1"/>
  <c r="CM20" i="1" s="1"/>
  <c r="CN20" i="1" s="1"/>
  <c r="CO20" i="1" s="1"/>
  <c r="CP20" i="1" s="1"/>
  <c r="CQ20" i="1" s="1"/>
  <c r="CR20" i="1" s="1"/>
  <c r="CS20" i="1" s="1"/>
  <c r="CT20" i="1" s="1"/>
  <c r="CU20" i="1" s="1"/>
  <c r="CV20" i="1" s="1"/>
  <c r="CW20" i="1" s="1"/>
  <c r="CX20" i="1" s="1"/>
  <c r="CY20" i="1" s="1"/>
  <c r="CZ20" i="1" s="1"/>
  <c r="DA20" i="1" s="1"/>
  <c r="DB20" i="1" s="1"/>
  <c r="DC20" i="1" s="1"/>
  <c r="DD20" i="1" s="1"/>
  <c r="DE20" i="1" s="1"/>
  <c r="DF20" i="1" s="1"/>
  <c r="DG20" i="1" s="1"/>
  <c r="DH20" i="1" s="1"/>
  <c r="DI20" i="1" s="1"/>
  <c r="DJ20" i="1" s="1"/>
  <c r="DK20" i="1" s="1"/>
  <c r="DL20" i="1" s="1"/>
  <c r="DM20" i="1" s="1"/>
  <c r="DN20" i="1" s="1"/>
  <c r="DO20" i="1" s="1"/>
  <c r="DP20" i="1" s="1"/>
  <c r="DQ20" i="1" s="1"/>
  <c r="DR20" i="1" s="1"/>
  <c r="DS20" i="1" s="1"/>
  <c r="DT20" i="1" s="1"/>
  <c r="DU20" i="1" s="1"/>
  <c r="DV20" i="1" s="1"/>
  <c r="DW20" i="1" s="1"/>
  <c r="DX20" i="1" s="1"/>
  <c r="DY20" i="1" s="1"/>
  <c r="DZ20" i="1" s="1"/>
  <c r="EA20" i="1" s="1"/>
  <c r="EB20" i="1" s="1"/>
  <c r="EC20" i="1" s="1"/>
  <c r="ED20" i="1" s="1"/>
  <c r="EE20" i="1" s="1"/>
  <c r="EF20" i="1" s="1"/>
  <c r="EG20" i="1" s="1"/>
  <c r="EH20" i="1" s="1"/>
  <c r="EI20" i="1" s="1"/>
  <c r="EJ20" i="1" s="1"/>
  <c r="EK20" i="1" s="1"/>
  <c r="EL20" i="1" s="1"/>
  <c r="EM20" i="1" s="1"/>
  <c r="EN20" i="1" s="1"/>
  <c r="EO20" i="1" s="1"/>
  <c r="EP20" i="1" s="1"/>
  <c r="EQ20" i="1" s="1"/>
  <c r="ER20" i="1" s="1"/>
  <c r="ES20" i="1" s="1"/>
  <c r="ET20" i="1" s="1"/>
  <c r="EU20" i="1" s="1"/>
  <c r="EV20" i="1" s="1"/>
  <c r="EW20" i="1" s="1"/>
  <c r="EX20" i="1" s="1"/>
  <c r="EY20" i="1" s="1"/>
  <c r="EZ20" i="1" s="1"/>
  <c r="FA20" i="1" s="1"/>
  <c r="FB20" i="1" s="1"/>
  <c r="FC20" i="1" s="1"/>
  <c r="FD20" i="1" s="1"/>
  <c r="FE20" i="1" s="1"/>
  <c r="FF20" i="1" s="1"/>
  <c r="FG20" i="1" s="1"/>
  <c r="FH20" i="1" s="1"/>
  <c r="FI20" i="1" s="1"/>
  <c r="FJ20" i="1" s="1"/>
  <c r="FK20" i="1" s="1"/>
  <c r="FL20" i="1" s="1"/>
  <c r="FM20" i="1" s="1"/>
  <c r="FN20" i="1" s="1"/>
  <c r="FO20" i="1" s="1"/>
  <c r="FP20" i="1" s="1"/>
  <c r="FQ20" i="1" s="1"/>
  <c r="FR20" i="1" s="1"/>
  <c r="FS20" i="1" s="1"/>
  <c r="FT20" i="1" s="1"/>
  <c r="FU20" i="1" s="1"/>
  <c r="FV20" i="1" s="1"/>
  <c r="FW20" i="1" s="1"/>
  <c r="FX20" i="1" s="1"/>
  <c r="FY20" i="1" s="1"/>
  <c r="FZ20" i="1" s="1"/>
  <c r="GA20" i="1" s="1"/>
  <c r="GB20" i="1" s="1"/>
  <c r="GC20" i="1" s="1"/>
  <c r="GD20" i="1" s="1"/>
  <c r="GE20" i="1" s="1"/>
  <c r="GF20" i="1" s="1"/>
  <c r="GG20" i="1" s="1"/>
  <c r="GH20" i="1" s="1"/>
  <c r="GI20" i="1" s="1"/>
  <c r="GJ20" i="1" s="1"/>
  <c r="GK20" i="1" s="1"/>
  <c r="GL20" i="1" s="1"/>
  <c r="GM20" i="1" s="1"/>
  <c r="GN20" i="1" s="1"/>
  <c r="GO20" i="1" s="1"/>
  <c r="GP20" i="1" s="1"/>
  <c r="GQ20" i="1" s="1"/>
  <c r="GR20" i="1" s="1"/>
  <c r="GS20" i="1" s="1"/>
  <c r="GT20" i="1" s="1"/>
  <c r="GU20" i="1" s="1"/>
  <c r="GV20" i="1" s="1"/>
  <c r="GW20" i="1" s="1"/>
  <c r="GX20" i="1" s="1"/>
  <c r="GY20" i="1" s="1"/>
  <c r="GZ20" i="1" s="1"/>
  <c r="HA20" i="1" s="1"/>
  <c r="HB20" i="1" s="1"/>
  <c r="HC20" i="1" s="1"/>
  <c r="HD20" i="1" s="1"/>
  <c r="HE20" i="1" s="1"/>
  <c r="HF20" i="1" s="1"/>
  <c r="HG20" i="1" s="1"/>
  <c r="HH20" i="1" s="1"/>
  <c r="HI20" i="1" s="1"/>
  <c r="HJ20" i="1" s="1"/>
  <c r="HK20" i="1" s="1"/>
  <c r="HL20" i="1" s="1"/>
  <c r="HM20" i="1" s="1"/>
  <c r="HN20" i="1" s="1"/>
  <c r="HO20" i="1" s="1"/>
  <c r="HP20" i="1" s="1"/>
  <c r="HQ20" i="1" s="1"/>
  <c r="HR20" i="1" s="1"/>
  <c r="HS20" i="1" s="1"/>
  <c r="HT20" i="1" s="1"/>
  <c r="HU20" i="1" s="1"/>
  <c r="HV20" i="1" s="1"/>
  <c r="HW20" i="1" s="1"/>
  <c r="HX20" i="1" s="1"/>
  <c r="HY20" i="1" s="1"/>
  <c r="HZ20" i="1" s="1"/>
  <c r="AI30" i="1" s="1"/>
  <c r="AI34" i="1" s="1"/>
  <c r="AI36" i="1" s="1"/>
  <c r="AI38" i="1" s="1"/>
</calcChain>
</file>

<file path=xl/sharedStrings.xml><?xml version="1.0" encoding="utf-8"?>
<sst xmlns="http://schemas.openxmlformats.org/spreadsheetml/2006/main" count="62" uniqueCount="55">
  <si>
    <t>Q124</t>
  </si>
  <si>
    <t>Q224</t>
  </si>
  <si>
    <t>Q324</t>
  </si>
  <si>
    <t>Q424</t>
  </si>
  <si>
    <t>Q125</t>
  </si>
  <si>
    <t>Q225</t>
  </si>
  <si>
    <t>Q325</t>
  </si>
  <si>
    <t>Q425</t>
  </si>
  <si>
    <t>P</t>
  </si>
  <si>
    <t>S</t>
  </si>
  <si>
    <t>MC</t>
  </si>
  <si>
    <t>C</t>
  </si>
  <si>
    <t>D</t>
  </si>
  <si>
    <t>EV</t>
  </si>
  <si>
    <t xml:space="preserve">Western Digital </t>
  </si>
  <si>
    <t xml:space="preserve">Revenue </t>
  </si>
  <si>
    <t>R&amp;D</t>
  </si>
  <si>
    <t>SGA</t>
  </si>
  <si>
    <t>Operating Income</t>
  </si>
  <si>
    <t>Interest Income</t>
  </si>
  <si>
    <t>Interest Expense</t>
  </si>
  <si>
    <t>Income Before Taxes</t>
  </si>
  <si>
    <t>Taxes</t>
  </si>
  <si>
    <t>Net Income</t>
  </si>
  <si>
    <t>R Y/Y</t>
  </si>
  <si>
    <t>Founded</t>
  </si>
  <si>
    <t>HDD</t>
  </si>
  <si>
    <t xml:space="preserve">Hard disk Drive </t>
  </si>
  <si>
    <t xml:space="preserve">Flash </t>
  </si>
  <si>
    <t>NAND</t>
  </si>
  <si>
    <t>Cloud</t>
  </si>
  <si>
    <t xml:space="preserve">Client </t>
  </si>
  <si>
    <t xml:space="preserve">Consumer </t>
  </si>
  <si>
    <t>Asia</t>
  </si>
  <si>
    <t>Americas</t>
  </si>
  <si>
    <t>Emea</t>
  </si>
  <si>
    <t xml:space="preserve">Geo Growth </t>
  </si>
  <si>
    <t>Growth Analysis Y/Y</t>
  </si>
  <si>
    <t xml:space="preserve">Founder </t>
  </si>
  <si>
    <t>IR</t>
  </si>
  <si>
    <t>Margins</t>
  </si>
  <si>
    <t>GM</t>
  </si>
  <si>
    <t>OM</t>
  </si>
  <si>
    <t xml:space="preserve">Terminal </t>
  </si>
  <si>
    <t>Discount</t>
  </si>
  <si>
    <t>NPV</t>
  </si>
  <si>
    <t xml:space="preserve">Net Cash </t>
  </si>
  <si>
    <t xml:space="preserve">Cash </t>
  </si>
  <si>
    <t>Debt</t>
  </si>
  <si>
    <t xml:space="preserve">Total Value </t>
  </si>
  <si>
    <t>Shares</t>
  </si>
  <si>
    <t>Estimate</t>
  </si>
  <si>
    <t xml:space="preserve">Current </t>
  </si>
  <si>
    <t>Upside</t>
  </si>
  <si>
    <t xml:space="preserve">Seperating HDD &amp; NAND Business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</si>
</sst>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m/d;@"/>
    <numFmt numFmtId="167" formatCode="0.0%"/>
  </numFmts>
  <fonts count="3">
    <font>
      <sz val="10"/>
      <color theme="1"/>
      <name val="ArialMT"/>
      <family val="2"/>
    </font>
    <font>
      <b/>
      <sz val="10"/>
      <color theme="1"/>
      <name val="ArialMT"/>
    </font>
    <font>
      <u/>
      <sz val="10"/>
      <color theme="10"/>
      <name val="ArialMT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3" fontId="0" fillId="0" borderId="0" xfId="0" applyNumberFormat="1"/>
    <xf numFmtId="1" fontId="0" fillId="0" borderId="0" xfId="0" applyNumberFormat="1"/>
    <xf numFmtId="9" fontId="0" fillId="0" borderId="0" xfId="0" applyNumberFormat="1"/>
    <xf numFmtId="9" fontId="1" fillId="0" borderId="0" xfId="0" applyNumberFormat="1" applyFont="1"/>
    <xf numFmtId="3" fontId="1" fillId="0" borderId="0" xfId="0" applyNumberFormat="1" applyFont="1"/>
    <xf numFmtId="166" fontId="0" fillId="0" borderId="0" xfId="0" applyNumberFormat="1"/>
    <xf numFmtId="3" fontId="0" fillId="0" borderId="1" xfId="0" applyNumberFormat="1" applyBorder="1"/>
    <xf numFmtId="0" fontId="2" fillId="0" borderId="0" xfId="1"/>
    <xf numFmtId="167" fontId="0" fillId="0" borderId="0" xfId="0" applyNumberFormat="1"/>
    <xf numFmtId="3" fontId="0" fillId="0" borderId="2" xfId="0" applyNumberFormat="1" applyBorder="1"/>
    <xf numFmtId="3" fontId="0" fillId="0" borderId="3" xfId="0" applyNumberFormat="1" applyBorder="1"/>
    <xf numFmtId="9" fontId="0" fillId="0" borderId="2" xfId="0" applyNumberFormat="1" applyBorder="1"/>
    <xf numFmtId="38" fontId="0" fillId="0" borderId="3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20820</xdr:rowOff>
    </xdr:from>
    <xdr:to>
      <xdr:col>9</xdr:col>
      <xdr:colOff>13880</xdr:colOff>
      <xdr:row>49</xdr:row>
      <xdr:rowOff>76339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678C868-1F34-D1F3-ED3F-90630BC0224C}"/>
            </a:ext>
          </a:extLst>
        </xdr:cNvPr>
        <xdr:cNvCxnSpPr/>
      </xdr:nvCxnSpPr>
      <xdr:spPr>
        <a:xfrm>
          <a:off x="4386011" y="20820"/>
          <a:ext cx="13880" cy="812661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6940</xdr:colOff>
      <xdr:row>0</xdr:row>
      <xdr:rowOff>13879</xdr:rowOff>
    </xdr:from>
    <xdr:to>
      <xdr:col>22</xdr:col>
      <xdr:colOff>20820</xdr:colOff>
      <xdr:row>49</xdr:row>
      <xdr:rowOff>69398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264C8EB-63DB-3B4B-9A85-45E61B4305D7}"/>
            </a:ext>
          </a:extLst>
        </xdr:cNvPr>
        <xdr:cNvCxnSpPr/>
      </xdr:nvCxnSpPr>
      <xdr:spPr>
        <a:xfrm>
          <a:off x="10860929" y="13879"/>
          <a:ext cx="13880" cy="812661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.wdc.com/financial-information/earnings-docum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E4802-1F25-2546-B63E-C45777B3B3AF}">
  <dimension ref="B2:HZ38"/>
  <sheetViews>
    <sheetView tabSelected="1" zoomScale="183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F4" sqref="F4"/>
    </sheetView>
  </sheetViews>
  <sheetFormatPr baseColWidth="10" defaultRowHeight="13"/>
  <cols>
    <col min="1" max="1" width="1.5" style="1" customWidth="1"/>
    <col min="2" max="2" width="17.83203125" style="1" bestFit="1" customWidth="1"/>
    <col min="3" max="10" width="5.6640625" style="1" bestFit="1" customWidth="1"/>
    <col min="11" max="11" width="4.83203125" style="1" customWidth="1"/>
    <col min="12" max="12" width="4.5" style="1" customWidth="1"/>
    <col min="13" max="13" width="5.6640625" style="1" bestFit="1" customWidth="1"/>
    <col min="14" max="18" width="5.1640625" style="1" bestFit="1" customWidth="1"/>
    <col min="19" max="32" width="6.6640625" style="1" bestFit="1" customWidth="1"/>
    <col min="33" max="33" width="5.6640625" style="1" bestFit="1" customWidth="1"/>
    <col min="34" max="34" width="10.5" style="1" bestFit="1" customWidth="1"/>
    <col min="35" max="35" width="10.6640625" style="1" bestFit="1" customWidth="1"/>
    <col min="36" max="191" width="5.6640625" style="1" bestFit="1" customWidth="1"/>
    <col min="192" max="234" width="6.6640625" style="1" bestFit="1" customWidth="1"/>
    <col min="235" max="16384" width="10.83203125" style="1"/>
  </cols>
  <sheetData>
    <row r="2" spans="2:234" s="6" customFormat="1">
      <c r="C2" s="6">
        <v>45198</v>
      </c>
      <c r="D2" s="6">
        <v>45289</v>
      </c>
      <c r="E2" s="6">
        <v>45380</v>
      </c>
      <c r="G2" s="6">
        <v>45559</v>
      </c>
      <c r="H2" s="6">
        <v>45653</v>
      </c>
      <c r="I2" s="6">
        <v>45744</v>
      </c>
      <c r="J2" s="6">
        <v>45835</v>
      </c>
    </row>
    <row r="3" spans="2:234" s="2" customFormat="1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M3" s="2">
        <v>2015</v>
      </c>
      <c r="N3" s="2">
        <f>+M3+1</f>
        <v>2016</v>
      </c>
      <c r="O3" s="2">
        <f t="shared" ref="O3:AM3" si="0">+N3+1</f>
        <v>2017</v>
      </c>
      <c r="P3" s="2">
        <f t="shared" si="0"/>
        <v>2018</v>
      </c>
      <c r="Q3" s="2">
        <f t="shared" si="0"/>
        <v>2019</v>
      </c>
      <c r="R3" s="2">
        <f t="shared" si="0"/>
        <v>2020</v>
      </c>
      <c r="S3" s="2">
        <f t="shared" si="0"/>
        <v>2021</v>
      </c>
      <c r="T3" s="2">
        <f t="shared" si="0"/>
        <v>2022</v>
      </c>
      <c r="U3" s="2">
        <f t="shared" si="0"/>
        <v>2023</v>
      </c>
      <c r="V3" s="2">
        <f t="shared" si="0"/>
        <v>2024</v>
      </c>
      <c r="W3" s="2">
        <f t="shared" si="0"/>
        <v>2025</v>
      </c>
      <c r="X3" s="2">
        <f t="shared" si="0"/>
        <v>2026</v>
      </c>
      <c r="Y3" s="2">
        <f t="shared" si="0"/>
        <v>2027</v>
      </c>
      <c r="Z3" s="2">
        <f t="shared" si="0"/>
        <v>2028</v>
      </c>
      <c r="AA3" s="2">
        <f t="shared" si="0"/>
        <v>2029</v>
      </c>
      <c r="AB3" s="2">
        <f t="shared" si="0"/>
        <v>2030</v>
      </c>
      <c r="AC3" s="2">
        <f t="shared" si="0"/>
        <v>2031</v>
      </c>
      <c r="AD3" s="2">
        <f t="shared" si="0"/>
        <v>2032</v>
      </c>
      <c r="AE3" s="2">
        <f t="shared" si="0"/>
        <v>2033</v>
      </c>
      <c r="AF3" s="2">
        <f t="shared" si="0"/>
        <v>2034</v>
      </c>
      <c r="AG3" s="2">
        <f t="shared" si="0"/>
        <v>2035</v>
      </c>
      <c r="AH3" s="2">
        <f t="shared" si="0"/>
        <v>2036</v>
      </c>
      <c r="AI3" s="2">
        <f t="shared" si="0"/>
        <v>2037</v>
      </c>
      <c r="AJ3" s="2">
        <f t="shared" si="0"/>
        <v>2038</v>
      </c>
      <c r="AK3" s="2">
        <f t="shared" si="0"/>
        <v>2039</v>
      </c>
      <c r="AL3" s="2">
        <f t="shared" si="0"/>
        <v>2040</v>
      </c>
      <c r="AM3" s="2">
        <f t="shared" si="0"/>
        <v>2041</v>
      </c>
      <c r="AN3" s="2">
        <f t="shared" ref="AN3:CY3" si="1">+AM3+1</f>
        <v>2042</v>
      </c>
      <c r="AO3" s="2">
        <f t="shared" si="1"/>
        <v>2043</v>
      </c>
      <c r="AP3" s="2">
        <f t="shared" si="1"/>
        <v>2044</v>
      </c>
      <c r="AQ3" s="2">
        <f t="shared" si="1"/>
        <v>2045</v>
      </c>
      <c r="AR3" s="2">
        <f t="shared" si="1"/>
        <v>2046</v>
      </c>
      <c r="AS3" s="2">
        <f t="shared" si="1"/>
        <v>2047</v>
      </c>
      <c r="AT3" s="2">
        <f t="shared" si="1"/>
        <v>2048</v>
      </c>
      <c r="AU3" s="2">
        <f t="shared" si="1"/>
        <v>2049</v>
      </c>
      <c r="AV3" s="2">
        <f t="shared" si="1"/>
        <v>2050</v>
      </c>
      <c r="AW3" s="2">
        <f t="shared" si="1"/>
        <v>2051</v>
      </c>
      <c r="AX3" s="2">
        <f t="shared" si="1"/>
        <v>2052</v>
      </c>
      <c r="AY3" s="2">
        <f t="shared" si="1"/>
        <v>2053</v>
      </c>
      <c r="AZ3" s="2">
        <f t="shared" si="1"/>
        <v>2054</v>
      </c>
      <c r="BA3" s="2">
        <f t="shared" si="1"/>
        <v>2055</v>
      </c>
      <c r="BB3" s="2">
        <f t="shared" si="1"/>
        <v>2056</v>
      </c>
      <c r="BC3" s="2">
        <f t="shared" si="1"/>
        <v>2057</v>
      </c>
      <c r="BD3" s="2">
        <f t="shared" si="1"/>
        <v>2058</v>
      </c>
      <c r="BE3" s="2">
        <f t="shared" si="1"/>
        <v>2059</v>
      </c>
      <c r="BF3" s="2">
        <f t="shared" si="1"/>
        <v>2060</v>
      </c>
      <c r="BG3" s="2">
        <f t="shared" si="1"/>
        <v>2061</v>
      </c>
      <c r="BH3" s="2">
        <f t="shared" si="1"/>
        <v>2062</v>
      </c>
      <c r="BI3" s="2">
        <f t="shared" si="1"/>
        <v>2063</v>
      </c>
      <c r="BJ3" s="2">
        <f t="shared" si="1"/>
        <v>2064</v>
      </c>
      <c r="BK3" s="2">
        <f t="shared" si="1"/>
        <v>2065</v>
      </c>
      <c r="BL3" s="2">
        <f t="shared" si="1"/>
        <v>2066</v>
      </c>
      <c r="BM3" s="2">
        <f t="shared" si="1"/>
        <v>2067</v>
      </c>
      <c r="BN3" s="2">
        <f t="shared" si="1"/>
        <v>2068</v>
      </c>
      <c r="BO3" s="2">
        <f t="shared" si="1"/>
        <v>2069</v>
      </c>
      <c r="BP3" s="2">
        <f t="shared" si="1"/>
        <v>2070</v>
      </c>
      <c r="BQ3" s="2">
        <f t="shared" si="1"/>
        <v>2071</v>
      </c>
      <c r="BR3" s="2">
        <f t="shared" si="1"/>
        <v>2072</v>
      </c>
      <c r="BS3" s="2">
        <f t="shared" si="1"/>
        <v>2073</v>
      </c>
      <c r="BT3" s="2">
        <f t="shared" si="1"/>
        <v>2074</v>
      </c>
      <c r="BU3" s="2">
        <f t="shared" si="1"/>
        <v>2075</v>
      </c>
      <c r="BV3" s="2">
        <f t="shared" si="1"/>
        <v>2076</v>
      </c>
      <c r="BW3" s="2">
        <f t="shared" si="1"/>
        <v>2077</v>
      </c>
      <c r="BX3" s="2">
        <f t="shared" si="1"/>
        <v>2078</v>
      </c>
      <c r="BY3" s="2">
        <f t="shared" si="1"/>
        <v>2079</v>
      </c>
      <c r="BZ3" s="2">
        <f t="shared" si="1"/>
        <v>2080</v>
      </c>
      <c r="CA3" s="2">
        <f t="shared" si="1"/>
        <v>2081</v>
      </c>
      <c r="CB3" s="2">
        <f t="shared" si="1"/>
        <v>2082</v>
      </c>
      <c r="CC3" s="2">
        <f t="shared" si="1"/>
        <v>2083</v>
      </c>
      <c r="CD3" s="2">
        <f t="shared" si="1"/>
        <v>2084</v>
      </c>
      <c r="CE3" s="2">
        <f t="shared" si="1"/>
        <v>2085</v>
      </c>
      <c r="CF3" s="2">
        <f t="shared" si="1"/>
        <v>2086</v>
      </c>
      <c r="CG3" s="2">
        <f t="shared" si="1"/>
        <v>2087</v>
      </c>
      <c r="CH3" s="2">
        <f t="shared" si="1"/>
        <v>2088</v>
      </c>
      <c r="CI3" s="2">
        <f t="shared" si="1"/>
        <v>2089</v>
      </c>
      <c r="CJ3" s="2">
        <f t="shared" si="1"/>
        <v>2090</v>
      </c>
      <c r="CK3" s="2">
        <f t="shared" si="1"/>
        <v>2091</v>
      </c>
      <c r="CL3" s="2">
        <f t="shared" si="1"/>
        <v>2092</v>
      </c>
      <c r="CM3" s="2">
        <f t="shared" si="1"/>
        <v>2093</v>
      </c>
      <c r="CN3" s="2">
        <f t="shared" si="1"/>
        <v>2094</v>
      </c>
      <c r="CO3" s="2">
        <f t="shared" si="1"/>
        <v>2095</v>
      </c>
      <c r="CP3" s="2">
        <f t="shared" si="1"/>
        <v>2096</v>
      </c>
      <c r="CQ3" s="2">
        <f t="shared" si="1"/>
        <v>2097</v>
      </c>
      <c r="CR3" s="2">
        <f t="shared" si="1"/>
        <v>2098</v>
      </c>
      <c r="CS3" s="2">
        <f t="shared" si="1"/>
        <v>2099</v>
      </c>
      <c r="CT3" s="2">
        <f t="shared" si="1"/>
        <v>2100</v>
      </c>
      <c r="CU3" s="2">
        <f t="shared" si="1"/>
        <v>2101</v>
      </c>
      <c r="CV3" s="2">
        <f t="shared" si="1"/>
        <v>2102</v>
      </c>
      <c r="CW3" s="2">
        <f t="shared" si="1"/>
        <v>2103</v>
      </c>
      <c r="CX3" s="2">
        <f t="shared" si="1"/>
        <v>2104</v>
      </c>
      <c r="CY3" s="2">
        <f t="shared" si="1"/>
        <v>2105</v>
      </c>
      <c r="CZ3" s="2">
        <f t="shared" ref="CZ3:DB3" si="2">+CY3+1</f>
        <v>2106</v>
      </c>
      <c r="DA3" s="2">
        <f t="shared" si="2"/>
        <v>2107</v>
      </c>
      <c r="DB3" s="2">
        <f t="shared" si="2"/>
        <v>2108</v>
      </c>
      <c r="DC3" s="2">
        <f t="shared" ref="DC3:FN3" si="3">+DB3+1</f>
        <v>2109</v>
      </c>
      <c r="DD3" s="2">
        <f t="shared" si="3"/>
        <v>2110</v>
      </c>
      <c r="DE3" s="2">
        <f t="shared" si="3"/>
        <v>2111</v>
      </c>
      <c r="DF3" s="2">
        <f t="shared" si="3"/>
        <v>2112</v>
      </c>
      <c r="DG3" s="2">
        <f t="shared" si="3"/>
        <v>2113</v>
      </c>
      <c r="DH3" s="2">
        <f t="shared" si="3"/>
        <v>2114</v>
      </c>
      <c r="DI3" s="2">
        <f t="shared" si="3"/>
        <v>2115</v>
      </c>
      <c r="DJ3" s="2">
        <f t="shared" si="3"/>
        <v>2116</v>
      </c>
      <c r="DK3" s="2">
        <f t="shared" si="3"/>
        <v>2117</v>
      </c>
      <c r="DL3" s="2">
        <f t="shared" si="3"/>
        <v>2118</v>
      </c>
      <c r="DM3" s="2">
        <f t="shared" si="3"/>
        <v>2119</v>
      </c>
      <c r="DN3" s="2">
        <f t="shared" si="3"/>
        <v>2120</v>
      </c>
      <c r="DO3" s="2">
        <f t="shared" si="3"/>
        <v>2121</v>
      </c>
      <c r="DP3" s="2">
        <f t="shared" si="3"/>
        <v>2122</v>
      </c>
      <c r="DQ3" s="2">
        <f t="shared" si="3"/>
        <v>2123</v>
      </c>
      <c r="DR3" s="2">
        <f t="shared" si="3"/>
        <v>2124</v>
      </c>
      <c r="DS3" s="2">
        <f t="shared" si="3"/>
        <v>2125</v>
      </c>
      <c r="DT3" s="2">
        <f t="shared" si="3"/>
        <v>2126</v>
      </c>
      <c r="DU3" s="2">
        <f t="shared" si="3"/>
        <v>2127</v>
      </c>
      <c r="DV3" s="2">
        <f t="shared" si="3"/>
        <v>2128</v>
      </c>
      <c r="DW3" s="2">
        <f t="shared" si="3"/>
        <v>2129</v>
      </c>
      <c r="DX3" s="2">
        <f t="shared" si="3"/>
        <v>2130</v>
      </c>
      <c r="DY3" s="2">
        <f t="shared" si="3"/>
        <v>2131</v>
      </c>
      <c r="DZ3" s="2">
        <f t="shared" si="3"/>
        <v>2132</v>
      </c>
      <c r="EA3" s="2">
        <f t="shared" si="3"/>
        <v>2133</v>
      </c>
      <c r="EB3" s="2">
        <f t="shared" si="3"/>
        <v>2134</v>
      </c>
      <c r="EC3" s="2">
        <f t="shared" si="3"/>
        <v>2135</v>
      </c>
      <c r="ED3" s="2">
        <f t="shared" si="3"/>
        <v>2136</v>
      </c>
      <c r="EE3" s="2">
        <f t="shared" si="3"/>
        <v>2137</v>
      </c>
      <c r="EF3" s="2">
        <f t="shared" si="3"/>
        <v>2138</v>
      </c>
      <c r="EG3" s="2">
        <f t="shared" si="3"/>
        <v>2139</v>
      </c>
      <c r="EH3" s="2">
        <f t="shared" si="3"/>
        <v>2140</v>
      </c>
      <c r="EI3" s="2">
        <f t="shared" si="3"/>
        <v>2141</v>
      </c>
      <c r="EJ3" s="2">
        <f t="shared" si="3"/>
        <v>2142</v>
      </c>
      <c r="EK3" s="2">
        <f t="shared" si="3"/>
        <v>2143</v>
      </c>
      <c r="EL3" s="2">
        <f t="shared" si="3"/>
        <v>2144</v>
      </c>
      <c r="EM3" s="2">
        <f t="shared" si="3"/>
        <v>2145</v>
      </c>
      <c r="EN3" s="2">
        <f t="shared" si="3"/>
        <v>2146</v>
      </c>
      <c r="EO3" s="2">
        <f t="shared" si="3"/>
        <v>2147</v>
      </c>
      <c r="EP3" s="2">
        <f t="shared" si="3"/>
        <v>2148</v>
      </c>
      <c r="EQ3" s="2">
        <f t="shared" si="3"/>
        <v>2149</v>
      </c>
      <c r="ER3" s="2">
        <f t="shared" si="3"/>
        <v>2150</v>
      </c>
      <c r="ES3" s="2">
        <f t="shared" si="3"/>
        <v>2151</v>
      </c>
      <c r="ET3" s="2">
        <f t="shared" si="3"/>
        <v>2152</v>
      </c>
      <c r="EU3" s="2">
        <f t="shared" si="3"/>
        <v>2153</v>
      </c>
      <c r="EV3" s="2">
        <f t="shared" si="3"/>
        <v>2154</v>
      </c>
      <c r="EW3" s="2">
        <f t="shared" si="3"/>
        <v>2155</v>
      </c>
      <c r="EX3" s="2">
        <f t="shared" si="3"/>
        <v>2156</v>
      </c>
      <c r="EY3" s="2">
        <f t="shared" si="3"/>
        <v>2157</v>
      </c>
      <c r="EZ3" s="2">
        <f t="shared" si="3"/>
        <v>2158</v>
      </c>
      <c r="FA3" s="2">
        <f t="shared" si="3"/>
        <v>2159</v>
      </c>
      <c r="FB3" s="2">
        <f t="shared" si="3"/>
        <v>2160</v>
      </c>
      <c r="FC3" s="2">
        <f t="shared" si="3"/>
        <v>2161</v>
      </c>
      <c r="FD3" s="2">
        <f t="shared" si="3"/>
        <v>2162</v>
      </c>
      <c r="FE3" s="2">
        <f t="shared" si="3"/>
        <v>2163</v>
      </c>
      <c r="FF3" s="2">
        <f t="shared" si="3"/>
        <v>2164</v>
      </c>
      <c r="FG3" s="2">
        <f t="shared" si="3"/>
        <v>2165</v>
      </c>
      <c r="FH3" s="2">
        <f t="shared" si="3"/>
        <v>2166</v>
      </c>
      <c r="FI3" s="2">
        <f t="shared" si="3"/>
        <v>2167</v>
      </c>
      <c r="FJ3" s="2">
        <f t="shared" si="3"/>
        <v>2168</v>
      </c>
      <c r="FK3" s="2">
        <f t="shared" si="3"/>
        <v>2169</v>
      </c>
      <c r="FL3" s="2">
        <f t="shared" si="3"/>
        <v>2170</v>
      </c>
      <c r="FM3" s="2">
        <f t="shared" si="3"/>
        <v>2171</v>
      </c>
      <c r="FN3" s="2">
        <f t="shared" si="3"/>
        <v>2172</v>
      </c>
      <c r="FO3" s="2">
        <f t="shared" ref="FO3:FS3" si="4">+FN3+1</f>
        <v>2173</v>
      </c>
      <c r="FP3" s="2">
        <f t="shared" si="4"/>
        <v>2174</v>
      </c>
      <c r="FQ3" s="2">
        <f t="shared" si="4"/>
        <v>2175</v>
      </c>
      <c r="FR3" s="2">
        <f t="shared" si="4"/>
        <v>2176</v>
      </c>
      <c r="FS3" s="2">
        <f t="shared" si="4"/>
        <v>2177</v>
      </c>
      <c r="FT3" s="2">
        <f t="shared" ref="FT3:IE3" si="5">+FS3+1</f>
        <v>2178</v>
      </c>
      <c r="FU3" s="2">
        <f t="shared" si="5"/>
        <v>2179</v>
      </c>
      <c r="FV3" s="2">
        <f t="shared" si="5"/>
        <v>2180</v>
      </c>
      <c r="FW3" s="2">
        <f t="shared" si="5"/>
        <v>2181</v>
      </c>
      <c r="FX3" s="2">
        <f t="shared" si="5"/>
        <v>2182</v>
      </c>
      <c r="FY3" s="2">
        <f t="shared" si="5"/>
        <v>2183</v>
      </c>
      <c r="FZ3" s="2">
        <f t="shared" si="5"/>
        <v>2184</v>
      </c>
      <c r="GA3" s="2">
        <f t="shared" si="5"/>
        <v>2185</v>
      </c>
      <c r="GB3" s="2">
        <f t="shared" si="5"/>
        <v>2186</v>
      </c>
      <c r="GC3" s="2">
        <f t="shared" si="5"/>
        <v>2187</v>
      </c>
      <c r="GD3" s="2">
        <f t="shared" si="5"/>
        <v>2188</v>
      </c>
      <c r="GE3" s="2">
        <f t="shared" si="5"/>
        <v>2189</v>
      </c>
      <c r="GF3" s="2">
        <f t="shared" si="5"/>
        <v>2190</v>
      </c>
      <c r="GG3" s="2">
        <f t="shared" si="5"/>
        <v>2191</v>
      </c>
      <c r="GH3" s="2">
        <f t="shared" si="5"/>
        <v>2192</v>
      </c>
      <c r="GI3" s="2">
        <f t="shared" si="5"/>
        <v>2193</v>
      </c>
      <c r="GJ3" s="2">
        <f t="shared" si="5"/>
        <v>2194</v>
      </c>
      <c r="GK3" s="2">
        <f t="shared" si="5"/>
        <v>2195</v>
      </c>
      <c r="GL3" s="2">
        <f t="shared" si="5"/>
        <v>2196</v>
      </c>
      <c r="GM3" s="2">
        <f t="shared" si="5"/>
        <v>2197</v>
      </c>
      <c r="GN3" s="2">
        <f t="shared" si="5"/>
        <v>2198</v>
      </c>
      <c r="GO3" s="2">
        <f t="shared" si="5"/>
        <v>2199</v>
      </c>
      <c r="GP3" s="2">
        <f t="shared" si="5"/>
        <v>2200</v>
      </c>
      <c r="GQ3" s="2">
        <f t="shared" si="5"/>
        <v>2201</v>
      </c>
      <c r="GR3" s="2">
        <f t="shared" si="5"/>
        <v>2202</v>
      </c>
      <c r="GS3" s="2">
        <f t="shared" si="5"/>
        <v>2203</v>
      </c>
      <c r="GT3" s="2">
        <f t="shared" si="5"/>
        <v>2204</v>
      </c>
      <c r="GU3" s="2">
        <f t="shared" si="5"/>
        <v>2205</v>
      </c>
      <c r="GV3" s="2">
        <f t="shared" si="5"/>
        <v>2206</v>
      </c>
      <c r="GW3" s="2">
        <f t="shared" si="5"/>
        <v>2207</v>
      </c>
      <c r="GX3" s="2">
        <f t="shared" si="5"/>
        <v>2208</v>
      </c>
      <c r="GY3" s="2">
        <f t="shared" si="5"/>
        <v>2209</v>
      </c>
      <c r="GZ3" s="2">
        <f t="shared" si="5"/>
        <v>2210</v>
      </c>
      <c r="HA3" s="2">
        <f t="shared" si="5"/>
        <v>2211</v>
      </c>
      <c r="HB3" s="2">
        <f t="shared" si="5"/>
        <v>2212</v>
      </c>
      <c r="HC3" s="2">
        <f t="shared" si="5"/>
        <v>2213</v>
      </c>
      <c r="HD3" s="2">
        <f t="shared" si="5"/>
        <v>2214</v>
      </c>
      <c r="HE3" s="2">
        <f t="shared" si="5"/>
        <v>2215</v>
      </c>
      <c r="HF3" s="2">
        <f t="shared" si="5"/>
        <v>2216</v>
      </c>
      <c r="HG3" s="2">
        <f t="shared" si="5"/>
        <v>2217</v>
      </c>
      <c r="HH3" s="2">
        <f t="shared" si="5"/>
        <v>2218</v>
      </c>
      <c r="HI3" s="2">
        <f t="shared" si="5"/>
        <v>2219</v>
      </c>
      <c r="HJ3" s="2">
        <f t="shared" si="5"/>
        <v>2220</v>
      </c>
      <c r="HK3" s="2">
        <f t="shared" si="5"/>
        <v>2221</v>
      </c>
      <c r="HL3" s="2">
        <f t="shared" si="5"/>
        <v>2222</v>
      </c>
      <c r="HM3" s="2">
        <f t="shared" si="5"/>
        <v>2223</v>
      </c>
      <c r="HN3" s="2">
        <f t="shared" si="5"/>
        <v>2224</v>
      </c>
      <c r="HO3" s="2">
        <f t="shared" si="5"/>
        <v>2225</v>
      </c>
      <c r="HP3" s="2">
        <f t="shared" si="5"/>
        <v>2226</v>
      </c>
      <c r="HQ3" s="2">
        <f t="shared" si="5"/>
        <v>2227</v>
      </c>
      <c r="HR3" s="2">
        <f t="shared" si="5"/>
        <v>2228</v>
      </c>
      <c r="HS3" s="2">
        <f t="shared" si="5"/>
        <v>2229</v>
      </c>
      <c r="HT3" s="2">
        <f t="shared" si="5"/>
        <v>2230</v>
      </c>
      <c r="HU3" s="2">
        <f t="shared" si="5"/>
        <v>2231</v>
      </c>
      <c r="HV3" s="2">
        <f t="shared" si="5"/>
        <v>2232</v>
      </c>
      <c r="HW3" s="2">
        <f t="shared" si="5"/>
        <v>2233</v>
      </c>
      <c r="HX3" s="2">
        <f t="shared" si="5"/>
        <v>2234</v>
      </c>
      <c r="HY3" s="2">
        <f t="shared" si="5"/>
        <v>2235</v>
      </c>
      <c r="HZ3" s="2">
        <f t="shared" si="5"/>
        <v>2236</v>
      </c>
    </row>
    <row r="4" spans="2:234">
      <c r="B4" s="1" t="s">
        <v>34</v>
      </c>
      <c r="C4" s="1">
        <v>662</v>
      </c>
      <c r="D4" s="1">
        <v>804</v>
      </c>
      <c r="E4" s="1">
        <v>882</v>
      </c>
      <c r="F4" s="1">
        <f>+V4-SUM(C4:E4)</f>
        <v>1623</v>
      </c>
      <c r="G4" s="1">
        <v>1690</v>
      </c>
      <c r="H4" s="1">
        <v>1428</v>
      </c>
      <c r="I4" s="1">
        <v>1182</v>
      </c>
      <c r="S4" s="1">
        <v>4406</v>
      </c>
      <c r="T4" s="1">
        <v>5867</v>
      </c>
      <c r="U4" s="1">
        <v>4172</v>
      </c>
      <c r="V4" s="1">
        <v>3971</v>
      </c>
    </row>
    <row r="5" spans="2:234">
      <c r="B5" s="1" t="s">
        <v>33</v>
      </c>
      <c r="C5" s="1">
        <v>1551</v>
      </c>
      <c r="D5" s="1">
        <v>1699</v>
      </c>
      <c r="E5" s="1">
        <v>600</v>
      </c>
      <c r="F5" s="1">
        <f>+V5-SUM(C5:E5)</f>
        <v>3052</v>
      </c>
      <c r="G5" s="1">
        <v>1837</v>
      </c>
      <c r="H5" s="1">
        <v>1995</v>
      </c>
      <c r="I5" s="1">
        <v>753</v>
      </c>
      <c r="S5" s="1">
        <v>9455</v>
      </c>
      <c r="T5" s="1">
        <v>10054</v>
      </c>
      <c r="U5" s="1">
        <v>6046</v>
      </c>
      <c r="V5" s="1">
        <v>6902</v>
      </c>
    </row>
    <row r="6" spans="2:234">
      <c r="B6" s="1" t="s">
        <v>35</v>
      </c>
      <c r="C6" s="1">
        <v>537</v>
      </c>
      <c r="D6" s="1">
        <v>529</v>
      </c>
      <c r="E6" s="1">
        <v>270</v>
      </c>
      <c r="F6" s="1">
        <f>+V6-SUM(C6:E6)</f>
        <v>794</v>
      </c>
      <c r="G6" s="1">
        <v>568</v>
      </c>
      <c r="H6" s="1">
        <v>862</v>
      </c>
      <c r="I6" s="1">
        <v>359</v>
      </c>
      <c r="S6" s="1">
        <v>3061</v>
      </c>
      <c r="T6" s="1">
        <v>2872</v>
      </c>
      <c r="U6" s="1">
        <v>2100</v>
      </c>
      <c r="V6" s="1">
        <v>2130</v>
      </c>
    </row>
    <row r="7" spans="2:234" ht="6" customHeight="1"/>
    <row r="8" spans="2:234">
      <c r="B8" s="1" t="s">
        <v>30</v>
      </c>
      <c r="C8" s="1">
        <v>872</v>
      </c>
      <c r="D8" s="1">
        <v>1071</v>
      </c>
      <c r="E8" s="1">
        <v>1455</v>
      </c>
      <c r="F8" s="1">
        <f>+V8-SUM(C8:E8)</f>
        <v>1980</v>
      </c>
      <c r="G8" s="1">
        <v>2208</v>
      </c>
      <c r="H8" s="1">
        <v>2346</v>
      </c>
      <c r="I8" s="1">
        <v>2007</v>
      </c>
      <c r="J8" s="1">
        <f>+J$11*(E8/E$11)</f>
        <v>2034.6746575342468</v>
      </c>
      <c r="S8" s="1">
        <v>5723</v>
      </c>
      <c r="T8" s="1">
        <v>8017</v>
      </c>
      <c r="U8" s="1">
        <v>5252</v>
      </c>
      <c r="V8" s="1">
        <v>5378</v>
      </c>
      <c r="W8" s="1">
        <f>SUM(G8:J8)</f>
        <v>8595.6746575342477</v>
      </c>
    </row>
    <row r="9" spans="2:234">
      <c r="B9" s="1" t="s">
        <v>31</v>
      </c>
      <c r="C9" s="1">
        <v>1147</v>
      </c>
      <c r="D9" s="1">
        <v>1122</v>
      </c>
      <c r="E9" s="1">
        <v>140</v>
      </c>
      <c r="F9" s="1">
        <f>+V9-SUM(C9:E9)</f>
        <v>2238</v>
      </c>
      <c r="G9" s="1">
        <v>1209</v>
      </c>
      <c r="H9" s="1">
        <v>1168</v>
      </c>
      <c r="I9" s="1">
        <v>137</v>
      </c>
      <c r="J9" s="1">
        <f>+J$11*(E9/E$11)</f>
        <v>195.77625570776254</v>
      </c>
      <c r="S9" s="1">
        <v>7281</v>
      </c>
      <c r="T9" s="1">
        <v>7076</v>
      </c>
      <c r="U9" s="1">
        <v>4328</v>
      </c>
      <c r="V9" s="1">
        <v>4647</v>
      </c>
      <c r="W9" s="1">
        <f>SUM(G9:J9)</f>
        <v>2709.7762557077626</v>
      </c>
    </row>
    <row r="10" spans="2:234">
      <c r="B10" s="1" t="s">
        <v>32</v>
      </c>
      <c r="C10" s="1">
        <v>731</v>
      </c>
      <c r="D10" s="1">
        <v>839</v>
      </c>
      <c r="E10" s="1">
        <v>157</v>
      </c>
      <c r="F10" s="1">
        <f>+V10-SUM(C10:E10)</f>
        <v>1251</v>
      </c>
      <c r="G10" s="1">
        <v>678</v>
      </c>
      <c r="H10" s="1">
        <v>771</v>
      </c>
      <c r="I10" s="1">
        <v>150</v>
      </c>
      <c r="J10" s="1">
        <f>+J$11*(E10/E$11)</f>
        <v>219.54908675799086</v>
      </c>
      <c r="S10" s="1">
        <v>3918</v>
      </c>
      <c r="T10" s="1">
        <v>3700</v>
      </c>
      <c r="U10" s="1">
        <v>2738</v>
      </c>
      <c r="V10" s="1">
        <v>2978</v>
      </c>
      <c r="W10" s="1">
        <f>SUM(G10:J10)</f>
        <v>1818.5490867579908</v>
      </c>
    </row>
    <row r="11" spans="2:234" s="5" customFormat="1">
      <c r="B11" s="5" t="s">
        <v>15</v>
      </c>
      <c r="C11" s="5">
        <f>SUM(C8:C10)</f>
        <v>2750</v>
      </c>
      <c r="D11" s="5">
        <f>SUM(D8:D10)</f>
        <v>3032</v>
      </c>
      <c r="E11" s="5">
        <f>SUM(E8:E10)</f>
        <v>1752</v>
      </c>
      <c r="F11" s="5">
        <f>+V11-SUM(C11:E11)</f>
        <v>5469</v>
      </c>
      <c r="G11" s="5">
        <v>4095</v>
      </c>
      <c r="H11" s="5">
        <f>SUM(H8:H10)</f>
        <v>4285</v>
      </c>
      <c r="I11" s="5">
        <f>SUM(I8:I10)</f>
        <v>2294</v>
      </c>
      <c r="J11" s="5">
        <f>2.45*1000</f>
        <v>2450</v>
      </c>
      <c r="S11" s="5">
        <f>SUM(S8:S10)</f>
        <v>16922</v>
      </c>
      <c r="T11" s="5">
        <f>SUM(T8:T10)</f>
        <v>18793</v>
      </c>
      <c r="U11" s="5">
        <f>SUM(U8:U10)</f>
        <v>12318</v>
      </c>
      <c r="V11" s="5">
        <f>SUM(V8:V10)</f>
        <v>13003</v>
      </c>
      <c r="W11" s="5">
        <f>SUM(W8:W10)</f>
        <v>13124</v>
      </c>
      <c r="X11" s="5">
        <v>9488</v>
      </c>
      <c r="Y11" s="5">
        <f t="shared" ref="Y11:AF11" si="6">+X11*1.01</f>
        <v>9582.8799999999992</v>
      </c>
      <c r="Z11" s="5">
        <f t="shared" si="6"/>
        <v>9678.7087999999985</v>
      </c>
      <c r="AA11" s="5">
        <f t="shared" si="6"/>
        <v>9775.4958879999995</v>
      </c>
      <c r="AB11" s="5">
        <f t="shared" si="6"/>
        <v>9873.2508468799988</v>
      </c>
      <c r="AC11" s="5">
        <f t="shared" si="6"/>
        <v>9971.9833553487988</v>
      </c>
      <c r="AD11" s="5">
        <f t="shared" si="6"/>
        <v>10071.703188902287</v>
      </c>
      <c r="AE11" s="5">
        <f t="shared" si="6"/>
        <v>10172.420220791309</v>
      </c>
      <c r="AF11" s="5">
        <f t="shared" si="6"/>
        <v>10274.144422999223</v>
      </c>
    </row>
    <row r="12" spans="2:234">
      <c r="B12" s="1" t="s">
        <v>11</v>
      </c>
      <c r="C12" s="1">
        <v>2651</v>
      </c>
      <c r="D12" s="1">
        <v>2540</v>
      </c>
      <c r="E12" s="1">
        <v>1233</v>
      </c>
      <c r="F12" s="1">
        <f t="shared" ref="F12:F20" si="7">+V12-SUM(C12:E12)</f>
        <v>3634</v>
      </c>
      <c r="G12" s="1">
        <v>2544</v>
      </c>
      <c r="H12" s="1">
        <v>2769</v>
      </c>
      <c r="I12" s="1">
        <v>1382</v>
      </c>
      <c r="J12" s="1">
        <f>+J$11*(I12/I$11)</f>
        <v>1475.9808195292064</v>
      </c>
      <c r="M12" s="1">
        <f>4744*2</f>
        <v>9488</v>
      </c>
      <c r="S12" s="1">
        <v>12401</v>
      </c>
      <c r="T12" s="1">
        <v>12919</v>
      </c>
      <c r="U12" s="1">
        <v>10431</v>
      </c>
      <c r="V12" s="1">
        <v>10058</v>
      </c>
      <c r="W12" s="1">
        <f>SUM(G12:J12)</f>
        <v>8170.9808195292062</v>
      </c>
      <c r="X12" s="1">
        <f>+X$11*(W12/W$11)</f>
        <v>5907.2131983917334</v>
      </c>
      <c r="Y12" s="1">
        <f t="shared" ref="Y12:AF12" si="8">+Y$11*(X12/X$11)</f>
        <v>5966.2853303756501</v>
      </c>
      <c r="Z12" s="1">
        <f t="shared" si="8"/>
        <v>6025.9481836794057</v>
      </c>
      <c r="AA12" s="1">
        <f t="shared" si="8"/>
        <v>6086.2076655162009</v>
      </c>
      <c r="AB12" s="1">
        <f t="shared" si="8"/>
        <v>6147.0697421713621</v>
      </c>
      <c r="AC12" s="1">
        <f t="shared" si="8"/>
        <v>6208.5404395930764</v>
      </c>
      <c r="AD12" s="1">
        <f t="shared" si="8"/>
        <v>6270.6258439890071</v>
      </c>
      <c r="AE12" s="1">
        <f t="shared" si="8"/>
        <v>6333.3321024288971</v>
      </c>
      <c r="AF12" s="1">
        <f t="shared" si="8"/>
        <v>6396.6654234531861</v>
      </c>
    </row>
    <row r="13" spans="2:234">
      <c r="B13" s="1" t="s">
        <v>16</v>
      </c>
      <c r="C13" s="1">
        <v>431</v>
      </c>
      <c r="D13" s="1">
        <v>444</v>
      </c>
      <c r="E13" s="1">
        <v>243</v>
      </c>
      <c r="F13" s="1">
        <f t="shared" si="7"/>
        <v>789</v>
      </c>
      <c r="G13" s="1">
        <v>519</v>
      </c>
      <c r="H13" s="1">
        <v>502</v>
      </c>
      <c r="I13" s="1">
        <v>245</v>
      </c>
      <c r="J13" s="1">
        <f>+J$11*(I13/I$11)</f>
        <v>261.66085440278988</v>
      </c>
      <c r="S13" s="1">
        <v>2243</v>
      </c>
      <c r="T13" s="1">
        <v>2323</v>
      </c>
      <c r="U13" s="1">
        <v>2009</v>
      </c>
      <c r="V13" s="1">
        <v>1907</v>
      </c>
      <c r="W13" s="1">
        <f t="shared" ref="W13:W20" si="9">SUM(G13:J13)</f>
        <v>1527.6608544027899</v>
      </c>
      <c r="X13" s="1">
        <f t="shared" ref="X13:AF14" si="10">+X$11*(W13/W$11)</f>
        <v>1104.4229035792191</v>
      </c>
      <c r="Y13" s="1">
        <f t="shared" si="10"/>
        <v>1115.4671326150112</v>
      </c>
      <c r="Z13" s="1">
        <f t="shared" si="10"/>
        <v>1126.6218039411613</v>
      </c>
      <c r="AA13" s="1">
        <f t="shared" si="10"/>
        <v>1137.8880219805731</v>
      </c>
      <c r="AB13" s="1">
        <f t="shared" si="10"/>
        <v>1149.2669022003788</v>
      </c>
      <c r="AC13" s="1">
        <f t="shared" si="10"/>
        <v>1160.7595712223826</v>
      </c>
      <c r="AD13" s="1">
        <f t="shared" si="10"/>
        <v>1172.3671669346065</v>
      </c>
      <c r="AE13" s="1">
        <f t="shared" si="10"/>
        <v>1184.0908386039525</v>
      </c>
      <c r="AF13" s="1">
        <f t="shared" si="10"/>
        <v>1195.931746989992</v>
      </c>
    </row>
    <row r="14" spans="2:234">
      <c r="B14" s="1" t="s">
        <v>17</v>
      </c>
      <c r="C14" s="1">
        <v>207</v>
      </c>
      <c r="D14" s="1">
        <v>198</v>
      </c>
      <c r="E14" s="1">
        <v>176</v>
      </c>
      <c r="F14" s="1">
        <f t="shared" si="7"/>
        <v>247</v>
      </c>
      <c r="G14" s="1">
        <v>242</v>
      </c>
      <c r="H14" s="1">
        <v>238</v>
      </c>
      <c r="I14" s="1">
        <v>108</v>
      </c>
      <c r="J14" s="1">
        <f>+J$11*(I14/I$11)</f>
        <v>115.34437663469922</v>
      </c>
      <c r="S14" s="1">
        <v>1105</v>
      </c>
      <c r="T14" s="1">
        <v>1117</v>
      </c>
      <c r="U14" s="1">
        <v>970</v>
      </c>
      <c r="V14" s="1">
        <v>828</v>
      </c>
      <c r="W14" s="1">
        <f t="shared" si="9"/>
        <v>703.34437663469919</v>
      </c>
      <c r="X14" s="1">
        <f t="shared" si="10"/>
        <v>508.48304217540579</v>
      </c>
      <c r="Y14" s="1">
        <f t="shared" si="10"/>
        <v>513.56787259715986</v>
      </c>
      <c r="Z14" s="1">
        <f t="shared" si="10"/>
        <v>518.70355132313148</v>
      </c>
      <c r="AA14" s="1">
        <f t="shared" si="10"/>
        <v>523.89058683636279</v>
      </c>
      <c r="AB14" s="1">
        <f t="shared" si="10"/>
        <v>529.12949270472632</v>
      </c>
      <c r="AC14" s="1">
        <f t="shared" si="10"/>
        <v>534.42078763177358</v>
      </c>
      <c r="AD14" s="1">
        <f t="shared" si="10"/>
        <v>539.76499550809137</v>
      </c>
      <c r="AE14" s="1">
        <f t="shared" si="10"/>
        <v>545.16264546317223</v>
      </c>
      <c r="AF14" s="1">
        <f t="shared" si="10"/>
        <v>550.61427191780399</v>
      </c>
    </row>
    <row r="15" spans="2:234">
      <c r="B15" s="1" t="s">
        <v>18</v>
      </c>
      <c r="C15" s="1">
        <f>+C11-SUM(C12:C14)</f>
        <v>-539</v>
      </c>
      <c r="D15" s="1">
        <f>+D11-SUM(D12:D14)</f>
        <v>-150</v>
      </c>
      <c r="E15" s="1">
        <f>+E11-SUM(E12:E14)</f>
        <v>100</v>
      </c>
      <c r="F15" s="1">
        <f t="shared" si="7"/>
        <v>799</v>
      </c>
      <c r="G15" s="1">
        <f>+G11-SUM(G12:G14)</f>
        <v>790</v>
      </c>
      <c r="H15" s="1">
        <f>+H11-SUM(H12:H14)</f>
        <v>776</v>
      </c>
      <c r="I15" s="1">
        <f>+I11-SUM(I12:I14)</f>
        <v>559</v>
      </c>
      <c r="J15" s="1">
        <f>+J11-SUM(J12:J14)</f>
        <v>597.01394943330433</v>
      </c>
      <c r="S15" s="1">
        <f>+S11-SUM(S12:S14)</f>
        <v>1173</v>
      </c>
      <c r="T15" s="1">
        <f>+T11-SUM(T12:T14)</f>
        <v>2434</v>
      </c>
      <c r="U15" s="1">
        <f>+U11-SUM(U12:U14)</f>
        <v>-1092</v>
      </c>
      <c r="V15" s="1">
        <f>+V11-SUM(V12:V14)</f>
        <v>210</v>
      </c>
      <c r="W15" s="1">
        <f t="shared" si="9"/>
        <v>2722.0139494333043</v>
      </c>
      <c r="X15" s="1">
        <f>+X11-SUM(X12:X14)</f>
        <v>1967.8808558536412</v>
      </c>
      <c r="Y15" s="1">
        <f t="shared" ref="Y15:AG15" si="11">+Y11-SUM(Y12:Y14)</f>
        <v>1987.5596644121779</v>
      </c>
      <c r="Z15" s="1">
        <f t="shared" si="11"/>
        <v>2007.4352610563001</v>
      </c>
      <c r="AA15" s="1">
        <f t="shared" si="11"/>
        <v>2027.5096136668626</v>
      </c>
      <c r="AB15" s="1">
        <f t="shared" si="11"/>
        <v>2047.7847098035318</v>
      </c>
      <c r="AC15" s="1">
        <f t="shared" si="11"/>
        <v>2068.2625569015663</v>
      </c>
      <c r="AD15" s="1">
        <f t="shared" si="11"/>
        <v>2088.945182470582</v>
      </c>
      <c r="AE15" s="1">
        <f t="shared" si="11"/>
        <v>2109.8346342952873</v>
      </c>
      <c r="AF15" s="1">
        <f t="shared" si="11"/>
        <v>2130.9329806382411</v>
      </c>
    </row>
    <row r="16" spans="2:234">
      <c r="B16" s="1" t="s">
        <v>19</v>
      </c>
      <c r="C16" s="1">
        <v>8</v>
      </c>
      <c r="D16" s="1">
        <v>12</v>
      </c>
      <c r="E16" s="1">
        <v>8</v>
      </c>
      <c r="F16" s="1">
        <f t="shared" si="7"/>
        <v>11</v>
      </c>
      <c r="G16" s="1">
        <v>9</v>
      </c>
      <c r="H16" s="1">
        <v>11</v>
      </c>
      <c r="I16" s="1">
        <v>10</v>
      </c>
      <c r="J16" s="1">
        <f>+J$15*(I16/I$15)</f>
        <v>10.680034873583262</v>
      </c>
      <c r="S16" s="1">
        <v>7</v>
      </c>
      <c r="T16" s="1">
        <v>6</v>
      </c>
      <c r="U16" s="1">
        <v>24</v>
      </c>
      <c r="V16" s="1">
        <v>39</v>
      </c>
      <c r="W16" s="1">
        <f t="shared" si="9"/>
        <v>40.68003487358326</v>
      </c>
      <c r="X16" s="1">
        <f>+X$15*(W16/W$15)</f>
        <v>29.409644230460067</v>
      </c>
      <c r="Y16" s="1">
        <f t="shared" ref="Y16:AG16" si="12">+Y$15*(X16/X$15)</f>
        <v>29.70374067276467</v>
      </c>
      <c r="Z16" s="1">
        <f t="shared" si="12"/>
        <v>30.000778079492324</v>
      </c>
      <c r="AA16" s="1">
        <f t="shared" si="12"/>
        <v>30.300785860287242</v>
      </c>
      <c r="AB16" s="1">
        <f t="shared" si="12"/>
        <v>30.60379371889012</v>
      </c>
      <c r="AC16" s="1">
        <f t="shared" si="12"/>
        <v>30.90983165607901</v>
      </c>
      <c r="AD16" s="1">
        <f t="shared" si="12"/>
        <v>31.218929972639803</v>
      </c>
      <c r="AE16" s="1">
        <f t="shared" si="12"/>
        <v>31.53111927236619</v>
      </c>
      <c r="AF16" s="1">
        <f t="shared" si="12"/>
        <v>31.846430465089867</v>
      </c>
    </row>
    <row r="17" spans="2:234">
      <c r="B17" s="1" t="s">
        <v>20</v>
      </c>
      <c r="C17" s="1">
        <v>-98</v>
      </c>
      <c r="D17" s="1">
        <v>-108</v>
      </c>
      <c r="E17" s="1">
        <v>-108</v>
      </c>
      <c r="F17" s="1">
        <f t="shared" si="7"/>
        <v>-69</v>
      </c>
      <c r="G17" s="1">
        <f>+-99-24</f>
        <v>-123</v>
      </c>
      <c r="H17" s="1">
        <v>-95</v>
      </c>
      <c r="I17" s="1">
        <v>-91</v>
      </c>
      <c r="J17" s="1">
        <f>+J$15*(I17/I$15)</f>
        <v>-97.188317349607686</v>
      </c>
      <c r="S17" s="1">
        <f>+-326+26</f>
        <v>-300</v>
      </c>
      <c r="T17" s="1">
        <v>-304</v>
      </c>
      <c r="U17" s="1">
        <v>-312</v>
      </c>
      <c r="V17" s="1">
        <f>+-417+34</f>
        <v>-383</v>
      </c>
      <c r="W17" s="1">
        <f t="shared" si="9"/>
        <v>-406.1883173496077</v>
      </c>
      <c r="X17" s="1">
        <f>+X$15*(W17/W$15)</f>
        <v>-293.65397401806445</v>
      </c>
      <c r="Y17" s="1">
        <f t="shared" ref="Y17:AG17" si="13">+Y$15*(X17/X$15)</f>
        <v>-296.59051375824515</v>
      </c>
      <c r="Z17" s="1">
        <f t="shared" si="13"/>
        <v>-299.55641889582768</v>
      </c>
      <c r="AA17" s="1">
        <f t="shared" si="13"/>
        <v>-302.55198308478589</v>
      </c>
      <c r="AB17" s="1">
        <f t="shared" si="13"/>
        <v>-305.57750291563383</v>
      </c>
      <c r="AC17" s="1">
        <f t="shared" si="13"/>
        <v>-308.63327794479005</v>
      </c>
      <c r="AD17" s="1">
        <f t="shared" si="13"/>
        <v>-311.71961072423795</v>
      </c>
      <c r="AE17" s="1">
        <f t="shared" si="13"/>
        <v>-314.83680683148026</v>
      </c>
      <c r="AF17" s="1">
        <f t="shared" si="13"/>
        <v>-317.9851748997952</v>
      </c>
    </row>
    <row r="18" spans="2:234">
      <c r="B18" s="1" t="s">
        <v>21</v>
      </c>
      <c r="C18" s="1">
        <f>+SUM(C15:C17)</f>
        <v>-629</v>
      </c>
      <c r="D18" s="1">
        <f>+SUM(D15:D17)</f>
        <v>-246</v>
      </c>
      <c r="E18" s="1">
        <f>+SUM(E15:E17)</f>
        <v>0</v>
      </c>
      <c r="F18" s="1">
        <f t="shared" si="7"/>
        <v>741</v>
      </c>
      <c r="G18" s="1">
        <f>+SUM(G15:G17)</f>
        <v>676</v>
      </c>
      <c r="H18" s="1">
        <f>+SUM(H15:H17)</f>
        <v>692</v>
      </c>
      <c r="I18" s="1">
        <f>+SUM(I15:I17)</f>
        <v>478</v>
      </c>
      <c r="J18" s="1">
        <f>+SUM(J15:J17)</f>
        <v>510.50566695727991</v>
      </c>
      <c r="S18" s="1">
        <f>+SUM(S15:S17)</f>
        <v>880</v>
      </c>
      <c r="T18" s="1">
        <f>+SUM(T15:T17)</f>
        <v>2136</v>
      </c>
      <c r="U18" s="1">
        <f>+SUM(U15:U17)</f>
        <v>-1380</v>
      </c>
      <c r="V18" s="1">
        <f>+SUM(V15:V17)</f>
        <v>-134</v>
      </c>
      <c r="W18" s="1">
        <f t="shared" si="9"/>
        <v>2356.50566695728</v>
      </c>
      <c r="X18" s="1">
        <f>+SUM(X15:X17)</f>
        <v>1703.6365260660368</v>
      </c>
      <c r="Y18" s="1">
        <f t="shared" ref="Y18:AG18" si="14">+SUM(Y15:Y17)</f>
        <v>1720.6728913266975</v>
      </c>
      <c r="Z18" s="1">
        <f t="shared" si="14"/>
        <v>1737.8796202399649</v>
      </c>
      <c r="AA18" s="1">
        <f t="shared" si="14"/>
        <v>1755.258416442364</v>
      </c>
      <c r="AB18" s="1">
        <f t="shared" si="14"/>
        <v>1772.8110006067882</v>
      </c>
      <c r="AC18" s="1">
        <f t="shared" si="14"/>
        <v>1790.5391106128552</v>
      </c>
      <c r="AD18" s="1">
        <f t="shared" si="14"/>
        <v>1808.4445017189837</v>
      </c>
      <c r="AE18" s="1">
        <f t="shared" si="14"/>
        <v>1826.5289467361731</v>
      </c>
      <c r="AF18" s="1">
        <f t="shared" si="14"/>
        <v>1844.7942362035355</v>
      </c>
    </row>
    <row r="19" spans="2:234">
      <c r="B19" s="1" t="s">
        <v>22</v>
      </c>
      <c r="C19" s="1">
        <v>3</v>
      </c>
      <c r="D19" s="1">
        <v>28</v>
      </c>
      <c r="E19" s="1">
        <v>-4</v>
      </c>
      <c r="F19" s="1">
        <f t="shared" si="7"/>
        <v>110</v>
      </c>
      <c r="G19" s="1">
        <v>135</v>
      </c>
      <c r="H19" s="1">
        <v>147</v>
      </c>
      <c r="I19" s="1">
        <v>-698</v>
      </c>
      <c r="J19" s="1">
        <f>+J18*0.21</f>
        <v>107.20619006102878</v>
      </c>
      <c r="S19" s="1">
        <v>106</v>
      </c>
      <c r="T19" s="1">
        <v>625</v>
      </c>
      <c r="U19" s="1">
        <v>134</v>
      </c>
      <c r="V19" s="1">
        <v>137</v>
      </c>
      <c r="W19" s="1">
        <f t="shared" si="9"/>
        <v>-308.79380993897121</v>
      </c>
      <c r="X19" s="1">
        <f>+X18*0.21</f>
        <v>357.76367047386771</v>
      </c>
      <c r="Y19" s="1">
        <f t="shared" ref="Y19:AG19" si="15">+Y18*0.21</f>
        <v>361.34130717860648</v>
      </c>
      <c r="Z19" s="1">
        <f t="shared" si="15"/>
        <v>364.9547202503926</v>
      </c>
      <c r="AA19" s="1">
        <f t="shared" si="15"/>
        <v>368.60426745289641</v>
      </c>
      <c r="AB19" s="1">
        <f t="shared" si="15"/>
        <v>372.29031012742553</v>
      </c>
      <c r="AC19" s="1">
        <f t="shared" si="15"/>
        <v>376.01321322869956</v>
      </c>
      <c r="AD19" s="1">
        <f t="shared" si="15"/>
        <v>379.77334536098658</v>
      </c>
      <c r="AE19" s="1">
        <f t="shared" si="15"/>
        <v>383.57107881459632</v>
      </c>
      <c r="AF19" s="1">
        <f t="shared" si="15"/>
        <v>387.40678960274244</v>
      </c>
    </row>
    <row r="20" spans="2:234">
      <c r="B20" s="1" t="s">
        <v>23</v>
      </c>
      <c r="C20" s="1">
        <f>+C18-C19</f>
        <v>-632</v>
      </c>
      <c r="D20" s="1">
        <f>+D18-D19</f>
        <v>-274</v>
      </c>
      <c r="E20" s="1">
        <f>+E18-E19</f>
        <v>4</v>
      </c>
      <c r="F20" s="1">
        <f t="shared" si="7"/>
        <v>631</v>
      </c>
      <c r="G20" s="1">
        <f>+G18-G19</f>
        <v>541</v>
      </c>
      <c r="H20" s="1">
        <f>+H18-H19</f>
        <v>545</v>
      </c>
      <c r="I20" s="1">
        <f>+I18-I19</f>
        <v>1176</v>
      </c>
      <c r="J20" s="1">
        <f>+J18-J19</f>
        <v>403.29947689625112</v>
      </c>
      <c r="S20" s="1">
        <f>+S18-S19</f>
        <v>774</v>
      </c>
      <c r="T20" s="1">
        <f>+T18-T19</f>
        <v>1511</v>
      </c>
      <c r="U20" s="1">
        <f>+U18-U19</f>
        <v>-1514</v>
      </c>
      <c r="V20" s="1">
        <f>+V18-V19</f>
        <v>-271</v>
      </c>
      <c r="W20" s="1">
        <f t="shared" si="9"/>
        <v>2665.2994768962512</v>
      </c>
      <c r="X20" s="1">
        <f>+X18-X19</f>
        <v>1345.8728555921691</v>
      </c>
      <c r="Y20" s="1">
        <f t="shared" ref="Y20:AG20" si="16">+Y18-Y19</f>
        <v>1359.331584148091</v>
      </c>
      <c r="Z20" s="1">
        <f t="shared" si="16"/>
        <v>1372.9248999895722</v>
      </c>
      <c r="AA20" s="1">
        <f t="shared" si="16"/>
        <v>1386.6541489894676</v>
      </c>
      <c r="AB20" s="1">
        <f t="shared" si="16"/>
        <v>1400.5206904793627</v>
      </c>
      <c r="AC20" s="1">
        <f t="shared" si="16"/>
        <v>1414.5258973841555</v>
      </c>
      <c r="AD20" s="1">
        <f t="shared" si="16"/>
        <v>1428.671156357997</v>
      </c>
      <c r="AE20" s="1">
        <f t="shared" si="16"/>
        <v>1442.9578679215767</v>
      </c>
      <c r="AF20" s="1">
        <f t="shared" si="16"/>
        <v>1457.3874466007931</v>
      </c>
      <c r="AG20" s="1">
        <f>+AF20*(1+$AI$28)</f>
        <v>1471.961321066801</v>
      </c>
      <c r="AH20" s="1">
        <f t="shared" ref="AH20:BK20" si="17">+AG20*(1+$AI$28)</f>
        <v>1486.6809342774691</v>
      </c>
      <c r="AI20" s="1">
        <f t="shared" si="17"/>
        <v>1501.5477436202439</v>
      </c>
      <c r="AJ20" s="1">
        <f t="shared" si="17"/>
        <v>1516.5632210564463</v>
      </c>
      <c r="AK20" s="1">
        <f t="shared" si="17"/>
        <v>1531.7288532670109</v>
      </c>
      <c r="AL20" s="1">
        <f t="shared" si="17"/>
        <v>1547.046141799681</v>
      </c>
      <c r="AM20" s="1">
        <f t="shared" si="17"/>
        <v>1562.5166032176778</v>
      </c>
      <c r="AN20" s="1">
        <f t="shared" ref="AN20:CY20" si="18">+AM20*(1+$AI$28)</f>
        <v>1578.1417692498546</v>
      </c>
      <c r="AO20" s="1">
        <f t="shared" si="18"/>
        <v>1593.9231869423531</v>
      </c>
      <c r="AP20" s="1">
        <f t="shared" si="18"/>
        <v>1609.8624188117767</v>
      </c>
      <c r="AQ20" s="1">
        <f t="shared" si="18"/>
        <v>1625.9610429998945</v>
      </c>
      <c r="AR20" s="1">
        <f t="shared" si="18"/>
        <v>1642.2206534298934</v>
      </c>
      <c r="AS20" s="1">
        <f t="shared" si="18"/>
        <v>1658.6428599641924</v>
      </c>
      <c r="AT20" s="1">
        <f t="shared" si="18"/>
        <v>1675.2292885638344</v>
      </c>
      <c r="AU20" s="1">
        <f t="shared" si="18"/>
        <v>1691.9815814494727</v>
      </c>
      <c r="AV20" s="1">
        <f t="shared" si="18"/>
        <v>1708.9013972639675</v>
      </c>
      <c r="AW20" s="1">
        <f t="shared" si="18"/>
        <v>1725.9904112366071</v>
      </c>
      <c r="AX20" s="1">
        <f t="shared" si="18"/>
        <v>1743.2503153489731</v>
      </c>
      <c r="AY20" s="1">
        <f t="shared" si="18"/>
        <v>1760.6828185024629</v>
      </c>
      <c r="AZ20" s="1">
        <f t="shared" si="18"/>
        <v>1778.2896466874874</v>
      </c>
      <c r="BA20" s="1">
        <f t="shared" si="18"/>
        <v>1796.0725431543624</v>
      </c>
      <c r="BB20" s="1">
        <f t="shared" si="18"/>
        <v>1814.0332685859059</v>
      </c>
      <c r="BC20" s="1">
        <f t="shared" si="18"/>
        <v>1832.1736012717649</v>
      </c>
      <c r="BD20" s="1">
        <f t="shared" si="18"/>
        <v>1850.4953372844825</v>
      </c>
      <c r="BE20" s="1">
        <f t="shared" si="18"/>
        <v>1869.0002906573272</v>
      </c>
      <c r="BF20" s="1">
        <f t="shared" si="18"/>
        <v>1887.6902935639005</v>
      </c>
      <c r="BG20" s="1">
        <f t="shared" si="18"/>
        <v>1906.5671964995395</v>
      </c>
      <c r="BH20" s="1">
        <f t="shared" si="18"/>
        <v>1925.6328684645348</v>
      </c>
      <c r="BI20" s="1">
        <f t="shared" si="18"/>
        <v>1944.8891971491801</v>
      </c>
      <c r="BJ20" s="1">
        <f t="shared" si="18"/>
        <v>1964.3380891206718</v>
      </c>
      <c r="BK20" s="1">
        <f t="shared" si="18"/>
        <v>1983.9814700118786</v>
      </c>
      <c r="BL20" s="1">
        <f t="shared" si="18"/>
        <v>2003.8212847119974</v>
      </c>
      <c r="BM20" s="1">
        <f t="shared" si="18"/>
        <v>2023.8594975591172</v>
      </c>
      <c r="BN20" s="1">
        <f t="shared" si="18"/>
        <v>2044.0980925347085</v>
      </c>
      <c r="BO20" s="1">
        <f t="shared" si="18"/>
        <v>2064.5390734600555</v>
      </c>
      <c r="BP20" s="1">
        <f t="shared" si="18"/>
        <v>2085.1844641946559</v>
      </c>
      <c r="BQ20" s="1">
        <f t="shared" si="18"/>
        <v>2106.0363088366025</v>
      </c>
      <c r="BR20" s="1">
        <f t="shared" si="18"/>
        <v>2127.0966719249686</v>
      </c>
      <c r="BS20" s="1">
        <f t="shared" si="18"/>
        <v>2148.3676386442185</v>
      </c>
      <c r="BT20" s="1">
        <f t="shared" si="18"/>
        <v>2169.8513150306608</v>
      </c>
      <c r="BU20" s="1">
        <f t="shared" si="18"/>
        <v>2191.5498281809673</v>
      </c>
      <c r="BV20" s="1">
        <f t="shared" si="18"/>
        <v>2213.4653264627768</v>
      </c>
      <c r="BW20" s="1">
        <f t="shared" si="18"/>
        <v>2235.5999797274048</v>
      </c>
      <c r="BX20" s="1">
        <f t="shared" si="18"/>
        <v>2257.9559795246787</v>
      </c>
      <c r="BY20" s="1">
        <f t="shared" si="18"/>
        <v>2280.5355393199256</v>
      </c>
      <c r="BZ20" s="1">
        <f t="shared" si="18"/>
        <v>2303.3408947131247</v>
      </c>
      <c r="CA20" s="1">
        <f t="shared" si="18"/>
        <v>2326.3743036602559</v>
      </c>
      <c r="CB20" s="1">
        <f t="shared" si="18"/>
        <v>2349.6380466968585</v>
      </c>
      <c r="CC20" s="1">
        <f t="shared" si="18"/>
        <v>2373.1344271638272</v>
      </c>
      <c r="CD20" s="1">
        <f t="shared" si="18"/>
        <v>2396.8657714354654</v>
      </c>
      <c r="CE20" s="1">
        <f t="shared" si="18"/>
        <v>2420.8344291498202</v>
      </c>
      <c r="CF20" s="1">
        <f t="shared" si="18"/>
        <v>2445.0427734413183</v>
      </c>
      <c r="CG20" s="1">
        <f t="shared" si="18"/>
        <v>2469.4932011757314</v>
      </c>
      <c r="CH20" s="1">
        <f t="shared" si="18"/>
        <v>2494.1881331874888</v>
      </c>
      <c r="CI20" s="1">
        <f t="shared" si="18"/>
        <v>2519.1300145193636</v>
      </c>
      <c r="CJ20" s="1">
        <f t="shared" si="18"/>
        <v>2544.3213146645571</v>
      </c>
      <c r="CK20" s="1">
        <f t="shared" si="18"/>
        <v>2569.7645278112027</v>
      </c>
      <c r="CL20" s="1">
        <f t="shared" si="18"/>
        <v>2595.4621730893145</v>
      </c>
      <c r="CM20" s="1">
        <f t="shared" si="18"/>
        <v>2621.4167948202075</v>
      </c>
      <c r="CN20" s="1">
        <f t="shared" si="18"/>
        <v>2647.6309627684095</v>
      </c>
      <c r="CO20" s="1">
        <f t="shared" si="18"/>
        <v>2674.1072723960938</v>
      </c>
      <c r="CP20" s="1">
        <f t="shared" si="18"/>
        <v>2700.8483451200545</v>
      </c>
      <c r="CQ20" s="1">
        <f t="shared" si="18"/>
        <v>2727.8568285712549</v>
      </c>
      <c r="CR20" s="1">
        <f t="shared" si="18"/>
        <v>2755.1353968569674</v>
      </c>
      <c r="CS20" s="1">
        <f t="shared" si="18"/>
        <v>2782.6867508255373</v>
      </c>
      <c r="CT20" s="1">
        <f t="shared" si="18"/>
        <v>2810.5136183337927</v>
      </c>
      <c r="CU20" s="1">
        <f t="shared" si="18"/>
        <v>2838.6187545171306</v>
      </c>
      <c r="CV20" s="1">
        <f t="shared" si="18"/>
        <v>2867.0049420623018</v>
      </c>
      <c r="CW20" s="1">
        <f t="shared" si="18"/>
        <v>2895.6749914829247</v>
      </c>
      <c r="CX20" s="1">
        <f t="shared" si="18"/>
        <v>2924.631741397754</v>
      </c>
      <c r="CY20" s="1">
        <f t="shared" si="18"/>
        <v>2953.8780588117315</v>
      </c>
      <c r="CZ20" s="1">
        <f t="shared" ref="CZ20:DB20" si="19">+CY20*(1+$AI$28)</f>
        <v>2983.4168393998489</v>
      </c>
      <c r="DA20" s="1">
        <f t="shared" si="19"/>
        <v>3013.2510077938473</v>
      </c>
      <c r="DB20" s="1">
        <f t="shared" si="19"/>
        <v>3043.3835178717859</v>
      </c>
      <c r="DC20" s="1">
        <f t="shared" ref="DC20:FN20" si="20">+DB20*(1+$AI$28)</f>
        <v>3073.8173530505037</v>
      </c>
      <c r="DD20" s="1">
        <f t="shared" si="20"/>
        <v>3104.555526581009</v>
      </c>
      <c r="DE20" s="1">
        <f t="shared" si="20"/>
        <v>3135.6010818468189</v>
      </c>
      <c r="DF20" s="1">
        <f t="shared" si="20"/>
        <v>3166.9570926652873</v>
      </c>
      <c r="DG20" s="1">
        <f t="shared" si="20"/>
        <v>3198.6266635919401</v>
      </c>
      <c r="DH20" s="1">
        <f t="shared" si="20"/>
        <v>3230.6129302278596</v>
      </c>
      <c r="DI20" s="1">
        <f t="shared" si="20"/>
        <v>3262.9190595301384</v>
      </c>
      <c r="DJ20" s="1">
        <f t="shared" si="20"/>
        <v>3295.5482501254396</v>
      </c>
      <c r="DK20" s="1">
        <f t="shared" si="20"/>
        <v>3328.5037326266938</v>
      </c>
      <c r="DL20" s="1">
        <f t="shared" si="20"/>
        <v>3361.7887699529606</v>
      </c>
      <c r="DM20" s="1">
        <f t="shared" si="20"/>
        <v>3395.4066576524901</v>
      </c>
      <c r="DN20" s="1">
        <f t="shared" si="20"/>
        <v>3429.360724229015</v>
      </c>
      <c r="DO20" s="1">
        <f t="shared" si="20"/>
        <v>3463.6543314713053</v>
      </c>
      <c r="DP20" s="1">
        <f t="shared" si="20"/>
        <v>3498.2908747860183</v>
      </c>
      <c r="DQ20" s="1">
        <f t="shared" si="20"/>
        <v>3533.2737835338785</v>
      </c>
      <c r="DR20" s="1">
        <f t="shared" si="20"/>
        <v>3568.6065213692173</v>
      </c>
      <c r="DS20" s="1">
        <f t="shared" si="20"/>
        <v>3604.2925865829093</v>
      </c>
      <c r="DT20" s="1">
        <f t="shared" si="20"/>
        <v>3640.3355124487384</v>
      </c>
      <c r="DU20" s="1">
        <f t="shared" si="20"/>
        <v>3676.7388675732259</v>
      </c>
      <c r="DV20" s="1">
        <f t="shared" si="20"/>
        <v>3713.5062562489584</v>
      </c>
      <c r="DW20" s="1">
        <f t="shared" si="20"/>
        <v>3750.6413188114479</v>
      </c>
      <c r="DX20" s="1">
        <f t="shared" si="20"/>
        <v>3788.1477319995624</v>
      </c>
      <c r="DY20" s="1">
        <f t="shared" si="20"/>
        <v>3826.029209319558</v>
      </c>
      <c r="DZ20" s="1">
        <f t="shared" si="20"/>
        <v>3864.2895014127535</v>
      </c>
      <c r="EA20" s="1">
        <f t="shared" si="20"/>
        <v>3902.932396426881</v>
      </c>
      <c r="EB20" s="1">
        <f t="shared" si="20"/>
        <v>3941.9617203911498</v>
      </c>
      <c r="EC20" s="1">
        <f t="shared" si="20"/>
        <v>3981.3813375950613</v>
      </c>
      <c r="ED20" s="1">
        <f t="shared" si="20"/>
        <v>4021.195150971012</v>
      </c>
      <c r="EE20" s="1">
        <f t="shared" si="20"/>
        <v>4061.4071024807222</v>
      </c>
      <c r="EF20" s="1">
        <f t="shared" si="20"/>
        <v>4102.0211735055291</v>
      </c>
      <c r="EG20" s="1">
        <f t="shared" si="20"/>
        <v>4143.0413852405845</v>
      </c>
      <c r="EH20" s="1">
        <f t="shared" si="20"/>
        <v>4184.4717990929903</v>
      </c>
      <c r="EI20" s="1">
        <f t="shared" si="20"/>
        <v>4226.3165170839202</v>
      </c>
      <c r="EJ20" s="1">
        <f t="shared" si="20"/>
        <v>4268.5796822547591</v>
      </c>
      <c r="EK20" s="1">
        <f t="shared" si="20"/>
        <v>4311.2654790773067</v>
      </c>
      <c r="EL20" s="1">
        <f t="shared" si="20"/>
        <v>4354.3781338680801</v>
      </c>
      <c r="EM20" s="1">
        <f t="shared" si="20"/>
        <v>4397.9219152067608</v>
      </c>
      <c r="EN20" s="1">
        <f t="shared" si="20"/>
        <v>4441.9011343588281</v>
      </c>
      <c r="EO20" s="1">
        <f t="shared" si="20"/>
        <v>4486.3201457024161</v>
      </c>
      <c r="EP20" s="1">
        <f t="shared" si="20"/>
        <v>4531.18334715944</v>
      </c>
      <c r="EQ20" s="1">
        <f t="shared" si="20"/>
        <v>4576.4951806310346</v>
      </c>
      <c r="ER20" s="1">
        <f t="shared" si="20"/>
        <v>4622.2601324373454</v>
      </c>
      <c r="ES20" s="1">
        <f t="shared" si="20"/>
        <v>4668.4827337617189</v>
      </c>
      <c r="ET20" s="1">
        <f t="shared" si="20"/>
        <v>4715.1675610993361</v>
      </c>
      <c r="EU20" s="1">
        <f t="shared" si="20"/>
        <v>4762.3192367103293</v>
      </c>
      <c r="EV20" s="1">
        <f t="shared" si="20"/>
        <v>4809.9424290774323</v>
      </c>
      <c r="EW20" s="1">
        <f t="shared" si="20"/>
        <v>4858.0418533682068</v>
      </c>
      <c r="EX20" s="1">
        <f t="shared" si="20"/>
        <v>4906.6222719018888</v>
      </c>
      <c r="EY20" s="1">
        <f t="shared" si="20"/>
        <v>4955.6884946209075</v>
      </c>
      <c r="EZ20" s="1">
        <f t="shared" si="20"/>
        <v>5005.2453795671163</v>
      </c>
      <c r="FA20" s="1">
        <f t="shared" si="20"/>
        <v>5055.2978333627871</v>
      </c>
      <c r="FB20" s="1">
        <f t="shared" si="20"/>
        <v>5105.8508116964149</v>
      </c>
      <c r="FC20" s="1">
        <f t="shared" si="20"/>
        <v>5156.9093198133787</v>
      </c>
      <c r="FD20" s="1">
        <f t="shared" si="20"/>
        <v>5208.4784130115122</v>
      </c>
      <c r="FE20" s="1">
        <f t="shared" si="20"/>
        <v>5260.5631971416278</v>
      </c>
      <c r="FF20" s="1">
        <f t="shared" si="20"/>
        <v>5313.168829113044</v>
      </c>
      <c r="FG20" s="1">
        <f t="shared" si="20"/>
        <v>5366.3005174041746</v>
      </c>
      <c r="FH20" s="1">
        <f t="shared" si="20"/>
        <v>5419.9635225782167</v>
      </c>
      <c r="FI20" s="1">
        <f t="shared" si="20"/>
        <v>5474.1631578039987</v>
      </c>
      <c r="FJ20" s="1">
        <f t="shared" si="20"/>
        <v>5528.9047893820389</v>
      </c>
      <c r="FK20" s="1">
        <f t="shared" si="20"/>
        <v>5584.1938372758596</v>
      </c>
      <c r="FL20" s="1">
        <f t="shared" si="20"/>
        <v>5640.0357756486183</v>
      </c>
      <c r="FM20" s="1">
        <f t="shared" si="20"/>
        <v>5696.4361334051046</v>
      </c>
      <c r="FN20" s="1">
        <f t="shared" si="20"/>
        <v>5753.4004947391559</v>
      </c>
      <c r="FO20" s="1">
        <f t="shared" ref="FO20:FS20" si="21">+FN20*(1+$AI$28)</f>
        <v>5810.9344996865475</v>
      </c>
      <c r="FP20" s="1">
        <f t="shared" si="21"/>
        <v>5869.0438446834132</v>
      </c>
      <c r="FQ20" s="1">
        <f t="shared" si="21"/>
        <v>5927.7342831302476</v>
      </c>
      <c r="FR20" s="1">
        <f t="shared" si="21"/>
        <v>5987.0116259615497</v>
      </c>
      <c r="FS20" s="1">
        <f t="shared" si="21"/>
        <v>6046.881742221165</v>
      </c>
      <c r="FT20" s="1">
        <f t="shared" ref="FT20:IE20" si="22">+FS20*(1+$AI$28)</f>
        <v>6107.350559643377</v>
      </c>
      <c r="FU20" s="1">
        <f t="shared" si="22"/>
        <v>6168.4240652398112</v>
      </c>
      <c r="FV20" s="1">
        <f t="shared" si="22"/>
        <v>6230.1083058922095</v>
      </c>
      <c r="FW20" s="1">
        <f t="shared" si="22"/>
        <v>6292.4093889511314</v>
      </c>
      <c r="FX20" s="1">
        <f t="shared" si="22"/>
        <v>6355.3334828406432</v>
      </c>
      <c r="FY20" s="1">
        <f t="shared" si="22"/>
        <v>6418.8868176690494</v>
      </c>
      <c r="FZ20" s="1">
        <f t="shared" si="22"/>
        <v>6483.0756858457398</v>
      </c>
      <c r="GA20" s="1">
        <f t="shared" si="22"/>
        <v>6547.9064427041976</v>
      </c>
      <c r="GB20" s="1">
        <f t="shared" si="22"/>
        <v>6613.38550713124</v>
      </c>
      <c r="GC20" s="1">
        <f t="shared" si="22"/>
        <v>6679.5193622025527</v>
      </c>
      <c r="GD20" s="1">
        <f t="shared" si="22"/>
        <v>6746.3145558245778</v>
      </c>
      <c r="GE20" s="1">
        <f t="shared" si="22"/>
        <v>6813.7777013828236</v>
      </c>
      <c r="GF20" s="1">
        <f t="shared" si="22"/>
        <v>6881.9154783966515</v>
      </c>
      <c r="GG20" s="1">
        <f t="shared" si="22"/>
        <v>6950.7346331806184</v>
      </c>
      <c r="GH20" s="1">
        <f t="shared" si="22"/>
        <v>7020.2419795124242</v>
      </c>
      <c r="GI20" s="1">
        <f t="shared" si="22"/>
        <v>7090.4443993075483</v>
      </c>
      <c r="GJ20" s="1">
        <f t="shared" si="22"/>
        <v>7161.3488433006241</v>
      </c>
      <c r="GK20" s="1">
        <f t="shared" si="22"/>
        <v>7232.9623317336309</v>
      </c>
      <c r="GL20" s="1">
        <f t="shared" si="22"/>
        <v>7305.2919550509669</v>
      </c>
      <c r="GM20" s="1">
        <f t="shared" si="22"/>
        <v>7378.3448746014765</v>
      </c>
      <c r="GN20" s="1">
        <f t="shared" si="22"/>
        <v>7452.1283233474915</v>
      </c>
      <c r="GO20" s="1">
        <f t="shared" si="22"/>
        <v>7526.6496065809661</v>
      </c>
      <c r="GP20" s="1">
        <f t="shared" si="22"/>
        <v>7601.9161026467755</v>
      </c>
      <c r="GQ20" s="1">
        <f t="shared" si="22"/>
        <v>7677.9352636732428</v>
      </c>
      <c r="GR20" s="1">
        <f t="shared" si="22"/>
        <v>7754.7146163099751</v>
      </c>
      <c r="GS20" s="1">
        <f t="shared" si="22"/>
        <v>7832.2617624730747</v>
      </c>
      <c r="GT20" s="1">
        <f t="shared" si="22"/>
        <v>7910.5843800978055</v>
      </c>
      <c r="GU20" s="1">
        <f t="shared" si="22"/>
        <v>7989.6902238987832</v>
      </c>
      <c r="GV20" s="1">
        <f t="shared" si="22"/>
        <v>8069.5871261377715</v>
      </c>
      <c r="GW20" s="1">
        <f t="shared" si="22"/>
        <v>8150.2829973991493</v>
      </c>
      <c r="GX20" s="1">
        <f t="shared" si="22"/>
        <v>8231.7858273731417</v>
      </c>
      <c r="GY20" s="1">
        <f t="shared" si="22"/>
        <v>8314.1036856468727</v>
      </c>
      <c r="GZ20" s="1">
        <f t="shared" si="22"/>
        <v>8397.2447225033411</v>
      </c>
      <c r="HA20" s="1">
        <f t="shared" si="22"/>
        <v>8481.2171697283738</v>
      </c>
      <c r="HB20" s="1">
        <f t="shared" si="22"/>
        <v>8566.0293414256575</v>
      </c>
      <c r="HC20" s="1">
        <f t="shared" si="22"/>
        <v>8651.689634839915</v>
      </c>
      <c r="HD20" s="1">
        <f t="shared" si="22"/>
        <v>8738.2065311883143</v>
      </c>
      <c r="HE20" s="1">
        <f t="shared" si="22"/>
        <v>8825.588596500198</v>
      </c>
      <c r="HF20" s="1">
        <f t="shared" si="22"/>
        <v>8913.8444824651997</v>
      </c>
      <c r="HG20" s="1">
        <f t="shared" si="22"/>
        <v>9002.9829272898514</v>
      </c>
      <c r="HH20" s="1">
        <f t="shared" si="22"/>
        <v>9093.0127565627499</v>
      </c>
      <c r="HI20" s="1">
        <f t="shared" si="22"/>
        <v>9183.942884128377</v>
      </c>
      <c r="HJ20" s="1">
        <f t="shared" si="22"/>
        <v>9275.7823129696608</v>
      </c>
      <c r="HK20" s="1">
        <f t="shared" si="22"/>
        <v>9368.5401360993583</v>
      </c>
      <c r="HL20" s="1">
        <f t="shared" si="22"/>
        <v>9462.2255374603519</v>
      </c>
      <c r="HM20" s="1">
        <f t="shared" si="22"/>
        <v>9556.8477928349548</v>
      </c>
      <c r="HN20" s="1">
        <f t="shared" si="22"/>
        <v>9652.4162707633041</v>
      </c>
      <c r="HO20" s="1">
        <f t="shared" si="22"/>
        <v>9748.9404334709379</v>
      </c>
      <c r="HP20" s="1">
        <f t="shared" si="22"/>
        <v>9846.4298378056483</v>
      </c>
      <c r="HQ20" s="1">
        <f t="shared" si="22"/>
        <v>9944.8941361837042</v>
      </c>
      <c r="HR20" s="1">
        <f t="shared" si="22"/>
        <v>10044.343077545542</v>
      </c>
      <c r="HS20" s="1">
        <f t="shared" si="22"/>
        <v>10144.786508320998</v>
      </c>
      <c r="HT20" s="1">
        <f t="shared" si="22"/>
        <v>10246.234373404208</v>
      </c>
      <c r="HU20" s="1">
        <f t="shared" si="22"/>
        <v>10348.696717138249</v>
      </c>
      <c r="HV20" s="1">
        <f t="shared" si="22"/>
        <v>10452.183684309632</v>
      </c>
      <c r="HW20" s="1">
        <f t="shared" si="22"/>
        <v>10556.705521152728</v>
      </c>
      <c r="HX20" s="1">
        <f t="shared" si="22"/>
        <v>10662.272576364256</v>
      </c>
      <c r="HY20" s="1">
        <f t="shared" si="22"/>
        <v>10768.895302127898</v>
      </c>
      <c r="HZ20" s="1">
        <f t="shared" si="22"/>
        <v>10876.584255149177</v>
      </c>
    </row>
    <row r="22" spans="2:234">
      <c r="B22" s="7" t="s">
        <v>37</v>
      </c>
    </row>
    <row r="23" spans="2:234" s="3" customFormat="1">
      <c r="B23" s="2" t="s">
        <v>30</v>
      </c>
      <c r="G23" s="3">
        <f>+G8/C8-1</f>
        <v>1.5321100917431192</v>
      </c>
      <c r="H23" s="3">
        <f>+H8/D8-1</f>
        <v>1.1904761904761907</v>
      </c>
      <c r="I23" s="3">
        <f>+I8/E8-1</f>
        <v>0.37938144329896906</v>
      </c>
      <c r="T23" s="3">
        <f>+T8/S8-1</f>
        <v>0.4008387209505504</v>
      </c>
      <c r="U23" s="3">
        <f>+U8/T8-1</f>
        <v>-0.34489210427840833</v>
      </c>
      <c r="V23" s="3">
        <f>+V8/U8-1</f>
        <v>2.3990860624524046E-2</v>
      </c>
      <c r="W23" s="3">
        <f>+W8/V8-1</f>
        <v>0.59830320891302491</v>
      </c>
    </row>
    <row r="24" spans="2:234" s="3" customFormat="1">
      <c r="B24" s="2" t="s">
        <v>31</v>
      </c>
      <c r="G24" s="3">
        <f>+G9/C9-1</f>
        <v>5.4054054054053946E-2</v>
      </c>
      <c r="H24" s="3">
        <f>+H9/D9-1</f>
        <v>4.099821746880572E-2</v>
      </c>
      <c r="I24" s="3">
        <f>+I9/E9-1</f>
        <v>-2.1428571428571463E-2</v>
      </c>
      <c r="T24" s="3">
        <f>+T9/S9-1</f>
        <v>-2.8155473149292676E-2</v>
      </c>
      <c r="U24" s="3">
        <f>+U9/T9-1</f>
        <v>-0.38835500282645563</v>
      </c>
      <c r="V24" s="3">
        <f>+V9/U9-1</f>
        <v>7.3706099815157078E-2</v>
      </c>
      <c r="W24" s="3">
        <f>+W9/V9-1</f>
        <v>-0.41687620923009194</v>
      </c>
    </row>
    <row r="25" spans="2:234" s="3" customFormat="1">
      <c r="B25" s="2" t="s">
        <v>32</v>
      </c>
      <c r="G25" s="3">
        <f>+G10/C10-1</f>
        <v>-7.2503419972640204E-2</v>
      </c>
      <c r="H25" s="3">
        <f>+H10/D10-1</f>
        <v>-8.104886769964248E-2</v>
      </c>
      <c r="I25" s="3">
        <f>+I10/E10-1</f>
        <v>-4.4585987261146487E-2</v>
      </c>
      <c r="T25" s="3">
        <f>+T10/S10-1</f>
        <v>-5.5640632976008186E-2</v>
      </c>
      <c r="U25" s="3">
        <f>+U10/T10-1</f>
        <v>-0.26</v>
      </c>
      <c r="V25" s="3">
        <f>+V10/U10-1</f>
        <v>8.7655222790357978E-2</v>
      </c>
      <c r="W25" s="3">
        <f>+W10/V10-1</f>
        <v>-0.38933878886568474</v>
      </c>
    </row>
    <row r="26" spans="2:234" s="4" customFormat="1">
      <c r="B26" s="4" t="s">
        <v>24</v>
      </c>
      <c r="G26" s="4">
        <f t="shared" ref="G26:H26" si="23">+G11/C11-1</f>
        <v>0.48909090909090902</v>
      </c>
      <c r="H26" s="4">
        <f t="shared" si="23"/>
        <v>0.41325857519788922</v>
      </c>
      <c r="I26" s="4">
        <f>+I11/E11-1</f>
        <v>0.30936073059360725</v>
      </c>
      <c r="J26" s="4">
        <f>+J11/F11-1</f>
        <v>-0.55202047906381424</v>
      </c>
      <c r="T26" s="4">
        <f>+T11/S11-1</f>
        <v>0.1105661269353504</v>
      </c>
      <c r="U26" s="4">
        <f>+U11/T11-1</f>
        <v>-0.34454318097163839</v>
      </c>
      <c r="V26" s="4">
        <f>+V11/U11-1</f>
        <v>5.5609676895600035E-2</v>
      </c>
      <c r="W26" s="4">
        <f>+W11/V11-1</f>
        <v>9.3055448742598301E-3</v>
      </c>
      <c r="X26" s="4">
        <f t="shared" ref="X26:AG26" si="24">+X11/W11-1</f>
        <v>-0.27704967997561714</v>
      </c>
      <c r="Y26" s="4">
        <f t="shared" si="24"/>
        <v>1.0000000000000009E-2</v>
      </c>
      <c r="Z26" s="4">
        <f t="shared" si="24"/>
        <v>1.0000000000000009E-2</v>
      </c>
      <c r="AA26" s="4">
        <f t="shared" si="24"/>
        <v>1.0000000000000009E-2</v>
      </c>
      <c r="AB26" s="4">
        <f t="shared" si="24"/>
        <v>1.0000000000000009E-2</v>
      </c>
      <c r="AC26" s="4">
        <f t="shared" si="24"/>
        <v>1.0000000000000009E-2</v>
      </c>
      <c r="AD26" s="4">
        <f t="shared" si="24"/>
        <v>1.0000000000000009E-2</v>
      </c>
      <c r="AE26" s="4">
        <f t="shared" si="24"/>
        <v>1.0000000000000009E-2</v>
      </c>
      <c r="AF26" s="4">
        <f t="shared" si="24"/>
        <v>1.0000000000000009E-2</v>
      </c>
    </row>
    <row r="28" spans="2:234">
      <c r="B28" s="7" t="s">
        <v>36</v>
      </c>
      <c r="AH28" s="1" t="s">
        <v>43</v>
      </c>
      <c r="AI28" s="9">
        <v>0.01</v>
      </c>
    </row>
    <row r="29" spans="2:234" s="3" customFormat="1">
      <c r="B29" s="3" t="s">
        <v>34</v>
      </c>
      <c r="G29" s="3">
        <f>+G4/C4-1</f>
        <v>1.5528700906344413</v>
      </c>
      <c r="H29" s="3">
        <f>+H4/D4-1</f>
        <v>0.77611940298507465</v>
      </c>
      <c r="I29" s="3">
        <f>+I4/E4-1</f>
        <v>0.34013605442176864</v>
      </c>
      <c r="T29" s="3">
        <f>+T4/S4-1</f>
        <v>0.33159328188833403</v>
      </c>
      <c r="U29" s="3">
        <f>+U4/T4-1</f>
        <v>-0.28890403954320776</v>
      </c>
      <c r="V29" s="3">
        <f>+V4/U4-1</f>
        <v>-4.8178331735378666E-2</v>
      </c>
      <c r="AH29" s="3" t="s">
        <v>44</v>
      </c>
      <c r="AI29" s="9">
        <v>0.08</v>
      </c>
    </row>
    <row r="30" spans="2:234" s="3" customFormat="1">
      <c r="B30" s="3" t="s">
        <v>33</v>
      </c>
      <c r="G30" s="3">
        <f>+G5/C5-1</f>
        <v>0.18439716312056742</v>
      </c>
      <c r="H30" s="3">
        <f>+H5/D5-1</f>
        <v>0.17422012948793397</v>
      </c>
      <c r="I30" s="3">
        <f>+I5/E5-1</f>
        <v>0.25499999999999989</v>
      </c>
      <c r="T30" s="3">
        <f>+T5/S5-1</f>
        <v>6.3352723426758351E-2</v>
      </c>
      <c r="U30" s="3">
        <f>+U5/T5-1</f>
        <v>-0.39864730455540087</v>
      </c>
      <c r="V30" s="3">
        <f>+V5/U5-1</f>
        <v>0.14158121071783003</v>
      </c>
      <c r="AH30" s="12" t="s">
        <v>45</v>
      </c>
      <c r="AI30" s="13">
        <f>NPV(AI29,W20:HZ20)</f>
        <v>20270.408006983922</v>
      </c>
    </row>
    <row r="31" spans="2:234" s="3" customFormat="1">
      <c r="B31" s="3" t="s">
        <v>35</v>
      </c>
      <c r="G31" s="3">
        <f>+G6/C6-1</f>
        <v>5.7728119180633142E-2</v>
      </c>
      <c r="H31" s="3">
        <f>+H6/D6-1</f>
        <v>0.62948960302457468</v>
      </c>
      <c r="I31" s="3">
        <f>+I6/E6-1</f>
        <v>0.32962962962962972</v>
      </c>
      <c r="T31" s="3">
        <f>+T6/S6-1</f>
        <v>-6.1744527932048321E-2</v>
      </c>
      <c r="U31" s="3">
        <f>+U6/T6-1</f>
        <v>-0.26880222841225632</v>
      </c>
      <c r="V31" s="3">
        <f>+V6/U6-1</f>
        <v>1.4285714285714235E-2</v>
      </c>
      <c r="AH31" s="3" t="s">
        <v>47</v>
      </c>
      <c r="AI31" s="1">
        <v>3477</v>
      </c>
    </row>
    <row r="32" spans="2:234">
      <c r="AH32" s="1" t="s">
        <v>48</v>
      </c>
      <c r="AI32" s="1">
        <f>2426+4907</f>
        <v>7333</v>
      </c>
    </row>
    <row r="33" spans="2:35">
      <c r="B33" s="7" t="s">
        <v>40</v>
      </c>
      <c r="AH33" s="1" t="s">
        <v>46</v>
      </c>
      <c r="AI33" s="1">
        <f>+AI31-AI32</f>
        <v>-3856</v>
      </c>
    </row>
    <row r="34" spans="2:35" s="3" customFormat="1">
      <c r="B34" s="3" t="s">
        <v>41</v>
      </c>
      <c r="C34" s="3">
        <f>(C11-C12) / C11</f>
        <v>3.5999999999999997E-2</v>
      </c>
      <c r="D34" s="3">
        <f t="shared" ref="D34:I34" si="25">(D11-D12) / D11</f>
        <v>0.16226912928759896</v>
      </c>
      <c r="E34" s="3">
        <f t="shared" si="25"/>
        <v>0.29623287671232879</v>
      </c>
      <c r="F34" s="3">
        <f t="shared" si="25"/>
        <v>0.33552751874200037</v>
      </c>
      <c r="G34" s="3">
        <f t="shared" si="25"/>
        <v>0.37875457875457874</v>
      </c>
      <c r="H34" s="3">
        <f t="shared" si="25"/>
        <v>0.35379229871645274</v>
      </c>
      <c r="I34" s="3">
        <f t="shared" si="25"/>
        <v>0.39755884917175238</v>
      </c>
      <c r="S34" s="3">
        <f t="shared" ref="S34" si="26">(S11-S12) / S11</f>
        <v>0.26716700153646139</v>
      </c>
      <c r="T34" s="3">
        <f t="shared" ref="T34:V34" si="27">(T11-T12) / T11</f>
        <v>0.31256318842122066</v>
      </c>
      <c r="U34" s="3">
        <f t="shared" si="27"/>
        <v>0.15319045299561618</v>
      </c>
      <c r="V34" s="3">
        <f t="shared" si="27"/>
        <v>0.2264861954933477</v>
      </c>
      <c r="AH34" s="12" t="s">
        <v>49</v>
      </c>
      <c r="AI34" s="11">
        <f>+AI30+AI33</f>
        <v>16414.408006983922</v>
      </c>
    </row>
    <row r="35" spans="2:35" s="3" customFormat="1">
      <c r="B35" s="3" t="s">
        <v>42</v>
      </c>
      <c r="C35" s="3">
        <f>+C15/C11</f>
        <v>-0.19600000000000001</v>
      </c>
      <c r="D35" s="3">
        <f t="shared" ref="D35:I35" si="28">+D15/D11</f>
        <v>-4.947229551451187E-2</v>
      </c>
      <c r="E35" s="3">
        <f t="shared" si="28"/>
        <v>5.7077625570776253E-2</v>
      </c>
      <c r="F35" s="3">
        <f t="shared" si="28"/>
        <v>0.14609617846041323</v>
      </c>
      <c r="G35" s="3">
        <f t="shared" si="28"/>
        <v>0.19291819291819293</v>
      </c>
      <c r="H35" s="3">
        <f t="shared" si="28"/>
        <v>0.18109684947491247</v>
      </c>
      <c r="I35" s="3">
        <f t="shared" si="28"/>
        <v>0.24367916303400175</v>
      </c>
      <c r="S35" s="3">
        <f t="shared" ref="S35" si="29">+S15/S11</f>
        <v>6.9318047512114414E-2</v>
      </c>
      <c r="T35" s="3">
        <f t="shared" ref="T35:V35" si="30">+T15/T11</f>
        <v>0.12951630926408769</v>
      </c>
      <c r="U35" s="3">
        <f t="shared" si="30"/>
        <v>-8.865075499269362E-2</v>
      </c>
      <c r="V35" s="3">
        <f t="shared" si="30"/>
        <v>1.6150119203260788E-2</v>
      </c>
      <c r="AH35" s="3" t="s">
        <v>50</v>
      </c>
      <c r="AI35" s="2">
        <v>348.87836499999997</v>
      </c>
    </row>
    <row r="36" spans="2:35">
      <c r="AH36" s="10" t="s">
        <v>51</v>
      </c>
      <c r="AI36" s="11">
        <f>+AI34/AI35</f>
        <v>47.049085451268738</v>
      </c>
    </row>
    <row r="37" spans="2:35">
      <c r="AH37" s="1" t="s">
        <v>52</v>
      </c>
      <c r="AI37" s="1">
        <v>50</v>
      </c>
    </row>
    <row r="38" spans="2:35">
      <c r="AH38" s="1" t="s">
        <v>53</v>
      </c>
      <c r="AI38" s="4">
        <f>+AI36/AI37-1</f>
        <v>-5.9018290974625298E-2</v>
      </c>
    </row>
  </sheetData>
  <pageMargins left="0.7" right="0.7" top="0.75" bottom="0.75" header="0.3" footer="0.3"/>
  <ignoredErrors>
    <ignoredError sqref="F15:F21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CF244-B5B0-484F-8E32-4D187B6DD248}">
  <dimension ref="B2:I12"/>
  <sheetViews>
    <sheetView workbookViewId="0">
      <selection activeCell="I6" sqref="I6"/>
    </sheetView>
  </sheetViews>
  <sheetFormatPr baseColWidth="10" defaultRowHeight="13"/>
  <cols>
    <col min="1" max="1" width="2" customWidth="1"/>
    <col min="2" max="2" width="16.6640625" customWidth="1"/>
  </cols>
  <sheetData>
    <row r="2" spans="2:9">
      <c r="B2" t="s">
        <v>14</v>
      </c>
    </row>
    <row r="3" spans="2:9">
      <c r="B3" t="s">
        <v>25</v>
      </c>
      <c r="C3">
        <v>1970</v>
      </c>
    </row>
    <row r="4" spans="2:9">
      <c r="B4" t="s">
        <v>38</v>
      </c>
    </row>
    <row r="5" spans="2:9">
      <c r="H5" t="s">
        <v>8</v>
      </c>
      <c r="I5">
        <v>50.18</v>
      </c>
    </row>
    <row r="6" spans="2:9">
      <c r="B6" t="s">
        <v>27</v>
      </c>
      <c r="C6" t="s">
        <v>26</v>
      </c>
      <c r="H6" t="s">
        <v>9</v>
      </c>
      <c r="I6">
        <v>348.87836499999997</v>
      </c>
    </row>
    <row r="7" spans="2:9">
      <c r="B7" t="s">
        <v>28</v>
      </c>
      <c r="C7" t="s">
        <v>29</v>
      </c>
      <c r="H7" t="s">
        <v>10</v>
      </c>
      <c r="I7">
        <f>+I5*I6</f>
        <v>17506.716355699999</v>
      </c>
    </row>
    <row r="8" spans="2:9">
      <c r="H8" t="s">
        <v>11</v>
      </c>
    </row>
    <row r="9" spans="2:9">
      <c r="H9" t="s">
        <v>12</v>
      </c>
    </row>
    <row r="10" spans="2:9">
      <c r="B10" s="8" t="s">
        <v>39</v>
      </c>
      <c r="H10" t="s">
        <v>13</v>
      </c>
    </row>
    <row r="12" spans="2:9">
      <c r="B12" t="s">
        <v>54</v>
      </c>
    </row>
  </sheetData>
  <hyperlinks>
    <hyperlink ref="B10" r:id="rId1" xr:uid="{5B368AB6-2D91-874E-8634-74BF1DE3F5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2025-05-20T02:22:02Z</dcterms:created>
  <dcterms:modified xsi:type="dcterms:W3CDTF">2025-05-24T15:14:54Z</dcterms:modified>
</cp:coreProperties>
</file>