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D3F891DC-BBBA-C24B-98FE-CF161B17F58F}" xr6:coauthVersionLast="47" xr6:coauthVersionMax="47" xr10:uidLastSave="{00000000-0000-0000-0000-000000000000}"/>
  <bookViews>
    <workbookView xWindow="21760" yWindow="6500" windowWidth="27640" windowHeight="16940" activeTab="1" xr2:uid="{1576EBFC-CA46-A94C-AA57-562245E46EE5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8" i="2" l="1"/>
  <c r="U23" i="2"/>
  <c r="I23" i="2"/>
  <c r="I43" i="2"/>
  <c r="I32" i="2"/>
  <c r="AH36" i="2"/>
  <c r="AH35" i="2"/>
  <c r="AH33" i="2"/>
  <c r="AH32" i="2"/>
  <c r="AH29" i="2"/>
  <c r="AH27" i="2"/>
  <c r="X4" i="2"/>
  <c r="Y4" i="2" s="1"/>
  <c r="Z4" i="2" s="1"/>
  <c r="AA4" i="2" s="1"/>
  <c r="AB4" i="2" s="1"/>
  <c r="AC4" i="2" s="1"/>
  <c r="AD4" i="2" s="1"/>
  <c r="AE4" i="2" s="1"/>
  <c r="W4" i="2"/>
  <c r="X3" i="2"/>
  <c r="Y3" i="2" s="1"/>
  <c r="Z3" i="2" s="1"/>
  <c r="AA3" i="2" s="1"/>
  <c r="AB3" i="2" s="1"/>
  <c r="AC3" i="2" s="1"/>
  <c r="AD3" i="2" s="1"/>
  <c r="AE3" i="2" s="1"/>
  <c r="W3" i="2"/>
  <c r="AH25" i="2"/>
  <c r="GI2" i="2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AO2" i="2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AN2" i="2"/>
  <c r="X14" i="2"/>
  <c r="Y14" i="2" s="1"/>
  <c r="Z14" i="2" s="1"/>
  <c r="AA14" i="2" s="1"/>
  <c r="AB14" i="2" s="1"/>
  <c r="AC14" i="2" s="1"/>
  <c r="AD14" i="2" s="1"/>
  <c r="AE14" i="2" s="1"/>
  <c r="W14" i="2"/>
  <c r="V14" i="2"/>
  <c r="U14" i="2"/>
  <c r="T14" i="2"/>
  <c r="S14" i="2"/>
  <c r="J19" i="2"/>
  <c r="J18" i="2"/>
  <c r="J17" i="2"/>
  <c r="J13" i="2"/>
  <c r="J14" i="2"/>
  <c r="I14" i="2"/>
  <c r="H14" i="2"/>
  <c r="G14" i="2"/>
  <c r="F14" i="2"/>
  <c r="E14" i="2"/>
  <c r="D14" i="2"/>
  <c r="C14" i="2"/>
  <c r="J3" i="2"/>
  <c r="J4" i="2" s="1"/>
  <c r="V4" i="2" s="1"/>
  <c r="F13" i="2"/>
  <c r="F11" i="2"/>
  <c r="F9" i="2"/>
  <c r="F8" i="2"/>
  <c r="F7" i="2"/>
  <c r="F6" i="2"/>
  <c r="F4" i="2"/>
  <c r="F3" i="2"/>
  <c r="T19" i="2"/>
  <c r="T18" i="2"/>
  <c r="T17" i="2"/>
  <c r="U18" i="2"/>
  <c r="U17" i="2"/>
  <c r="S5" i="2"/>
  <c r="S8" i="2" s="1"/>
  <c r="S10" i="2" s="1"/>
  <c r="S12" i="2" s="1"/>
  <c r="T5" i="2"/>
  <c r="T8" i="2" s="1"/>
  <c r="T10" i="2" s="1"/>
  <c r="T12" i="2" s="1"/>
  <c r="U5" i="2"/>
  <c r="U8" i="2" s="1"/>
  <c r="U10" i="2" s="1"/>
  <c r="U12" i="2" s="1"/>
  <c r="F12" i="2" s="1"/>
  <c r="G18" i="2"/>
  <c r="G17" i="2"/>
  <c r="C5" i="2"/>
  <c r="C8" i="2" s="1"/>
  <c r="C10" i="2" s="1"/>
  <c r="C12" i="2" s="1"/>
  <c r="G5" i="2"/>
  <c r="G8" i="2" s="1"/>
  <c r="G10" i="2" s="1"/>
  <c r="G12" i="2" s="1"/>
  <c r="H18" i="2"/>
  <c r="H17" i="2"/>
  <c r="D5" i="2"/>
  <c r="D8" i="2" s="1"/>
  <c r="D10" i="2" s="1"/>
  <c r="D12" i="2" s="1"/>
  <c r="H5" i="2"/>
  <c r="H8" i="2" s="1"/>
  <c r="H10" i="2" s="1"/>
  <c r="H12" i="2" s="1"/>
  <c r="I18" i="2"/>
  <c r="I17" i="2"/>
  <c r="E5" i="2"/>
  <c r="E8" i="2" s="1"/>
  <c r="E10" i="2" s="1"/>
  <c r="E12" i="2" s="1"/>
  <c r="I5" i="2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H8" i="1"/>
  <c r="H7" i="1"/>
  <c r="G9" i="1"/>
  <c r="G8" i="1"/>
  <c r="G6" i="1"/>
  <c r="F10" i="2" l="1"/>
  <c r="I19" i="2"/>
  <c r="H19" i="2"/>
  <c r="F5" i="2"/>
  <c r="U19" i="2"/>
  <c r="V3" i="2"/>
  <c r="J5" i="2"/>
  <c r="G19" i="2"/>
  <c r="I8" i="2"/>
  <c r="I10" i="2" s="1"/>
  <c r="I12" i="2" s="1"/>
  <c r="W5" i="2" l="1"/>
  <c r="W19" i="2" s="1"/>
  <c r="V5" i="2"/>
  <c r="V19" i="2" s="1"/>
  <c r="J7" i="2"/>
  <c r="V7" i="2" s="1"/>
  <c r="J9" i="2"/>
  <c r="V9" i="2" s="1"/>
  <c r="J6" i="2"/>
  <c r="V6" i="2" s="1"/>
  <c r="W7" i="2" l="1"/>
  <c r="W6" i="2"/>
  <c r="X5" i="2"/>
  <c r="X19" i="2" s="1"/>
  <c r="J8" i="2"/>
  <c r="W8" i="2" l="1"/>
  <c r="X6" i="2"/>
  <c r="X7" i="2"/>
  <c r="J10" i="2"/>
  <c r="V8" i="2"/>
  <c r="W9" i="2" s="1"/>
  <c r="W10" i="2" s="1"/>
  <c r="Z5" i="2" l="1"/>
  <c r="Y5" i="2"/>
  <c r="Y19" i="2" s="1"/>
  <c r="X8" i="2"/>
  <c r="J11" i="2"/>
  <c r="V11" i="2" s="1"/>
  <c r="W11" i="2" s="1"/>
  <c r="W12" i="2" s="1"/>
  <c r="V10" i="2"/>
  <c r="W13" i="2" l="1"/>
  <c r="Z19" i="2"/>
  <c r="AA5" i="2"/>
  <c r="AA19" i="2" s="1"/>
  <c r="X9" i="2"/>
  <c r="X10" i="2" s="1"/>
  <c r="X11" i="2" s="1"/>
  <c r="X12" i="2" s="1"/>
  <c r="X13" i="2" s="1"/>
  <c r="Y7" i="2"/>
  <c r="Z7" i="2" s="1"/>
  <c r="AA7" i="2" s="1"/>
  <c r="Y6" i="2"/>
  <c r="Z6" i="2" s="1"/>
  <c r="J12" i="2"/>
  <c r="V12" i="2" s="1"/>
  <c r="Z8" i="2" l="1"/>
  <c r="AA6" i="2"/>
  <c r="Y8" i="2"/>
  <c r="Y9" i="2" s="1"/>
  <c r="Z9" i="2" s="1"/>
  <c r="AA8" i="2" l="1"/>
  <c r="AA9" i="2" s="1"/>
  <c r="Z10" i="2"/>
  <c r="AB5" i="2"/>
  <c r="AB19" i="2" s="1"/>
  <c r="AC5" i="2"/>
  <c r="Y10" i="2"/>
  <c r="AC19" i="2" l="1"/>
  <c r="AB7" i="2"/>
  <c r="AC7" i="2" s="1"/>
  <c r="AA10" i="2"/>
  <c r="AB6" i="2"/>
  <c r="AC6" i="2" s="1"/>
  <c r="Y11" i="2"/>
  <c r="Y12" i="2" s="1"/>
  <c r="Y13" i="2" l="1"/>
  <c r="Z11" i="2"/>
  <c r="Z12" i="2" s="1"/>
  <c r="Z13" i="2" s="1"/>
  <c r="AB8" i="2"/>
  <c r="AD5" i="2"/>
  <c r="AD19" i="2" s="1"/>
  <c r="AE5" i="2"/>
  <c r="AA11" i="2"/>
  <c r="AA12" i="2" s="1"/>
  <c r="AA13" i="2" s="1"/>
  <c r="AC8" i="2"/>
  <c r="AD6" i="2" l="1"/>
  <c r="AE19" i="2"/>
  <c r="AE6" i="2"/>
  <c r="AB9" i="2"/>
  <c r="AC9" i="2" s="1"/>
  <c r="AD7" i="2"/>
  <c r="AE7" i="2" s="1"/>
  <c r="AE8" i="2" l="1"/>
  <c r="AB10" i="2"/>
  <c r="AD8" i="2"/>
  <c r="AC10" i="2"/>
  <c r="AB11" i="2" l="1"/>
  <c r="AC11" i="2" s="1"/>
  <c r="AC12" i="2" s="1"/>
  <c r="AC13" i="2" s="1"/>
  <c r="AD9" i="2"/>
  <c r="AE9" i="2" s="1"/>
  <c r="AE10" i="2" s="1"/>
  <c r="AB12" i="2" l="1"/>
  <c r="AB13" i="2" s="1"/>
  <c r="AD10" i="2"/>
  <c r="AD11" i="2" l="1"/>
  <c r="AE11" i="2" s="1"/>
  <c r="AE12" i="2" s="1"/>
  <c r="V13" i="2"/>
  <c r="AD12" i="2" l="1"/>
  <c r="AD13" i="2" s="1"/>
  <c r="AF12" i="2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s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AH24" i="2" s="1"/>
  <c r="AH26" i="2" s="1"/>
  <c r="AH28" i="2" s="1"/>
  <c r="AH30" i="2" s="1"/>
  <c r="AE13" i="2"/>
</calcChain>
</file>

<file path=xl/sharedStrings.xml><?xml version="1.0" encoding="utf-8"?>
<sst xmlns="http://schemas.openxmlformats.org/spreadsheetml/2006/main" count="65" uniqueCount="58">
  <si>
    <t>P</t>
  </si>
  <si>
    <t>S</t>
  </si>
  <si>
    <t>MC</t>
  </si>
  <si>
    <t>C</t>
  </si>
  <si>
    <t>D</t>
  </si>
  <si>
    <t>EV</t>
  </si>
  <si>
    <t>Q324</t>
  </si>
  <si>
    <t>Q123</t>
  </si>
  <si>
    <t>Q223</t>
  </si>
  <si>
    <t>Q323</t>
  </si>
  <si>
    <t>Q423</t>
  </si>
  <si>
    <t>Q124</t>
  </si>
  <si>
    <t>Q224</t>
  </si>
  <si>
    <t>Q424</t>
  </si>
  <si>
    <t>Rev</t>
  </si>
  <si>
    <t>CC Rev</t>
  </si>
  <si>
    <t xml:space="preserve">Total Revenues </t>
  </si>
  <si>
    <t>SG&amp;A</t>
  </si>
  <si>
    <t xml:space="preserve">EBIT </t>
  </si>
  <si>
    <t>I</t>
  </si>
  <si>
    <t>EBT</t>
  </si>
  <si>
    <t>T</t>
  </si>
  <si>
    <t xml:space="preserve">Net Income </t>
  </si>
  <si>
    <t>EPS</t>
  </si>
  <si>
    <t>Growth Y/Y</t>
  </si>
  <si>
    <t>Shares</t>
  </si>
  <si>
    <t xml:space="preserve">Estimate </t>
  </si>
  <si>
    <t xml:space="preserve">Total value </t>
  </si>
  <si>
    <t xml:space="preserve">Terminal </t>
  </si>
  <si>
    <t>Discount</t>
  </si>
  <si>
    <t>NPV</t>
  </si>
  <si>
    <t xml:space="preserve">Net Cash </t>
  </si>
  <si>
    <t>Current</t>
  </si>
  <si>
    <t>Upside</t>
  </si>
  <si>
    <t>EV/24E</t>
  </si>
  <si>
    <t>EV/25E</t>
  </si>
  <si>
    <t>EV/24R</t>
  </si>
  <si>
    <t>EV/25R</t>
  </si>
  <si>
    <t>EV/BV</t>
  </si>
  <si>
    <t xml:space="preserve">Cash </t>
  </si>
  <si>
    <t>A/R</t>
  </si>
  <si>
    <t>Inventories</t>
  </si>
  <si>
    <t>Prepaid Exp</t>
  </si>
  <si>
    <t>PPE</t>
  </si>
  <si>
    <t>Op Lease</t>
  </si>
  <si>
    <t>Goodwill</t>
  </si>
  <si>
    <t>OA</t>
  </si>
  <si>
    <t xml:space="preserve">Total Assets </t>
  </si>
  <si>
    <t>A/P</t>
  </si>
  <si>
    <t>Accrued Salaries</t>
  </si>
  <si>
    <t>Current OP Lease</t>
  </si>
  <si>
    <t>OCL</t>
  </si>
  <si>
    <t>Current Debt</t>
  </si>
  <si>
    <t>LTD</t>
  </si>
  <si>
    <t>NC Op L</t>
  </si>
  <si>
    <t>OL</t>
  </si>
  <si>
    <t>Equity</t>
  </si>
  <si>
    <t>TL +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</si>
</sst>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\x"/>
  </numFmts>
  <fonts count="3">
    <font>
      <sz val="10"/>
      <color theme="1"/>
      <name val="ArialMT"/>
      <family val="2"/>
    </font>
    <font>
      <u/>
      <sz val="10"/>
      <color theme="1"/>
      <name val="ArialMT"/>
      <family val="2"/>
    </font>
    <font>
      <b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167" fontId="0" fillId="0" borderId="0" xfId="0" applyNumberFormat="1"/>
    <xf numFmtId="3" fontId="2" fillId="0" borderId="0" xfId="0" applyNumberFormat="1" applyFont="1"/>
    <xf numFmtId="167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436033</xdr:colOff>
      <xdr:row>0</xdr:row>
      <xdr:rowOff>67733</xdr:rowOff>
    </xdr:from>
    <xdr:to>
      <xdr:col>9</xdr:col>
      <xdr:colOff>67733</xdr:colOff>
      <xdr:row>71</xdr:row>
      <xdr:rowOff>118533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DE51756-6A43-72E1-BB0E-E2E20A0B871B}"/>
            </a:ext>
          </a:extLst>
        </xdr:cNvPr>
        <xdr:cNvCxnSpPr/>
      </xdr:nvCxnSpPr>
      <xdr:spPr>
        <a:xfrm flipH="1">
          <a:off x="4313766" y="67733"/>
          <a:ext cx="105834" cy="120734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0</xdr:row>
      <xdr:rowOff>0</xdr:rowOff>
    </xdr:from>
    <xdr:to>
      <xdr:col>21</xdr:col>
      <xdr:colOff>25400</xdr:colOff>
      <xdr:row>71</xdr:row>
      <xdr:rowOff>50800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5DAC275-610F-4A41-8CB7-73277C3AE54B}"/>
            </a:ext>
          </a:extLst>
        </xdr:cNvPr>
        <xdr:cNvCxnSpPr/>
      </xdr:nvCxnSpPr>
      <xdr:spPr>
        <a:xfrm flipH="1">
          <a:off x="9918700" y="0"/>
          <a:ext cx="50800" cy="11607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52B-C407-B040-BD38-7C57538A9DBC}">
  <dimension ref="F4:H9"/>
  <sheetViews>
    <sheetView topLeftCell="B1" zoomScale="162" workbookViewId="0">
      <selection activeCell="E14" sqref="E14"/>
    </sheetView>
  </sheetViews>
  <sheetFormatPr baseColWidth="10" defaultRowHeight="13"/>
  <cols>
    <col min="1" max="5" width="10.83203125" style="1"/>
    <col min="6" max="6" width="3.6640625" style="1" bestFit="1" customWidth="1"/>
    <col min="7" max="7" width="5.6640625" style="1" bestFit="1" customWidth="1"/>
    <col min="8" max="8" width="5.5" style="1" bestFit="1" customWidth="1"/>
    <col min="9" max="16384" width="10.83203125" style="1"/>
  </cols>
  <sheetData>
    <row r="4" spans="6:8">
      <c r="F4" s="1" t="s">
        <v>0</v>
      </c>
      <c r="G4" s="1">
        <v>24.17</v>
      </c>
    </row>
    <row r="5" spans="6:8">
      <c r="F5" s="1" t="s">
        <v>1</v>
      </c>
      <c r="G5" s="1">
        <v>164.906936</v>
      </c>
      <c r="H5" s="1" t="s">
        <v>6</v>
      </c>
    </row>
    <row r="6" spans="6:8">
      <c r="F6" s="1" t="s">
        <v>2</v>
      </c>
      <c r="G6" s="1">
        <f>+G5*G4</f>
        <v>3985.8006431200001</v>
      </c>
    </row>
    <row r="7" spans="6:8">
      <c r="F7" s="1" t="s">
        <v>3</v>
      </c>
      <c r="G7" s="1">
        <v>397</v>
      </c>
      <c r="H7" s="1" t="str">
        <f>+H5</f>
        <v>Q324</v>
      </c>
    </row>
    <row r="8" spans="6:8">
      <c r="F8" s="1" t="s">
        <v>4</v>
      </c>
      <c r="G8" s="1">
        <f>0+2617</f>
        <v>2617</v>
      </c>
      <c r="H8" s="1" t="str">
        <f>+H7</f>
        <v>Q324</v>
      </c>
    </row>
    <row r="9" spans="6:8">
      <c r="F9" s="1" t="s">
        <v>5</v>
      </c>
      <c r="G9" s="1">
        <f>+G6-G7+G8</f>
        <v>6205.8006431200001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D68-4AD7-7347-8323-DBE15AFCA16E}">
  <dimension ref="B2:HW43"/>
  <sheetViews>
    <sheetView tabSelected="1" zoomScale="150" workbookViewId="0">
      <pane xSplit="2" ySplit="2" topLeftCell="P18" activePane="bottomRight" state="frozen"/>
      <selection pane="topRight" activeCell="C1" sqref="C1"/>
      <selection pane="bottomLeft" activeCell="A3" sqref="A3"/>
      <selection pane="bottomRight" activeCell="AH38" sqref="AH38"/>
    </sheetView>
  </sheetViews>
  <sheetFormatPr baseColWidth="10" defaultRowHeight="13"/>
  <cols>
    <col min="1" max="1" width="3" style="1" customWidth="1"/>
    <col min="2" max="2" width="13.83203125" style="1" bestFit="1" customWidth="1"/>
    <col min="3" max="8" width="5.6640625" style="1" bestFit="1" customWidth="1"/>
    <col min="9" max="9" width="6.1640625" style="1" bestFit="1" customWidth="1"/>
    <col min="10" max="10" width="5.6640625" style="1" bestFit="1" customWidth="1"/>
    <col min="11" max="12" width="10.83203125" style="1"/>
    <col min="13" max="18" width="5.1640625" style="1" bestFit="1" customWidth="1"/>
    <col min="19" max="31" width="6.6640625" style="1" bestFit="1" customWidth="1"/>
    <col min="32" max="32" width="5.1640625" style="1" bestFit="1" customWidth="1"/>
    <col min="33" max="33" width="8.1640625" style="1" bestFit="1" customWidth="1"/>
    <col min="34" max="34" width="6.6640625" style="1" bestFit="1" customWidth="1"/>
    <col min="35" max="231" width="5.1640625" style="1" bestFit="1" customWidth="1"/>
    <col min="232" max="16384" width="10.83203125" style="1"/>
  </cols>
  <sheetData>
    <row r="2" spans="2:231" s="2" customFormat="1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6</v>
      </c>
      <c r="J2" s="2" t="s">
        <v>13</v>
      </c>
      <c r="M2" s="2">
        <v>2015</v>
      </c>
      <c r="N2" s="2">
        <f>+M2+1</f>
        <v>2016</v>
      </c>
      <c r="O2" s="2">
        <f t="shared" ref="O2:AM2" si="0">+N2+1</f>
        <v>2017</v>
      </c>
      <c r="P2" s="2">
        <f t="shared" si="0"/>
        <v>2018</v>
      </c>
      <c r="Q2" s="2">
        <f t="shared" si="0"/>
        <v>2019</v>
      </c>
      <c r="R2" s="2">
        <f t="shared" si="0"/>
        <v>2020</v>
      </c>
      <c r="S2" s="2">
        <f t="shared" si="0"/>
        <v>2021</v>
      </c>
      <c r="T2" s="2">
        <f t="shared" si="0"/>
        <v>2022</v>
      </c>
      <c r="U2" s="2">
        <f t="shared" si="0"/>
        <v>2023</v>
      </c>
      <c r="V2" s="2">
        <f t="shared" si="0"/>
        <v>2024</v>
      </c>
      <c r="W2" s="2">
        <f t="shared" si="0"/>
        <v>2025</v>
      </c>
      <c r="X2" s="2">
        <f t="shared" si="0"/>
        <v>2026</v>
      </c>
      <c r="Y2" s="2">
        <f t="shared" si="0"/>
        <v>2027</v>
      </c>
      <c r="Z2" s="2">
        <f t="shared" si="0"/>
        <v>2028</v>
      </c>
      <c r="AA2" s="2">
        <f t="shared" si="0"/>
        <v>2029</v>
      </c>
      <c r="AB2" s="2">
        <f t="shared" si="0"/>
        <v>2030</v>
      </c>
      <c r="AC2" s="2">
        <f t="shared" si="0"/>
        <v>2031</v>
      </c>
      <c r="AD2" s="2">
        <f t="shared" si="0"/>
        <v>2032</v>
      </c>
      <c r="AE2" s="2">
        <f t="shared" si="0"/>
        <v>2033</v>
      </c>
      <c r="AF2" s="2">
        <f t="shared" si="0"/>
        <v>2034</v>
      </c>
      <c r="AG2" s="2">
        <f t="shared" si="0"/>
        <v>2035</v>
      </c>
      <c r="AH2" s="2">
        <f t="shared" si="0"/>
        <v>2036</v>
      </c>
      <c r="AI2" s="2">
        <f t="shared" si="0"/>
        <v>2037</v>
      </c>
      <c r="AJ2" s="2">
        <f t="shared" si="0"/>
        <v>2038</v>
      </c>
      <c r="AK2" s="2">
        <f t="shared" si="0"/>
        <v>2039</v>
      </c>
      <c r="AL2" s="2">
        <f t="shared" si="0"/>
        <v>2040</v>
      </c>
      <c r="AM2" s="2">
        <f t="shared" si="0"/>
        <v>2041</v>
      </c>
      <c r="AN2" s="2">
        <f t="shared" ref="AN2:CY2" si="1">+AM2+1</f>
        <v>2042</v>
      </c>
      <c r="AO2" s="2">
        <f t="shared" si="1"/>
        <v>2043</v>
      </c>
      <c r="AP2" s="2">
        <f t="shared" si="1"/>
        <v>2044</v>
      </c>
      <c r="AQ2" s="2">
        <f t="shared" si="1"/>
        <v>2045</v>
      </c>
      <c r="AR2" s="2">
        <f t="shared" si="1"/>
        <v>2046</v>
      </c>
      <c r="AS2" s="2">
        <f t="shared" si="1"/>
        <v>2047</v>
      </c>
      <c r="AT2" s="2">
        <f t="shared" si="1"/>
        <v>2048</v>
      </c>
      <c r="AU2" s="2">
        <f t="shared" si="1"/>
        <v>2049</v>
      </c>
      <c r="AV2" s="2">
        <f t="shared" si="1"/>
        <v>2050</v>
      </c>
      <c r="AW2" s="2">
        <f t="shared" si="1"/>
        <v>2051</v>
      </c>
      <c r="AX2" s="2">
        <f t="shared" si="1"/>
        <v>2052</v>
      </c>
      <c r="AY2" s="2">
        <f t="shared" si="1"/>
        <v>2053</v>
      </c>
      <c r="AZ2" s="2">
        <f t="shared" si="1"/>
        <v>2054</v>
      </c>
      <c r="BA2" s="2">
        <f t="shared" si="1"/>
        <v>2055</v>
      </c>
      <c r="BB2" s="2">
        <f t="shared" si="1"/>
        <v>2056</v>
      </c>
      <c r="BC2" s="2">
        <f t="shared" si="1"/>
        <v>2057</v>
      </c>
      <c r="BD2" s="2">
        <f t="shared" si="1"/>
        <v>2058</v>
      </c>
      <c r="BE2" s="2">
        <f t="shared" si="1"/>
        <v>2059</v>
      </c>
      <c r="BF2" s="2">
        <f t="shared" si="1"/>
        <v>2060</v>
      </c>
      <c r="BG2" s="2">
        <f t="shared" si="1"/>
        <v>2061</v>
      </c>
      <c r="BH2" s="2">
        <f t="shared" si="1"/>
        <v>2062</v>
      </c>
      <c r="BI2" s="2">
        <f t="shared" si="1"/>
        <v>2063</v>
      </c>
      <c r="BJ2" s="2">
        <f t="shared" si="1"/>
        <v>2064</v>
      </c>
      <c r="BK2" s="2">
        <f t="shared" si="1"/>
        <v>2065</v>
      </c>
      <c r="BL2" s="2">
        <f t="shared" si="1"/>
        <v>2066</v>
      </c>
      <c r="BM2" s="2">
        <f t="shared" si="1"/>
        <v>2067</v>
      </c>
      <c r="BN2" s="2">
        <f t="shared" si="1"/>
        <v>2068</v>
      </c>
      <c r="BO2" s="2">
        <f t="shared" si="1"/>
        <v>2069</v>
      </c>
      <c r="BP2" s="2">
        <f t="shared" si="1"/>
        <v>2070</v>
      </c>
      <c r="BQ2" s="2">
        <f t="shared" si="1"/>
        <v>2071</v>
      </c>
      <c r="BR2" s="2">
        <f t="shared" si="1"/>
        <v>2072</v>
      </c>
      <c r="BS2" s="2">
        <f t="shared" si="1"/>
        <v>2073</v>
      </c>
      <c r="BT2" s="2">
        <f t="shared" si="1"/>
        <v>2074</v>
      </c>
      <c r="BU2" s="2">
        <f t="shared" si="1"/>
        <v>2075</v>
      </c>
      <c r="BV2" s="2">
        <f t="shared" si="1"/>
        <v>2076</v>
      </c>
      <c r="BW2" s="2">
        <f t="shared" si="1"/>
        <v>2077</v>
      </c>
      <c r="BX2" s="2">
        <f t="shared" si="1"/>
        <v>2078</v>
      </c>
      <c r="BY2" s="2">
        <f t="shared" si="1"/>
        <v>2079</v>
      </c>
      <c r="BZ2" s="2">
        <f t="shared" si="1"/>
        <v>2080</v>
      </c>
      <c r="CA2" s="2">
        <f t="shared" si="1"/>
        <v>2081</v>
      </c>
      <c r="CB2" s="2">
        <f t="shared" si="1"/>
        <v>2082</v>
      </c>
      <c r="CC2" s="2">
        <f t="shared" si="1"/>
        <v>2083</v>
      </c>
      <c r="CD2" s="2">
        <f t="shared" si="1"/>
        <v>2084</v>
      </c>
      <c r="CE2" s="2">
        <f t="shared" si="1"/>
        <v>2085</v>
      </c>
      <c r="CF2" s="2">
        <f t="shared" si="1"/>
        <v>2086</v>
      </c>
      <c r="CG2" s="2">
        <f t="shared" si="1"/>
        <v>2087</v>
      </c>
      <c r="CH2" s="2">
        <f t="shared" si="1"/>
        <v>2088</v>
      </c>
      <c r="CI2" s="2">
        <f t="shared" si="1"/>
        <v>2089</v>
      </c>
      <c r="CJ2" s="2">
        <f t="shared" si="1"/>
        <v>2090</v>
      </c>
      <c r="CK2" s="2">
        <f t="shared" si="1"/>
        <v>2091</v>
      </c>
      <c r="CL2" s="2">
        <f t="shared" si="1"/>
        <v>2092</v>
      </c>
      <c r="CM2" s="2">
        <f t="shared" si="1"/>
        <v>2093</v>
      </c>
      <c r="CN2" s="2">
        <f t="shared" si="1"/>
        <v>2094</v>
      </c>
      <c r="CO2" s="2">
        <f t="shared" si="1"/>
        <v>2095</v>
      </c>
      <c r="CP2" s="2">
        <f t="shared" si="1"/>
        <v>2096</v>
      </c>
      <c r="CQ2" s="2">
        <f t="shared" si="1"/>
        <v>2097</v>
      </c>
      <c r="CR2" s="2">
        <f t="shared" si="1"/>
        <v>2098</v>
      </c>
      <c r="CS2" s="2">
        <f t="shared" si="1"/>
        <v>2099</v>
      </c>
      <c r="CT2" s="2">
        <f t="shared" si="1"/>
        <v>2100</v>
      </c>
      <c r="CU2" s="2">
        <f t="shared" si="1"/>
        <v>2101</v>
      </c>
      <c r="CV2" s="2">
        <f t="shared" si="1"/>
        <v>2102</v>
      </c>
      <c r="CW2" s="2">
        <f t="shared" si="1"/>
        <v>2103</v>
      </c>
      <c r="CX2" s="2">
        <f t="shared" si="1"/>
        <v>2104</v>
      </c>
      <c r="CY2" s="2">
        <f t="shared" si="1"/>
        <v>2105</v>
      </c>
      <c r="CZ2" s="2">
        <f t="shared" ref="CZ2:FK2" si="2">+CY2+1</f>
        <v>2106</v>
      </c>
      <c r="DA2" s="2">
        <f t="shared" si="2"/>
        <v>2107</v>
      </c>
      <c r="DB2" s="2">
        <f t="shared" si="2"/>
        <v>2108</v>
      </c>
      <c r="DC2" s="2">
        <f t="shared" si="2"/>
        <v>2109</v>
      </c>
      <c r="DD2" s="2">
        <f t="shared" si="2"/>
        <v>2110</v>
      </c>
      <c r="DE2" s="2">
        <f t="shared" si="2"/>
        <v>2111</v>
      </c>
      <c r="DF2" s="2">
        <f t="shared" si="2"/>
        <v>2112</v>
      </c>
      <c r="DG2" s="2">
        <f t="shared" si="2"/>
        <v>2113</v>
      </c>
      <c r="DH2" s="2">
        <f t="shared" si="2"/>
        <v>2114</v>
      </c>
      <c r="DI2" s="2">
        <f t="shared" si="2"/>
        <v>2115</v>
      </c>
      <c r="DJ2" s="2">
        <f t="shared" si="2"/>
        <v>2116</v>
      </c>
      <c r="DK2" s="2">
        <f t="shared" si="2"/>
        <v>2117</v>
      </c>
      <c r="DL2" s="2">
        <f t="shared" si="2"/>
        <v>2118</v>
      </c>
      <c r="DM2" s="2">
        <f t="shared" si="2"/>
        <v>2119</v>
      </c>
      <c r="DN2" s="2">
        <f t="shared" si="2"/>
        <v>2120</v>
      </c>
      <c r="DO2" s="2">
        <f t="shared" si="2"/>
        <v>2121</v>
      </c>
      <c r="DP2" s="2">
        <f t="shared" si="2"/>
        <v>2122</v>
      </c>
      <c r="DQ2" s="2">
        <f t="shared" si="2"/>
        <v>2123</v>
      </c>
      <c r="DR2" s="2">
        <f t="shared" si="2"/>
        <v>2124</v>
      </c>
      <c r="DS2" s="2">
        <f t="shared" si="2"/>
        <v>2125</v>
      </c>
      <c r="DT2" s="2">
        <f t="shared" si="2"/>
        <v>2126</v>
      </c>
      <c r="DU2" s="2">
        <f t="shared" si="2"/>
        <v>2127</v>
      </c>
      <c r="DV2" s="2">
        <f t="shared" si="2"/>
        <v>2128</v>
      </c>
      <c r="DW2" s="2">
        <f t="shared" si="2"/>
        <v>2129</v>
      </c>
      <c r="DX2" s="2">
        <f t="shared" si="2"/>
        <v>2130</v>
      </c>
      <c r="DY2" s="2">
        <f t="shared" si="2"/>
        <v>2131</v>
      </c>
      <c r="DZ2" s="2">
        <f t="shared" si="2"/>
        <v>2132</v>
      </c>
      <c r="EA2" s="2">
        <f t="shared" si="2"/>
        <v>2133</v>
      </c>
      <c r="EB2" s="2">
        <f t="shared" si="2"/>
        <v>2134</v>
      </c>
      <c r="EC2" s="2">
        <f t="shared" si="2"/>
        <v>2135</v>
      </c>
      <c r="ED2" s="2">
        <f t="shared" si="2"/>
        <v>2136</v>
      </c>
      <c r="EE2" s="2">
        <f t="shared" si="2"/>
        <v>2137</v>
      </c>
      <c r="EF2" s="2">
        <f t="shared" si="2"/>
        <v>2138</v>
      </c>
      <c r="EG2" s="2">
        <f t="shared" si="2"/>
        <v>2139</v>
      </c>
      <c r="EH2" s="2">
        <f t="shared" si="2"/>
        <v>2140</v>
      </c>
      <c r="EI2" s="2">
        <f t="shared" si="2"/>
        <v>2141</v>
      </c>
      <c r="EJ2" s="2">
        <f t="shared" si="2"/>
        <v>2142</v>
      </c>
      <c r="EK2" s="2">
        <f t="shared" si="2"/>
        <v>2143</v>
      </c>
      <c r="EL2" s="2">
        <f t="shared" si="2"/>
        <v>2144</v>
      </c>
      <c r="EM2" s="2">
        <f t="shared" si="2"/>
        <v>2145</v>
      </c>
      <c r="EN2" s="2">
        <f t="shared" si="2"/>
        <v>2146</v>
      </c>
      <c r="EO2" s="2">
        <f t="shared" si="2"/>
        <v>2147</v>
      </c>
      <c r="EP2" s="2">
        <f t="shared" si="2"/>
        <v>2148</v>
      </c>
      <c r="EQ2" s="2">
        <f t="shared" si="2"/>
        <v>2149</v>
      </c>
      <c r="ER2" s="2">
        <f t="shared" si="2"/>
        <v>2150</v>
      </c>
      <c r="ES2" s="2">
        <f t="shared" si="2"/>
        <v>2151</v>
      </c>
      <c r="ET2" s="2">
        <f t="shared" si="2"/>
        <v>2152</v>
      </c>
      <c r="EU2" s="2">
        <f t="shared" si="2"/>
        <v>2153</v>
      </c>
      <c r="EV2" s="2">
        <f t="shared" si="2"/>
        <v>2154</v>
      </c>
      <c r="EW2" s="2">
        <f t="shared" si="2"/>
        <v>2155</v>
      </c>
      <c r="EX2" s="2">
        <f t="shared" si="2"/>
        <v>2156</v>
      </c>
      <c r="EY2" s="2">
        <f t="shared" si="2"/>
        <v>2157</v>
      </c>
      <c r="EZ2" s="2">
        <f t="shared" si="2"/>
        <v>2158</v>
      </c>
      <c r="FA2" s="2">
        <f t="shared" si="2"/>
        <v>2159</v>
      </c>
      <c r="FB2" s="2">
        <f t="shared" si="2"/>
        <v>2160</v>
      </c>
      <c r="FC2" s="2">
        <f t="shared" si="2"/>
        <v>2161</v>
      </c>
      <c r="FD2" s="2">
        <f t="shared" si="2"/>
        <v>2162</v>
      </c>
      <c r="FE2" s="2">
        <f t="shared" si="2"/>
        <v>2163</v>
      </c>
      <c r="FF2" s="2">
        <f t="shared" si="2"/>
        <v>2164</v>
      </c>
      <c r="FG2" s="2">
        <f t="shared" si="2"/>
        <v>2165</v>
      </c>
      <c r="FH2" s="2">
        <f t="shared" si="2"/>
        <v>2166</v>
      </c>
      <c r="FI2" s="2">
        <f t="shared" si="2"/>
        <v>2167</v>
      </c>
      <c r="FJ2" s="2">
        <f t="shared" si="2"/>
        <v>2168</v>
      </c>
      <c r="FK2" s="2">
        <f t="shared" si="2"/>
        <v>2169</v>
      </c>
      <c r="FL2" s="2">
        <f t="shared" ref="FL2:GH2" si="3">+FK2+1</f>
        <v>2170</v>
      </c>
      <c r="FM2" s="2">
        <f t="shared" si="3"/>
        <v>2171</v>
      </c>
      <c r="FN2" s="2">
        <f t="shared" si="3"/>
        <v>2172</v>
      </c>
      <c r="FO2" s="2">
        <f t="shared" si="3"/>
        <v>2173</v>
      </c>
      <c r="FP2" s="2">
        <f t="shared" si="3"/>
        <v>2174</v>
      </c>
      <c r="FQ2" s="2">
        <f t="shared" si="3"/>
        <v>2175</v>
      </c>
      <c r="FR2" s="2">
        <f t="shared" si="3"/>
        <v>2176</v>
      </c>
      <c r="FS2" s="2">
        <f t="shared" si="3"/>
        <v>2177</v>
      </c>
      <c r="FT2" s="2">
        <f t="shared" si="3"/>
        <v>2178</v>
      </c>
      <c r="FU2" s="2">
        <f t="shared" si="3"/>
        <v>2179</v>
      </c>
      <c r="FV2" s="2">
        <f t="shared" si="3"/>
        <v>2180</v>
      </c>
      <c r="FW2" s="2">
        <f t="shared" si="3"/>
        <v>2181</v>
      </c>
      <c r="FX2" s="2">
        <f t="shared" si="3"/>
        <v>2182</v>
      </c>
      <c r="FY2" s="2">
        <f t="shared" si="3"/>
        <v>2183</v>
      </c>
      <c r="FZ2" s="2">
        <f t="shared" si="3"/>
        <v>2184</v>
      </c>
      <c r="GA2" s="2">
        <f t="shared" si="3"/>
        <v>2185</v>
      </c>
      <c r="GB2" s="2">
        <f t="shared" si="3"/>
        <v>2186</v>
      </c>
      <c r="GC2" s="2">
        <f t="shared" si="3"/>
        <v>2187</v>
      </c>
      <c r="GD2" s="2">
        <f t="shared" si="3"/>
        <v>2188</v>
      </c>
      <c r="GE2" s="2">
        <f t="shared" si="3"/>
        <v>2189</v>
      </c>
      <c r="GF2" s="2">
        <f t="shared" si="3"/>
        <v>2190</v>
      </c>
      <c r="GG2" s="2">
        <f t="shared" si="3"/>
        <v>2191</v>
      </c>
      <c r="GH2" s="2">
        <f t="shared" si="3"/>
        <v>2192</v>
      </c>
      <c r="GI2" s="2">
        <f t="shared" ref="GI2:IP2" si="4">+GH2+1</f>
        <v>2193</v>
      </c>
      <c r="GJ2" s="2">
        <f t="shared" si="4"/>
        <v>2194</v>
      </c>
      <c r="GK2" s="2">
        <f t="shared" si="4"/>
        <v>2195</v>
      </c>
      <c r="GL2" s="2">
        <f t="shared" si="4"/>
        <v>2196</v>
      </c>
      <c r="GM2" s="2">
        <f t="shared" si="4"/>
        <v>2197</v>
      </c>
      <c r="GN2" s="2">
        <f t="shared" si="4"/>
        <v>2198</v>
      </c>
      <c r="GO2" s="2">
        <f t="shared" si="4"/>
        <v>2199</v>
      </c>
      <c r="GP2" s="2">
        <f t="shared" si="4"/>
        <v>2200</v>
      </c>
      <c r="GQ2" s="2">
        <f t="shared" si="4"/>
        <v>2201</v>
      </c>
      <c r="GR2" s="2">
        <f t="shared" si="4"/>
        <v>2202</v>
      </c>
      <c r="GS2" s="2">
        <f t="shared" si="4"/>
        <v>2203</v>
      </c>
      <c r="GT2" s="2">
        <f t="shared" si="4"/>
        <v>2204</v>
      </c>
      <c r="GU2" s="2">
        <f t="shared" si="4"/>
        <v>2205</v>
      </c>
      <c r="GV2" s="2">
        <f t="shared" si="4"/>
        <v>2206</v>
      </c>
      <c r="GW2" s="2">
        <f t="shared" si="4"/>
        <v>2207</v>
      </c>
      <c r="GX2" s="2">
        <f t="shared" si="4"/>
        <v>2208</v>
      </c>
      <c r="GY2" s="2">
        <f t="shared" si="4"/>
        <v>2209</v>
      </c>
      <c r="GZ2" s="2">
        <f t="shared" si="4"/>
        <v>2210</v>
      </c>
      <c r="HA2" s="2">
        <f t="shared" si="4"/>
        <v>2211</v>
      </c>
      <c r="HB2" s="2">
        <f t="shared" si="4"/>
        <v>2212</v>
      </c>
      <c r="HC2" s="2">
        <f t="shared" si="4"/>
        <v>2213</v>
      </c>
      <c r="HD2" s="2">
        <f t="shared" si="4"/>
        <v>2214</v>
      </c>
      <c r="HE2" s="2">
        <f t="shared" si="4"/>
        <v>2215</v>
      </c>
      <c r="HF2" s="2">
        <f t="shared" si="4"/>
        <v>2216</v>
      </c>
      <c r="HG2" s="2">
        <f t="shared" si="4"/>
        <v>2217</v>
      </c>
      <c r="HH2" s="2">
        <f t="shared" si="4"/>
        <v>2218</v>
      </c>
      <c r="HI2" s="2">
        <f t="shared" si="4"/>
        <v>2219</v>
      </c>
      <c r="HJ2" s="2">
        <f t="shared" si="4"/>
        <v>2220</v>
      </c>
      <c r="HK2" s="2">
        <f t="shared" si="4"/>
        <v>2221</v>
      </c>
      <c r="HL2" s="2">
        <f t="shared" si="4"/>
        <v>2222</v>
      </c>
      <c r="HM2" s="2">
        <f t="shared" si="4"/>
        <v>2223</v>
      </c>
      <c r="HN2" s="2">
        <f t="shared" si="4"/>
        <v>2224</v>
      </c>
      <c r="HO2" s="2">
        <f t="shared" si="4"/>
        <v>2225</v>
      </c>
      <c r="HP2" s="2">
        <f t="shared" si="4"/>
        <v>2226</v>
      </c>
      <c r="HQ2" s="2">
        <f t="shared" si="4"/>
        <v>2227</v>
      </c>
      <c r="HR2" s="2">
        <f t="shared" si="4"/>
        <v>2228</v>
      </c>
      <c r="HS2" s="2">
        <f t="shared" si="4"/>
        <v>2229</v>
      </c>
      <c r="HT2" s="2">
        <f t="shared" si="4"/>
        <v>2230</v>
      </c>
      <c r="HU2" s="2">
        <f t="shared" si="4"/>
        <v>2231</v>
      </c>
      <c r="HV2" s="2">
        <f t="shared" si="4"/>
        <v>2232</v>
      </c>
      <c r="HW2" s="2">
        <f t="shared" si="4"/>
        <v>2233</v>
      </c>
    </row>
    <row r="3" spans="2:231">
      <c r="B3" s="1" t="s">
        <v>14</v>
      </c>
      <c r="C3" s="1">
        <v>3064</v>
      </c>
      <c r="D3" s="1">
        <v>3662</v>
      </c>
      <c r="E3" s="1">
        <v>3200</v>
      </c>
      <c r="F3" s="1">
        <f>+U3-SUM(C3:E3)</f>
        <v>4293</v>
      </c>
      <c r="G3" s="1">
        <v>3221</v>
      </c>
      <c r="H3" s="1">
        <v>3785</v>
      </c>
      <c r="I3" s="1">
        <v>3347</v>
      </c>
      <c r="J3" s="1">
        <f>+F3*0.93</f>
        <v>3992.4900000000002</v>
      </c>
      <c r="S3" s="1">
        <v>14402</v>
      </c>
      <c r="T3" s="1">
        <v>15092</v>
      </c>
      <c r="U3" s="1">
        <v>14219</v>
      </c>
      <c r="V3" s="1">
        <f>SUM(G3:J3)</f>
        <v>14345.49</v>
      </c>
      <c r="W3" s="1">
        <f>+V3*1.04</f>
        <v>14919.309600000001</v>
      </c>
      <c r="X3" s="1">
        <f t="shared" ref="X3:AE3" si="5">+W3*1.04</f>
        <v>15516.081984</v>
      </c>
      <c r="Y3" s="1">
        <f t="shared" si="5"/>
        <v>16136.72526336</v>
      </c>
      <c r="Z3" s="1">
        <f t="shared" si="5"/>
        <v>16782.194273894402</v>
      </c>
      <c r="AA3" s="1">
        <f t="shared" si="5"/>
        <v>17453.482044850178</v>
      </c>
      <c r="AB3" s="1">
        <f t="shared" si="5"/>
        <v>18151.621326644185</v>
      </c>
      <c r="AC3" s="1">
        <f t="shared" si="5"/>
        <v>18877.686179709952</v>
      </c>
      <c r="AD3" s="1">
        <f t="shared" si="5"/>
        <v>19632.79362689835</v>
      </c>
      <c r="AE3" s="1">
        <f t="shared" si="5"/>
        <v>20418.105371974285</v>
      </c>
    </row>
    <row r="4" spans="2:231">
      <c r="B4" s="1" t="s">
        <v>15</v>
      </c>
      <c r="C4" s="1">
        <v>117</v>
      </c>
      <c r="D4" s="1">
        <v>110</v>
      </c>
      <c r="E4" s="1">
        <v>120</v>
      </c>
      <c r="F4" s="1">
        <f t="shared" ref="F4:F13" si="6">+U4-SUM(C4:E4)</f>
        <v>127</v>
      </c>
      <c r="G4" s="1">
        <v>114</v>
      </c>
      <c r="H4" s="1">
        <v>109</v>
      </c>
      <c r="I4" s="1">
        <v>117</v>
      </c>
      <c r="J4" s="1">
        <f>+J3*(I4/I3)</f>
        <v>139.56418583806396</v>
      </c>
      <c r="S4" s="1">
        <v>387</v>
      </c>
      <c r="T4" s="1">
        <v>438</v>
      </c>
      <c r="U4" s="1">
        <v>474</v>
      </c>
      <c r="V4" s="1">
        <f>SUM(G4:J4)</f>
        <v>479.56418583806396</v>
      </c>
      <c r="W4" s="1">
        <f>+V4*1.04</f>
        <v>498.74675327158656</v>
      </c>
      <c r="X4" s="1">
        <f t="shared" ref="X4:AE4" si="7">+W4*1.04</f>
        <v>518.69662340245009</v>
      </c>
      <c r="Y4" s="1">
        <f t="shared" si="7"/>
        <v>539.44448833854813</v>
      </c>
      <c r="Z4" s="1">
        <f t="shared" si="7"/>
        <v>561.02226787209008</v>
      </c>
      <c r="AA4" s="1">
        <f t="shared" si="7"/>
        <v>583.46315858697369</v>
      </c>
      <c r="AB4" s="1">
        <f t="shared" si="7"/>
        <v>606.80168493045267</v>
      </c>
      <c r="AC4" s="1">
        <f t="shared" si="7"/>
        <v>631.07375232767083</v>
      </c>
      <c r="AD4" s="1">
        <f t="shared" si="7"/>
        <v>656.31670242077769</v>
      </c>
      <c r="AE4" s="1">
        <f t="shared" si="7"/>
        <v>682.56937051760883</v>
      </c>
    </row>
    <row r="5" spans="2:231">
      <c r="B5" s="1" t="s">
        <v>16</v>
      </c>
      <c r="C5" s="1">
        <f>+SUM(C3:C4)</f>
        <v>3181</v>
      </c>
      <c r="D5" s="1">
        <f>+SUM(D3:D4)</f>
        <v>3772</v>
      </c>
      <c r="E5" s="1">
        <f>+SUM(E3:E4)</f>
        <v>3320</v>
      </c>
      <c r="F5" s="1">
        <f t="shared" si="6"/>
        <v>4420</v>
      </c>
      <c r="G5" s="1">
        <f>+SUM(G3:G4)</f>
        <v>3335</v>
      </c>
      <c r="H5" s="1">
        <f>+SUM(H3:H4)</f>
        <v>3894</v>
      </c>
      <c r="I5" s="1">
        <f>+SUM(I3:I4)</f>
        <v>3464</v>
      </c>
      <c r="J5" s="1">
        <f>+SUM(J3:J4)</f>
        <v>4132.0541858380639</v>
      </c>
      <c r="S5" s="1">
        <f>+SUM(S3:S4)</f>
        <v>14789</v>
      </c>
      <c r="T5" s="1">
        <f>+SUM(T3:T4)</f>
        <v>15530</v>
      </c>
      <c r="U5" s="1">
        <f>+SUM(U3:U4)</f>
        <v>14693</v>
      </c>
      <c r="V5" s="1">
        <f>SUM(V3:V4)</f>
        <v>14825.054185838064</v>
      </c>
      <c r="W5" s="1">
        <f t="shared" ref="W5:AE5" si="8">SUM(W3:W4)</f>
        <v>15418.056353271588</v>
      </c>
      <c r="X5" s="1">
        <f t="shared" si="8"/>
        <v>16034.77860740245</v>
      </c>
      <c r="Y5" s="1">
        <f t="shared" si="8"/>
        <v>16676.169751698548</v>
      </c>
      <c r="Z5" s="1">
        <f t="shared" si="8"/>
        <v>17343.216541766491</v>
      </c>
      <c r="AA5" s="1">
        <f t="shared" si="8"/>
        <v>18036.94520343715</v>
      </c>
      <c r="AB5" s="1">
        <f t="shared" si="8"/>
        <v>18758.423011574636</v>
      </c>
      <c r="AC5" s="1">
        <f t="shared" si="8"/>
        <v>19508.759932037621</v>
      </c>
      <c r="AD5" s="1">
        <f t="shared" si="8"/>
        <v>20289.110329319126</v>
      </c>
      <c r="AE5" s="1">
        <f t="shared" si="8"/>
        <v>21100.674742491894</v>
      </c>
    </row>
    <row r="6" spans="2:231">
      <c r="B6" s="1" t="s">
        <v>15</v>
      </c>
      <c r="C6" s="1">
        <v>2028</v>
      </c>
      <c r="D6" s="1">
        <v>2380</v>
      </c>
      <c r="E6" s="1">
        <v>2080</v>
      </c>
      <c r="F6" s="1">
        <f t="shared" si="6"/>
        <v>2815</v>
      </c>
      <c r="G6" s="1">
        <v>2203</v>
      </c>
      <c r="H6" s="1">
        <v>2401</v>
      </c>
      <c r="I6" s="1">
        <v>2156</v>
      </c>
      <c r="J6" s="1">
        <f>+J$5*(I6/I$5)</f>
        <v>2571.7981595458623</v>
      </c>
      <c r="S6" s="1">
        <v>9344</v>
      </c>
      <c r="T6" s="1">
        <v>10019</v>
      </c>
      <c r="U6" s="1">
        <v>9303</v>
      </c>
      <c r="V6" s="1">
        <f t="shared" ref="V6:V13" si="9">SUM(G6:J6)</f>
        <v>9331.7981595458623</v>
      </c>
      <c r="W6" s="1">
        <f>+W$5*(V6/V$5)</f>
        <v>9705.0700859276985</v>
      </c>
      <c r="X6" s="1">
        <f t="shared" ref="X6:AE7" si="10">+X$5*(W6/W$5)</f>
        <v>10093.272889364805</v>
      </c>
      <c r="Y6" s="1">
        <f t="shared" si="10"/>
        <v>10497.003804939397</v>
      </c>
      <c r="Z6" s="1">
        <f t="shared" si="10"/>
        <v>10916.883957136974</v>
      </c>
      <c r="AA6" s="1">
        <f t="shared" si="10"/>
        <v>11353.559315422452</v>
      </c>
      <c r="AB6" s="1">
        <f t="shared" si="10"/>
        <v>11807.701688039349</v>
      </c>
      <c r="AC6" s="1">
        <f t="shared" si="10"/>
        <v>12280.009755560925</v>
      </c>
      <c r="AD6" s="1">
        <f t="shared" si="10"/>
        <v>12771.210145783361</v>
      </c>
      <c r="AE6" s="1">
        <f t="shared" si="10"/>
        <v>13282.058551614697</v>
      </c>
    </row>
    <row r="7" spans="2:231">
      <c r="B7" s="1" t="s">
        <v>17</v>
      </c>
      <c r="C7" s="1">
        <v>1103</v>
      </c>
      <c r="D7" s="1">
        <v>1200</v>
      </c>
      <c r="E7" s="1">
        <v>1163</v>
      </c>
      <c r="F7" s="1">
        <f t="shared" si="6"/>
        <v>1389</v>
      </c>
      <c r="G7" s="1">
        <v>1153</v>
      </c>
      <c r="H7" s="1">
        <v>1303</v>
      </c>
      <c r="I7" s="1">
        <v>1225</v>
      </c>
      <c r="J7" s="1">
        <f>+J$5*(I7/I$5)</f>
        <v>1461.2489542874216</v>
      </c>
      <c r="S7" s="1">
        <v>4953</v>
      </c>
      <c r="T7" s="1">
        <v>5046</v>
      </c>
      <c r="U7" s="1">
        <v>4855</v>
      </c>
      <c r="V7" s="1">
        <f t="shared" si="9"/>
        <v>5142.2489542874218</v>
      </c>
      <c r="W7" s="1">
        <f>+W$5*(V7/V$5)</f>
        <v>5347.9389124589188</v>
      </c>
      <c r="X7" s="1">
        <f t="shared" si="10"/>
        <v>5561.856468957275</v>
      </c>
      <c r="Y7" s="1">
        <f t="shared" si="10"/>
        <v>5784.3307277155664</v>
      </c>
      <c r="Z7" s="1">
        <f t="shared" si="10"/>
        <v>6015.7039568241898</v>
      </c>
      <c r="AA7" s="1">
        <f t="shared" si="10"/>
        <v>6256.3321150971569</v>
      </c>
      <c r="AB7" s="1">
        <f t="shared" si="10"/>
        <v>6506.5853997010427</v>
      </c>
      <c r="AC7" s="1">
        <f t="shared" si="10"/>
        <v>6766.8488156890844</v>
      </c>
      <c r="AD7" s="1">
        <f t="shared" si="10"/>
        <v>7037.5227683166486</v>
      </c>
      <c r="AE7" s="1">
        <f t="shared" si="10"/>
        <v>7319.0236790493154</v>
      </c>
    </row>
    <row r="8" spans="2:231">
      <c r="B8" s="1" t="s">
        <v>18</v>
      </c>
      <c r="C8" s="1">
        <f>+C5-SUM(C6:C7)</f>
        <v>50</v>
      </c>
      <c r="D8" s="1">
        <f>+D5-SUM(D6:D7)</f>
        <v>192</v>
      </c>
      <c r="E8" s="1">
        <f>+E5-SUM(E6:E7)</f>
        <v>77</v>
      </c>
      <c r="F8" s="1">
        <f t="shared" si="6"/>
        <v>216</v>
      </c>
      <c r="G8" s="1">
        <f>+G5-SUM(G6:G7)</f>
        <v>-21</v>
      </c>
      <c r="H8" s="1">
        <f>+H5-SUM(H6:H7)</f>
        <v>190</v>
      </c>
      <c r="I8" s="1">
        <f>+I5-SUM(I6:I7)</f>
        <v>83</v>
      </c>
      <c r="J8" s="1">
        <f>+J5-SUM(J6:J7)</f>
        <v>99.007072004779729</v>
      </c>
      <c r="S8" s="1">
        <f>+S5-SUM(S6:S7)</f>
        <v>492</v>
      </c>
      <c r="T8" s="1">
        <f>+T5-SUM(T6:T7)</f>
        <v>465</v>
      </c>
      <c r="U8" s="1">
        <f>+U5-SUM(U6:U7)</f>
        <v>535</v>
      </c>
      <c r="V8" s="1">
        <f t="shared" si="9"/>
        <v>351.00707200477973</v>
      </c>
      <c r="W8" s="1">
        <f>+W5-SUM(W6:W7)</f>
        <v>365.04735488497136</v>
      </c>
      <c r="X8" s="1">
        <f t="shared" ref="X8:AE8" si="11">+X5-SUM(X6:X7)</f>
        <v>379.64924908037028</v>
      </c>
      <c r="Y8" s="1">
        <f t="shared" si="11"/>
        <v>394.83521904358349</v>
      </c>
      <c r="Z8" s="1">
        <f t="shared" si="11"/>
        <v>410.62862780532669</v>
      </c>
      <c r="AA8" s="1">
        <f t="shared" si="11"/>
        <v>427.05377291754121</v>
      </c>
      <c r="AB8" s="1">
        <f t="shared" si="11"/>
        <v>444.13592383424475</v>
      </c>
      <c r="AC8" s="1">
        <f t="shared" si="11"/>
        <v>461.90136078761134</v>
      </c>
      <c r="AD8" s="1">
        <f t="shared" si="11"/>
        <v>480.37741521911812</v>
      </c>
      <c r="AE8" s="1">
        <f t="shared" si="11"/>
        <v>499.59251182788284</v>
      </c>
    </row>
    <row r="9" spans="2:231">
      <c r="B9" s="1" t="s">
        <v>19</v>
      </c>
      <c r="C9" s="1">
        <v>-28</v>
      </c>
      <c r="D9" s="1">
        <v>-26</v>
      </c>
      <c r="E9" s="1">
        <v>-24</v>
      </c>
      <c r="F9" s="1">
        <f t="shared" si="6"/>
        <v>-26</v>
      </c>
      <c r="G9" s="1">
        <v>-27</v>
      </c>
      <c r="H9" s="1">
        <v>-26</v>
      </c>
      <c r="I9" s="1">
        <v>-26</v>
      </c>
      <c r="J9" s="1">
        <f>+J$5*(I9/I$5)</f>
        <v>-31.014263519569763</v>
      </c>
      <c r="S9" s="1">
        <v>-246</v>
      </c>
      <c r="T9" s="1">
        <v>-128</v>
      </c>
      <c r="U9" s="1">
        <v>-104</v>
      </c>
      <c r="V9" s="1">
        <f t="shared" si="9"/>
        <v>-110.01426351956977</v>
      </c>
      <c r="W9" s="1">
        <f>+W8*(V9/V8)</f>
        <v>-114.4148340603527</v>
      </c>
      <c r="X9" s="1">
        <f t="shared" ref="X9:AE9" si="12">+X8*(W9/W8)</f>
        <v>-118.99142742276683</v>
      </c>
      <c r="Y9" s="1">
        <f t="shared" si="12"/>
        <v>-123.75108451967701</v>
      </c>
      <c r="Z9" s="1">
        <f t="shared" si="12"/>
        <v>-128.70112790046403</v>
      </c>
      <c r="AA9" s="1">
        <f t="shared" si="12"/>
        <v>-133.84917301648306</v>
      </c>
      <c r="AB9" s="1">
        <f t="shared" si="12"/>
        <v>-139.20313993714296</v>
      </c>
      <c r="AC9" s="1">
        <f t="shared" si="12"/>
        <v>-144.77126553462767</v>
      </c>
      <c r="AD9" s="1">
        <f t="shared" si="12"/>
        <v>-150.5621161560135</v>
      </c>
      <c r="AE9" s="1">
        <f t="shared" si="12"/>
        <v>-156.58460080225404</v>
      </c>
    </row>
    <row r="10" spans="2:231">
      <c r="B10" s="1" t="s">
        <v>20</v>
      </c>
      <c r="C10" s="1">
        <f>+SUM(C8:C9)</f>
        <v>22</v>
      </c>
      <c r="D10" s="1">
        <f>+SUM(D8:D9)</f>
        <v>166</v>
      </c>
      <c r="E10" s="1">
        <f>+SUM(E8:E9)</f>
        <v>53</v>
      </c>
      <c r="F10" s="1">
        <f t="shared" si="6"/>
        <v>190</v>
      </c>
      <c r="G10" s="1">
        <f>+SUM(G8:G9)</f>
        <v>-48</v>
      </c>
      <c r="H10" s="1">
        <f>+SUM(H8:H9)</f>
        <v>164</v>
      </c>
      <c r="I10" s="1">
        <f>+SUM(I8:I9)</f>
        <v>57</v>
      </c>
      <c r="J10" s="1">
        <f>+SUM(J8:J9)</f>
        <v>67.992808485209963</v>
      </c>
      <c r="S10" s="1">
        <f>+SUM(S8:S9)</f>
        <v>246</v>
      </c>
      <c r="T10" s="1">
        <f>+SUM(T8:T9)</f>
        <v>337</v>
      </c>
      <c r="U10" s="1">
        <f>+SUM(U8:U9)</f>
        <v>431</v>
      </c>
      <c r="V10" s="1">
        <f t="shared" si="9"/>
        <v>240.99280848520996</v>
      </c>
      <c r="W10" s="1">
        <f>+SUM(W8:W9)</f>
        <v>250.63252082461867</v>
      </c>
      <c r="X10" s="1">
        <f t="shared" ref="X10:AE10" si="13">+SUM(X8:X9)</f>
        <v>260.65782165760345</v>
      </c>
      <c r="Y10" s="1">
        <f t="shared" si="13"/>
        <v>271.08413452390647</v>
      </c>
      <c r="Z10" s="1">
        <f t="shared" si="13"/>
        <v>281.92749990486266</v>
      </c>
      <c r="AA10" s="1">
        <f t="shared" si="13"/>
        <v>293.20459990105815</v>
      </c>
      <c r="AB10" s="1">
        <f t="shared" si="13"/>
        <v>304.93278389710179</v>
      </c>
      <c r="AC10" s="1">
        <f t="shared" si="13"/>
        <v>317.13009525298366</v>
      </c>
      <c r="AD10" s="1">
        <f t="shared" si="13"/>
        <v>329.81529906310459</v>
      </c>
      <c r="AE10" s="1">
        <f t="shared" si="13"/>
        <v>343.0079110256288</v>
      </c>
    </row>
    <row r="11" spans="2:231">
      <c r="B11" s="1" t="s">
        <v>21</v>
      </c>
      <c r="C11" s="1">
        <v>82</v>
      </c>
      <c r="D11" s="1">
        <v>-29</v>
      </c>
      <c r="E11" s="1">
        <v>-11</v>
      </c>
      <c r="F11" s="1">
        <f t="shared" si="6"/>
        <v>-55</v>
      </c>
      <c r="G11" s="1">
        <v>9</v>
      </c>
      <c r="H11" s="1">
        <v>-42</v>
      </c>
      <c r="I11" s="1">
        <v>11</v>
      </c>
      <c r="J11" s="1">
        <f>+J10*(I11/I10)</f>
        <v>13.121419181356307</v>
      </c>
      <c r="S11" s="1">
        <v>-68</v>
      </c>
      <c r="T11" s="1">
        <v>-92</v>
      </c>
      <c r="U11" s="1">
        <v>-13</v>
      </c>
      <c r="V11" s="1">
        <f t="shared" si="9"/>
        <v>-8.8785808186436928</v>
      </c>
      <c r="W11" s="1">
        <f>+W10*(V11/V10)</f>
        <v>-9.2337240513894514</v>
      </c>
      <c r="X11" s="1">
        <f t="shared" ref="X11:AE11" si="14">+X10*(W11/W10)</f>
        <v>-9.6030730134450302</v>
      </c>
      <c r="Y11" s="1">
        <f t="shared" si="14"/>
        <v>-9.9871959339827914</v>
      </c>
      <c r="Z11" s="1">
        <f t="shared" si="14"/>
        <v>-10.386683771342099</v>
      </c>
      <c r="AA11" s="1">
        <f t="shared" si="14"/>
        <v>-10.80215112219582</v>
      </c>
      <c r="AB11" s="1">
        <f t="shared" si="14"/>
        <v>-11.234237167083702</v>
      </c>
      <c r="AC11" s="1">
        <f t="shared" si="14"/>
        <v>-11.683606653766969</v>
      </c>
      <c r="AD11" s="1">
        <f t="shared" si="14"/>
        <v>-12.150950919917705</v>
      </c>
      <c r="AE11" s="1">
        <f t="shared" si="14"/>
        <v>-12.636988956714415</v>
      </c>
    </row>
    <row r="12" spans="2:231">
      <c r="B12" s="1" t="s">
        <v>22</v>
      </c>
      <c r="C12" s="1">
        <f>+C10-C11</f>
        <v>-60</v>
      </c>
      <c r="D12" s="1">
        <f>+D10-D11</f>
        <v>195</v>
      </c>
      <c r="E12" s="1">
        <f>+E10-E11</f>
        <v>64</v>
      </c>
      <c r="F12" s="1">
        <f t="shared" si="6"/>
        <v>245</v>
      </c>
      <c r="G12" s="1">
        <f>+G10-G11</f>
        <v>-57</v>
      </c>
      <c r="H12" s="1">
        <f>+H10-H11</f>
        <v>206</v>
      </c>
      <c r="I12" s="1">
        <f>+I10-I11</f>
        <v>46</v>
      </c>
      <c r="J12" s="1">
        <f>+J10-J11</f>
        <v>54.871389303853654</v>
      </c>
      <c r="S12" s="1">
        <f>+S10-S11</f>
        <v>314</v>
      </c>
      <c r="T12" s="1">
        <f>+T10-T11</f>
        <v>429</v>
      </c>
      <c r="U12" s="1">
        <f>+U10-U11</f>
        <v>444</v>
      </c>
      <c r="V12" s="1">
        <f t="shared" si="9"/>
        <v>249.87138930385365</v>
      </c>
      <c r="W12" s="1">
        <f>+W10-W11</f>
        <v>259.86624487600812</v>
      </c>
      <c r="X12" s="1">
        <f t="shared" ref="X12:AE12" si="15">+X10-X11</f>
        <v>270.2608946710485</v>
      </c>
      <c r="Y12" s="1">
        <f t="shared" si="15"/>
        <v>281.07133045788925</v>
      </c>
      <c r="Z12" s="1">
        <f t="shared" si="15"/>
        <v>292.31418367620478</v>
      </c>
      <c r="AA12" s="1">
        <f t="shared" si="15"/>
        <v>304.00675102325397</v>
      </c>
      <c r="AB12" s="1">
        <f t="shared" si="15"/>
        <v>316.16702106418546</v>
      </c>
      <c r="AC12" s="1">
        <f t="shared" si="15"/>
        <v>328.81370190675062</v>
      </c>
      <c r="AD12" s="1">
        <f t="shared" si="15"/>
        <v>341.96624998302229</v>
      </c>
      <c r="AE12" s="1">
        <f t="shared" si="15"/>
        <v>355.64489998234319</v>
      </c>
      <c r="AF12" s="1">
        <f>+AE12*(1+$AH$22)</f>
        <v>359.20134898216662</v>
      </c>
      <c r="AG12" s="1">
        <f t="shared" ref="AG12:AM12" si="16">+AF12*(1+$AH$22)</f>
        <v>362.7933624719883</v>
      </c>
      <c r="AH12" s="1">
        <f t="shared" si="16"/>
        <v>366.4212960967082</v>
      </c>
      <c r="AI12" s="1">
        <f t="shared" si="16"/>
        <v>370.08550905767527</v>
      </c>
      <c r="AJ12" s="1">
        <f t="shared" si="16"/>
        <v>373.78636414825201</v>
      </c>
      <c r="AK12" s="1">
        <f t="shared" si="16"/>
        <v>377.52422778973454</v>
      </c>
      <c r="AL12" s="1">
        <f t="shared" si="16"/>
        <v>381.29947006763189</v>
      </c>
      <c r="AM12" s="1">
        <f t="shared" si="16"/>
        <v>385.1124647683082</v>
      </c>
      <c r="AN12" s="1">
        <f t="shared" ref="AN12:CY12" si="17">+AM12*(1+$AH$22)</f>
        <v>388.96358941599129</v>
      </c>
      <c r="AO12" s="1">
        <f t="shared" si="17"/>
        <v>392.85322531015123</v>
      </c>
      <c r="AP12" s="1">
        <f t="shared" si="17"/>
        <v>396.78175756325277</v>
      </c>
      <c r="AQ12" s="1">
        <f t="shared" si="17"/>
        <v>400.74957513888529</v>
      </c>
      <c r="AR12" s="1">
        <f t="shared" si="17"/>
        <v>404.75707089027412</v>
      </c>
      <c r="AS12" s="1">
        <f t="shared" si="17"/>
        <v>408.80464159917688</v>
      </c>
      <c r="AT12" s="1">
        <f t="shared" si="17"/>
        <v>412.89268801516863</v>
      </c>
      <c r="AU12" s="1">
        <f t="shared" si="17"/>
        <v>417.02161489532034</v>
      </c>
      <c r="AV12" s="1">
        <f t="shared" si="17"/>
        <v>421.19183104427356</v>
      </c>
      <c r="AW12" s="1">
        <f t="shared" si="17"/>
        <v>425.4037493547163</v>
      </c>
      <c r="AX12" s="1">
        <f t="shared" si="17"/>
        <v>429.65778684826347</v>
      </c>
      <c r="AY12" s="1">
        <f t="shared" si="17"/>
        <v>433.95436471674611</v>
      </c>
      <c r="AZ12" s="1">
        <f t="shared" si="17"/>
        <v>438.2939083639136</v>
      </c>
      <c r="BA12" s="1">
        <f t="shared" si="17"/>
        <v>442.67684744755275</v>
      </c>
      <c r="BB12" s="1">
        <f t="shared" si="17"/>
        <v>447.10361592202827</v>
      </c>
      <c r="BC12" s="1">
        <f t="shared" si="17"/>
        <v>451.57465208124853</v>
      </c>
      <c r="BD12" s="1">
        <f t="shared" si="17"/>
        <v>456.09039860206104</v>
      </c>
      <c r="BE12" s="1">
        <f t="shared" si="17"/>
        <v>460.65130258808165</v>
      </c>
      <c r="BF12" s="1">
        <f t="shared" si="17"/>
        <v>465.25781561396246</v>
      </c>
      <c r="BG12" s="1">
        <f t="shared" si="17"/>
        <v>469.91039377010208</v>
      </c>
      <c r="BH12" s="1">
        <f t="shared" si="17"/>
        <v>474.60949770780309</v>
      </c>
      <c r="BI12" s="1">
        <f t="shared" si="17"/>
        <v>479.35559268488112</v>
      </c>
      <c r="BJ12" s="1">
        <f t="shared" si="17"/>
        <v>484.14914861172991</v>
      </c>
      <c r="BK12" s="1">
        <f t="shared" si="17"/>
        <v>488.99064009784723</v>
      </c>
      <c r="BL12" s="1">
        <f t="shared" si="17"/>
        <v>493.88054649882571</v>
      </c>
      <c r="BM12" s="1">
        <f t="shared" si="17"/>
        <v>498.81935196381397</v>
      </c>
      <c r="BN12" s="1">
        <f t="shared" si="17"/>
        <v>503.80754548345209</v>
      </c>
      <c r="BO12" s="1">
        <f t="shared" si="17"/>
        <v>508.84562093828663</v>
      </c>
      <c r="BP12" s="1">
        <f t="shared" si="17"/>
        <v>513.93407714766954</v>
      </c>
      <c r="BQ12" s="1">
        <f t="shared" si="17"/>
        <v>519.07341791914621</v>
      </c>
      <c r="BR12" s="1">
        <f t="shared" si="17"/>
        <v>524.26415209833772</v>
      </c>
      <c r="BS12" s="1">
        <f t="shared" si="17"/>
        <v>529.50679361932112</v>
      </c>
      <c r="BT12" s="1">
        <f t="shared" si="17"/>
        <v>534.80186155551428</v>
      </c>
      <c r="BU12" s="1">
        <f t="shared" si="17"/>
        <v>540.14988017106941</v>
      </c>
      <c r="BV12" s="1">
        <f t="shared" si="17"/>
        <v>545.55137897278007</v>
      </c>
      <c r="BW12" s="1">
        <f t="shared" si="17"/>
        <v>551.00689276250785</v>
      </c>
      <c r="BX12" s="1">
        <f t="shared" si="17"/>
        <v>556.51696169013292</v>
      </c>
      <c r="BY12" s="1">
        <f t="shared" si="17"/>
        <v>562.08213130703427</v>
      </c>
      <c r="BZ12" s="1">
        <f t="shared" si="17"/>
        <v>567.70295262010461</v>
      </c>
      <c r="CA12" s="1">
        <f t="shared" si="17"/>
        <v>573.37998214630568</v>
      </c>
      <c r="CB12" s="1">
        <f t="shared" si="17"/>
        <v>579.11378196776877</v>
      </c>
      <c r="CC12" s="1">
        <f t="shared" si="17"/>
        <v>584.90491978744649</v>
      </c>
      <c r="CD12" s="1">
        <f t="shared" si="17"/>
        <v>590.75396898532097</v>
      </c>
      <c r="CE12" s="1">
        <f t="shared" si="17"/>
        <v>596.66150867517422</v>
      </c>
      <c r="CF12" s="1">
        <f t="shared" si="17"/>
        <v>602.62812376192596</v>
      </c>
      <c r="CG12" s="1">
        <f t="shared" si="17"/>
        <v>608.65440499954525</v>
      </c>
      <c r="CH12" s="1">
        <f t="shared" si="17"/>
        <v>614.74094904954075</v>
      </c>
      <c r="CI12" s="1">
        <f t="shared" si="17"/>
        <v>620.88835854003617</v>
      </c>
      <c r="CJ12" s="1">
        <f t="shared" si="17"/>
        <v>627.09724212543654</v>
      </c>
      <c r="CK12" s="1">
        <f t="shared" si="17"/>
        <v>633.36821454669087</v>
      </c>
      <c r="CL12" s="1">
        <f t="shared" si="17"/>
        <v>639.70189669215779</v>
      </c>
      <c r="CM12" s="1">
        <f t="shared" si="17"/>
        <v>646.09891565907935</v>
      </c>
      <c r="CN12" s="1">
        <f t="shared" si="17"/>
        <v>652.55990481567017</v>
      </c>
      <c r="CO12" s="1">
        <f t="shared" si="17"/>
        <v>659.08550386382683</v>
      </c>
      <c r="CP12" s="1">
        <f t="shared" si="17"/>
        <v>665.67635890246515</v>
      </c>
      <c r="CQ12" s="1">
        <f t="shared" si="17"/>
        <v>672.3331224914898</v>
      </c>
      <c r="CR12" s="1">
        <f t="shared" si="17"/>
        <v>679.05645371640469</v>
      </c>
      <c r="CS12" s="1">
        <f t="shared" si="17"/>
        <v>685.84701825356876</v>
      </c>
      <c r="CT12" s="1">
        <f t="shared" si="17"/>
        <v>692.70548843610447</v>
      </c>
      <c r="CU12" s="1">
        <f t="shared" si="17"/>
        <v>699.63254332046552</v>
      </c>
      <c r="CV12" s="1">
        <f t="shared" si="17"/>
        <v>706.62886875367019</v>
      </c>
      <c r="CW12" s="1">
        <f t="shared" si="17"/>
        <v>713.6951574412069</v>
      </c>
      <c r="CX12" s="1">
        <f t="shared" si="17"/>
        <v>720.83210901561893</v>
      </c>
      <c r="CY12" s="1">
        <f t="shared" si="17"/>
        <v>728.04043010577516</v>
      </c>
      <c r="CZ12" s="1">
        <f t="shared" ref="CZ12:FK12" si="18">+CY12*(1+$AH$22)</f>
        <v>735.32083440683289</v>
      </c>
      <c r="DA12" s="1">
        <f t="shared" si="18"/>
        <v>742.67404275090121</v>
      </c>
      <c r="DB12" s="1">
        <f t="shared" si="18"/>
        <v>750.10078317841021</v>
      </c>
      <c r="DC12" s="1">
        <f t="shared" si="18"/>
        <v>757.60179101019435</v>
      </c>
      <c r="DD12" s="1">
        <f t="shared" si="18"/>
        <v>765.17780892029634</v>
      </c>
      <c r="DE12" s="1">
        <f t="shared" si="18"/>
        <v>772.82958700949928</v>
      </c>
      <c r="DF12" s="1">
        <f t="shared" si="18"/>
        <v>780.55788287959433</v>
      </c>
      <c r="DG12" s="1">
        <f t="shared" si="18"/>
        <v>788.36346170839033</v>
      </c>
      <c r="DH12" s="1">
        <f t="shared" si="18"/>
        <v>796.24709632547422</v>
      </c>
      <c r="DI12" s="1">
        <f t="shared" si="18"/>
        <v>804.20956728872898</v>
      </c>
      <c r="DJ12" s="1">
        <f t="shared" si="18"/>
        <v>812.25166296161626</v>
      </c>
      <c r="DK12" s="1">
        <f t="shared" si="18"/>
        <v>820.37417959123241</v>
      </c>
      <c r="DL12" s="1">
        <f t="shared" si="18"/>
        <v>828.57792138714478</v>
      </c>
      <c r="DM12" s="1">
        <f t="shared" si="18"/>
        <v>836.86370060101626</v>
      </c>
      <c r="DN12" s="1">
        <f t="shared" si="18"/>
        <v>845.23233760702647</v>
      </c>
      <c r="DO12" s="1">
        <f t="shared" si="18"/>
        <v>853.68466098309671</v>
      </c>
      <c r="DP12" s="1">
        <f t="shared" si="18"/>
        <v>862.22150759292765</v>
      </c>
      <c r="DQ12" s="1">
        <f t="shared" si="18"/>
        <v>870.84372266885691</v>
      </c>
      <c r="DR12" s="1">
        <f t="shared" si="18"/>
        <v>879.55215989554551</v>
      </c>
      <c r="DS12" s="1">
        <f t="shared" si="18"/>
        <v>888.34768149450099</v>
      </c>
      <c r="DT12" s="1">
        <f t="shared" si="18"/>
        <v>897.23115830944596</v>
      </c>
      <c r="DU12" s="1">
        <f t="shared" si="18"/>
        <v>906.2034698925404</v>
      </c>
      <c r="DV12" s="1">
        <f t="shared" si="18"/>
        <v>915.26550459146586</v>
      </c>
      <c r="DW12" s="1">
        <f t="shared" si="18"/>
        <v>924.41815963738054</v>
      </c>
      <c r="DX12" s="1">
        <f t="shared" si="18"/>
        <v>933.66234123375432</v>
      </c>
      <c r="DY12" s="1">
        <f t="shared" si="18"/>
        <v>942.99896464609185</v>
      </c>
      <c r="DZ12" s="1">
        <f t="shared" si="18"/>
        <v>952.42895429255282</v>
      </c>
      <c r="EA12" s="1">
        <f t="shared" si="18"/>
        <v>961.95324383547836</v>
      </c>
      <c r="EB12" s="1">
        <f t="shared" si="18"/>
        <v>971.57277627383314</v>
      </c>
      <c r="EC12" s="1">
        <f t="shared" si="18"/>
        <v>981.28850403657145</v>
      </c>
      <c r="ED12" s="1">
        <f t="shared" si="18"/>
        <v>991.10138907693715</v>
      </c>
      <c r="EE12" s="1">
        <f t="shared" si="18"/>
        <v>1001.0124029677065</v>
      </c>
      <c r="EF12" s="1">
        <f t="shared" si="18"/>
        <v>1011.0225269973836</v>
      </c>
      <c r="EG12" s="1">
        <f t="shared" si="18"/>
        <v>1021.1327522673574</v>
      </c>
      <c r="EH12" s="1">
        <f t="shared" si="18"/>
        <v>1031.3440797900309</v>
      </c>
      <c r="EI12" s="1">
        <f t="shared" si="18"/>
        <v>1041.6575205879312</v>
      </c>
      <c r="EJ12" s="1">
        <f t="shared" si="18"/>
        <v>1052.0740957938106</v>
      </c>
      <c r="EK12" s="1">
        <f t="shared" si="18"/>
        <v>1062.5948367517487</v>
      </c>
      <c r="EL12" s="1">
        <f t="shared" si="18"/>
        <v>1073.2207851192663</v>
      </c>
      <c r="EM12" s="1">
        <f t="shared" si="18"/>
        <v>1083.952992970459</v>
      </c>
      <c r="EN12" s="1">
        <f t="shared" si="18"/>
        <v>1094.7925229001637</v>
      </c>
      <c r="EO12" s="1">
        <f t="shared" si="18"/>
        <v>1105.7404481291653</v>
      </c>
      <c r="EP12" s="1">
        <f t="shared" si="18"/>
        <v>1116.7978526104571</v>
      </c>
      <c r="EQ12" s="1">
        <f t="shared" si="18"/>
        <v>1127.9658311365617</v>
      </c>
      <c r="ER12" s="1">
        <f t="shared" si="18"/>
        <v>1139.2454894479274</v>
      </c>
      <c r="ES12" s="1">
        <f t="shared" si="18"/>
        <v>1150.6379443424066</v>
      </c>
      <c r="ET12" s="1">
        <f t="shared" si="18"/>
        <v>1162.1443237858307</v>
      </c>
      <c r="EU12" s="1">
        <f t="shared" si="18"/>
        <v>1173.765767023689</v>
      </c>
      <c r="EV12" s="1">
        <f t="shared" si="18"/>
        <v>1185.503424693926</v>
      </c>
      <c r="EW12" s="1">
        <f t="shared" si="18"/>
        <v>1197.3584589408654</v>
      </c>
      <c r="EX12" s="1">
        <f t="shared" si="18"/>
        <v>1209.3320435302739</v>
      </c>
      <c r="EY12" s="1">
        <f t="shared" si="18"/>
        <v>1221.4253639655767</v>
      </c>
      <c r="EZ12" s="1">
        <f t="shared" si="18"/>
        <v>1233.6396176052324</v>
      </c>
      <c r="FA12" s="1">
        <f t="shared" si="18"/>
        <v>1245.9760137812848</v>
      </c>
      <c r="FB12" s="1">
        <f t="shared" si="18"/>
        <v>1258.4357739190978</v>
      </c>
      <c r="FC12" s="1">
        <f t="shared" si="18"/>
        <v>1271.0201316582888</v>
      </c>
      <c r="FD12" s="1">
        <f t="shared" si="18"/>
        <v>1283.7303329748718</v>
      </c>
      <c r="FE12" s="1">
        <f t="shared" si="18"/>
        <v>1296.5676363046205</v>
      </c>
      <c r="FF12" s="1">
        <f t="shared" si="18"/>
        <v>1309.5333126676667</v>
      </c>
      <c r="FG12" s="1">
        <f t="shared" si="18"/>
        <v>1322.6286457943434</v>
      </c>
      <c r="FH12" s="1">
        <f t="shared" si="18"/>
        <v>1335.8549322522867</v>
      </c>
      <c r="FI12" s="1">
        <f t="shared" si="18"/>
        <v>1349.2134815748095</v>
      </c>
      <c r="FJ12" s="1">
        <f t="shared" si="18"/>
        <v>1362.7056163905577</v>
      </c>
      <c r="FK12" s="1">
        <f t="shared" si="18"/>
        <v>1376.3326725544632</v>
      </c>
      <c r="FL12" s="1">
        <f t="shared" ref="FL12:GH12" si="19">+FK12*(1+$AH$22)</f>
        <v>1390.0959992800078</v>
      </c>
      <c r="FM12" s="1">
        <f t="shared" si="19"/>
        <v>1403.996959272808</v>
      </c>
      <c r="FN12" s="1">
        <f t="shared" si="19"/>
        <v>1418.0369288655361</v>
      </c>
      <c r="FO12" s="1">
        <f t="shared" si="19"/>
        <v>1432.2172981541914</v>
      </c>
      <c r="FP12" s="1">
        <f t="shared" si="19"/>
        <v>1446.5394711357333</v>
      </c>
      <c r="FQ12" s="1">
        <f t="shared" si="19"/>
        <v>1461.0048658470905</v>
      </c>
      <c r="FR12" s="1">
        <f t="shared" si="19"/>
        <v>1475.6149145055615</v>
      </c>
      <c r="FS12" s="1">
        <f t="shared" si="19"/>
        <v>1490.3710636506171</v>
      </c>
      <c r="FT12" s="1">
        <f t="shared" si="19"/>
        <v>1505.2747742871234</v>
      </c>
      <c r="FU12" s="1">
        <f t="shared" si="19"/>
        <v>1520.3275220299945</v>
      </c>
      <c r="FV12" s="1">
        <f t="shared" si="19"/>
        <v>1535.5307972502944</v>
      </c>
      <c r="FW12" s="1">
        <f t="shared" si="19"/>
        <v>1550.8861052227974</v>
      </c>
      <c r="FX12" s="1">
        <f t="shared" si="19"/>
        <v>1566.3949662750254</v>
      </c>
      <c r="FY12" s="1">
        <f t="shared" si="19"/>
        <v>1582.0589159377755</v>
      </c>
      <c r="FZ12" s="1">
        <f t="shared" si="19"/>
        <v>1597.8795050971532</v>
      </c>
      <c r="GA12" s="1">
        <f t="shared" si="19"/>
        <v>1613.8583001481247</v>
      </c>
      <c r="GB12" s="1">
        <f t="shared" si="19"/>
        <v>1629.996883149606</v>
      </c>
      <c r="GC12" s="1">
        <f t="shared" si="19"/>
        <v>1646.296851981102</v>
      </c>
      <c r="GD12" s="1">
        <f t="shared" si="19"/>
        <v>1662.7598205009131</v>
      </c>
      <c r="GE12" s="1">
        <f t="shared" si="19"/>
        <v>1679.3874187059223</v>
      </c>
      <c r="GF12" s="1">
        <f t="shared" si="19"/>
        <v>1696.1812928929814</v>
      </c>
      <c r="GG12" s="1">
        <f t="shared" si="19"/>
        <v>1713.1431058219114</v>
      </c>
      <c r="GH12" s="1">
        <f t="shared" si="19"/>
        <v>1730.2745368801304</v>
      </c>
      <c r="GI12" s="1">
        <f t="shared" ref="GI12:IP12" si="20">+GH12*(1+$AH$22)</f>
        <v>1747.5772822489319</v>
      </c>
      <c r="GJ12" s="1">
        <f t="shared" si="20"/>
        <v>1765.0530550714211</v>
      </c>
      <c r="GK12" s="1">
        <f t="shared" si="20"/>
        <v>1782.7035856221353</v>
      </c>
      <c r="GL12" s="1">
        <f t="shared" si="20"/>
        <v>1800.5306214783566</v>
      </c>
      <c r="GM12" s="1">
        <f t="shared" si="20"/>
        <v>1818.5359276931401</v>
      </c>
      <c r="GN12" s="1">
        <f t="shared" si="20"/>
        <v>1836.7212869700716</v>
      </c>
      <c r="GO12" s="1">
        <f t="shared" si="20"/>
        <v>1855.0884998397723</v>
      </c>
      <c r="GP12" s="1">
        <f t="shared" si="20"/>
        <v>1873.6393848381701</v>
      </c>
      <c r="GQ12" s="1">
        <f t="shared" si="20"/>
        <v>1892.3757786865519</v>
      </c>
      <c r="GR12" s="1">
        <f t="shared" si="20"/>
        <v>1911.2995364734174</v>
      </c>
      <c r="GS12" s="1">
        <f t="shared" si="20"/>
        <v>1930.4125318381516</v>
      </c>
      <c r="GT12" s="1">
        <f t="shared" si="20"/>
        <v>1949.7166571565331</v>
      </c>
      <c r="GU12" s="1">
        <f t="shared" si="20"/>
        <v>1969.2138237280985</v>
      </c>
      <c r="GV12" s="1">
        <f t="shared" si="20"/>
        <v>1988.9059619653794</v>
      </c>
      <c r="GW12" s="1">
        <f t="shared" si="20"/>
        <v>2008.7950215850333</v>
      </c>
      <c r="GX12" s="1">
        <f t="shared" si="20"/>
        <v>2028.8829718008835</v>
      </c>
      <c r="GY12" s="1">
        <f t="shared" si="20"/>
        <v>2049.1718015188922</v>
      </c>
      <c r="GZ12" s="1">
        <f t="shared" si="20"/>
        <v>2069.6635195340809</v>
      </c>
      <c r="HA12" s="1">
        <f t="shared" si="20"/>
        <v>2090.3601547294215</v>
      </c>
      <c r="HB12" s="1">
        <f t="shared" si="20"/>
        <v>2111.2637562767159</v>
      </c>
      <c r="HC12" s="1">
        <f t="shared" si="20"/>
        <v>2132.3763938394832</v>
      </c>
      <c r="HD12" s="1">
        <f t="shared" si="20"/>
        <v>2153.7001577778778</v>
      </c>
      <c r="HE12" s="1">
        <f t="shared" si="20"/>
        <v>2175.2371593556568</v>
      </c>
      <c r="HF12" s="1">
        <f t="shared" si="20"/>
        <v>2196.9895309492135</v>
      </c>
      <c r="HG12" s="1">
        <f t="shared" si="20"/>
        <v>2218.9594262587057</v>
      </c>
      <c r="HH12" s="1">
        <f t="shared" si="20"/>
        <v>2241.1490205212926</v>
      </c>
      <c r="HI12" s="1">
        <f t="shared" si="20"/>
        <v>2263.5605107265055</v>
      </c>
      <c r="HJ12" s="1">
        <f t="shared" si="20"/>
        <v>2286.1961158337708</v>
      </c>
      <c r="HK12" s="1">
        <f t="shared" si="20"/>
        <v>2309.0580769921085</v>
      </c>
      <c r="HL12" s="1">
        <f t="shared" si="20"/>
        <v>2332.1486577620294</v>
      </c>
      <c r="HM12" s="1">
        <f t="shared" si="20"/>
        <v>2355.4701443396498</v>
      </c>
      <c r="HN12" s="1">
        <f t="shared" si="20"/>
        <v>2379.0248457830462</v>
      </c>
      <c r="HO12" s="1">
        <f t="shared" si="20"/>
        <v>2402.8150942408765</v>
      </c>
      <c r="HP12" s="1">
        <f t="shared" si="20"/>
        <v>2426.8432451832855</v>
      </c>
      <c r="HQ12" s="1">
        <f t="shared" si="20"/>
        <v>2451.1116776351182</v>
      </c>
      <c r="HR12" s="1">
        <f t="shared" si="20"/>
        <v>2475.6227944114694</v>
      </c>
      <c r="HS12" s="1">
        <f t="shared" si="20"/>
        <v>2500.3790223555843</v>
      </c>
      <c r="HT12" s="1">
        <f t="shared" si="20"/>
        <v>2525.3828125791401</v>
      </c>
      <c r="HU12" s="1">
        <f t="shared" si="20"/>
        <v>2550.6366407049318</v>
      </c>
      <c r="HV12" s="1">
        <f t="shared" si="20"/>
        <v>2576.1430071119812</v>
      </c>
      <c r="HW12" s="1">
        <f t="shared" si="20"/>
        <v>2601.904437183101</v>
      </c>
    </row>
    <row r="13" spans="2:231" s="5" customFormat="1">
      <c r="B13" s="5" t="s">
        <v>23</v>
      </c>
      <c r="C13" s="5">
        <v>-1.27</v>
      </c>
      <c r="D13" s="5">
        <v>0.84</v>
      </c>
      <c r="E13" s="5">
        <v>0.41</v>
      </c>
      <c r="F13" s="5">
        <f t="shared" si="6"/>
        <v>0.84000000000000008</v>
      </c>
      <c r="G13" s="5">
        <v>-0.24</v>
      </c>
      <c r="H13" s="5">
        <v>0.72</v>
      </c>
      <c r="I13" s="5">
        <v>0.27</v>
      </c>
      <c r="J13" s="5">
        <f>+J12/J14</f>
        <v>0.32207119808783669</v>
      </c>
      <c r="S13" s="5">
        <v>1.1000000000000001</v>
      </c>
      <c r="T13" s="5">
        <v>1.51</v>
      </c>
      <c r="U13" s="5">
        <v>0.82</v>
      </c>
      <c r="V13" s="6">
        <f t="shared" si="9"/>
        <v>1.0720711980878366</v>
      </c>
      <c r="W13" s="6">
        <f>+W12/W14</f>
        <v>1.1149540460113514</v>
      </c>
      <c r="X13" s="6">
        <f t="shared" ref="X13:AE13" si="21">+X12/X14</f>
        <v>1.1595522078518057</v>
      </c>
      <c r="Y13" s="6">
        <f t="shared" si="21"/>
        <v>1.2059342961658728</v>
      </c>
      <c r="Z13" s="6">
        <f t="shared" si="21"/>
        <v>1.2541716680125077</v>
      </c>
      <c r="AA13" s="6">
        <f t="shared" si="21"/>
        <v>1.3043385347330121</v>
      </c>
      <c r="AB13" s="6">
        <f t="shared" si="21"/>
        <v>1.3565120761223384</v>
      </c>
      <c r="AC13" s="6">
        <f t="shared" si="21"/>
        <v>1.4107725591672222</v>
      </c>
      <c r="AD13" s="6">
        <f t="shared" si="21"/>
        <v>1.4672034615339182</v>
      </c>
      <c r="AE13" s="6">
        <f t="shared" si="21"/>
        <v>1.5258915999952749</v>
      </c>
    </row>
    <row r="14" spans="2:231" s="6" customFormat="1">
      <c r="B14" s="6" t="s">
        <v>25</v>
      </c>
      <c r="C14" s="6">
        <f>+C12/C13</f>
        <v>47.244094488188978</v>
      </c>
      <c r="D14" s="6">
        <f t="shared" ref="D14:J14" si="22">+D12/D13</f>
        <v>232.14285714285714</v>
      </c>
      <c r="E14" s="6">
        <f t="shared" si="22"/>
        <v>156.09756097560975</v>
      </c>
      <c r="F14" s="6">
        <f t="shared" si="22"/>
        <v>291.66666666666663</v>
      </c>
      <c r="G14" s="6">
        <f t="shared" si="22"/>
        <v>237.5</v>
      </c>
      <c r="H14" s="6">
        <f t="shared" si="22"/>
        <v>286.11111111111114</v>
      </c>
      <c r="I14" s="6">
        <f t="shared" si="22"/>
        <v>170.37037037037035</v>
      </c>
      <c r="J14" s="6">
        <f>+I14</f>
        <v>170.37037037037035</v>
      </c>
      <c r="S14" s="6">
        <f>+S12/S13</f>
        <v>285.45454545454544</v>
      </c>
      <c r="T14" s="6">
        <f t="shared" ref="T14:AE14" si="23">+T12/T13</f>
        <v>284.10596026490066</v>
      </c>
      <c r="U14" s="6">
        <f t="shared" si="23"/>
        <v>541.46341463414637</v>
      </c>
      <c r="V14" s="6">
        <f t="shared" si="23"/>
        <v>233.0735027202748</v>
      </c>
      <c r="W14" s="6">
        <f>+V14</f>
        <v>233.0735027202748</v>
      </c>
      <c r="X14" s="6">
        <f t="shared" ref="X14:AE14" si="24">+W14</f>
        <v>233.0735027202748</v>
      </c>
      <c r="Y14" s="6">
        <f t="shared" si="24"/>
        <v>233.0735027202748</v>
      </c>
      <c r="Z14" s="6">
        <f t="shared" si="24"/>
        <v>233.0735027202748</v>
      </c>
      <c r="AA14" s="6">
        <f t="shared" si="24"/>
        <v>233.0735027202748</v>
      </c>
      <c r="AB14" s="6">
        <f t="shared" si="24"/>
        <v>233.0735027202748</v>
      </c>
      <c r="AC14" s="6">
        <f t="shared" si="24"/>
        <v>233.0735027202748</v>
      </c>
      <c r="AD14" s="6">
        <f t="shared" si="24"/>
        <v>233.0735027202748</v>
      </c>
      <c r="AE14" s="6">
        <f t="shared" si="24"/>
        <v>233.0735027202748</v>
      </c>
    </row>
    <row r="16" spans="2:231">
      <c r="B16" s="4" t="s">
        <v>24</v>
      </c>
    </row>
    <row r="17" spans="2:34" s="3" customFormat="1">
      <c r="B17" s="1" t="s">
        <v>14</v>
      </c>
      <c r="G17" s="3">
        <f>+G3/C3-1</f>
        <v>5.1240208877284532E-2</v>
      </c>
      <c r="H17" s="3">
        <f>+H3/D3-1</f>
        <v>3.3588203167667974E-2</v>
      </c>
      <c r="I17" s="3">
        <f>+I3/E3-1</f>
        <v>4.5937499999999964E-2</v>
      </c>
      <c r="J17" s="3">
        <f>+J3/F3-1</f>
        <v>-6.9999999999999951E-2</v>
      </c>
      <c r="T17" s="3">
        <f>+T3/S3-1</f>
        <v>4.7910012498264098E-2</v>
      </c>
      <c r="U17" s="3">
        <f>+U3/T3-1</f>
        <v>-5.7845216008481359E-2</v>
      </c>
    </row>
    <row r="18" spans="2:34" s="3" customFormat="1">
      <c r="B18" s="1" t="s">
        <v>15</v>
      </c>
      <c r="G18" s="3">
        <f>+G4/C4-1</f>
        <v>-2.5641025641025661E-2</v>
      </c>
      <c r="H18" s="3">
        <f>+H4/D4-1</f>
        <v>-9.0909090909090384E-3</v>
      </c>
      <c r="I18" s="3">
        <f>+I4/E4-1</f>
        <v>-2.5000000000000022E-2</v>
      </c>
      <c r="J18" s="3">
        <f>+J4/F4-1</f>
        <v>9.8930597150109989E-2</v>
      </c>
      <c r="T18" s="3">
        <f>+T4/S4-1</f>
        <v>0.13178294573643412</v>
      </c>
      <c r="U18" s="3">
        <f>+U4/T4-1</f>
        <v>8.2191780821917915E-2</v>
      </c>
    </row>
    <row r="19" spans="2:34" s="3" customFormat="1">
      <c r="B19" s="1" t="s">
        <v>16</v>
      </c>
      <c r="G19" s="3">
        <f>+G5/C5-1</f>
        <v>4.8412448915435391E-2</v>
      </c>
      <c r="H19" s="3">
        <f>+H5/D5-1</f>
        <v>3.2343584305408291E-2</v>
      </c>
      <c r="I19" s="3">
        <f>+I5/E5-1</f>
        <v>4.3373493975903621E-2</v>
      </c>
      <c r="J19" s="3">
        <f>+J5/F5-1</f>
        <v>-6.5146111801342999E-2</v>
      </c>
      <c r="T19" s="3">
        <f>+T5/S5-1</f>
        <v>5.0104807627290526E-2</v>
      </c>
      <c r="U19" s="3">
        <f>+U5/T5-1</f>
        <v>-5.3895685769478452E-2</v>
      </c>
      <c r="V19" s="3">
        <f>+V5/U5-1</f>
        <v>8.9875577375664317E-3</v>
      </c>
      <c r="W19" s="3">
        <f t="shared" ref="W19:AE19" si="25">+W5/V5-1</f>
        <v>4.0000000000000036E-2</v>
      </c>
      <c r="X19" s="3">
        <f t="shared" si="25"/>
        <v>3.9999999999999813E-2</v>
      </c>
      <c r="Y19" s="3">
        <f t="shared" si="25"/>
        <v>4.0000000000000036E-2</v>
      </c>
      <c r="Z19" s="3">
        <f t="shared" si="25"/>
        <v>4.0000000000000036E-2</v>
      </c>
      <c r="AA19" s="3">
        <f t="shared" si="25"/>
        <v>4.0000000000000036E-2</v>
      </c>
      <c r="AB19" s="3">
        <f t="shared" si="25"/>
        <v>4.0000000000000036E-2</v>
      </c>
      <c r="AC19" s="3">
        <f t="shared" si="25"/>
        <v>4.0000000000000036E-2</v>
      </c>
      <c r="AD19" s="3">
        <f t="shared" si="25"/>
        <v>4.0000000000000036E-2</v>
      </c>
      <c r="AE19" s="3">
        <f t="shared" si="25"/>
        <v>4.0000000000000036E-2</v>
      </c>
    </row>
    <row r="22" spans="2:34">
      <c r="AG22" s="1" t="s">
        <v>28</v>
      </c>
      <c r="AH22" s="7">
        <v>0.01</v>
      </c>
    </row>
    <row r="23" spans="2:34" s="9" customFormat="1">
      <c r="B23" s="9" t="s">
        <v>31</v>
      </c>
      <c r="I23" s="9">
        <f>+I24-I39</f>
        <v>-2220</v>
      </c>
      <c r="U23" s="9">
        <f>+I23</f>
        <v>-2220</v>
      </c>
      <c r="AG23" s="9" t="s">
        <v>29</v>
      </c>
      <c r="AH23" s="11">
        <v>7.0000000000000007E-2</v>
      </c>
    </row>
    <row r="24" spans="2:34">
      <c r="B24" s="1" t="s">
        <v>39</v>
      </c>
      <c r="I24" s="1">
        <v>397</v>
      </c>
      <c r="AG24" s="1" t="s">
        <v>30</v>
      </c>
      <c r="AH24" s="1">
        <f>NPV(AH23,V12:HW12)</f>
        <v>5104.8957143434091</v>
      </c>
    </row>
    <row r="25" spans="2:34">
      <c r="B25" s="1" t="s">
        <v>40</v>
      </c>
      <c r="I25" s="1">
        <v>544</v>
      </c>
      <c r="AG25" s="1" t="s">
        <v>31</v>
      </c>
      <c r="AH25" s="1">
        <f>+Main!G7-Main!G8</f>
        <v>-2220</v>
      </c>
    </row>
    <row r="26" spans="2:34">
      <c r="B26" s="1" t="s">
        <v>41</v>
      </c>
      <c r="I26" s="1">
        <v>2780</v>
      </c>
      <c r="AG26" s="1" t="s">
        <v>27</v>
      </c>
      <c r="AH26" s="1">
        <f>SUM(AH24:AH25)</f>
        <v>2884.8957143434091</v>
      </c>
    </row>
    <row r="27" spans="2:34">
      <c r="B27" s="1" t="s">
        <v>42</v>
      </c>
      <c r="I27" s="1">
        <v>311</v>
      </c>
      <c r="AG27" s="1" t="s">
        <v>25</v>
      </c>
      <c r="AH27" s="1">
        <f>+Main!G5</f>
        <v>164.906936</v>
      </c>
    </row>
    <row r="28" spans="2:34">
      <c r="B28" s="1" t="s">
        <v>43</v>
      </c>
      <c r="I28" s="1">
        <v>3041</v>
      </c>
      <c r="AG28" s="1" t="s">
        <v>26</v>
      </c>
      <c r="AH28" s="1">
        <f>+AH26/AH27</f>
        <v>17.494083537780419</v>
      </c>
    </row>
    <row r="29" spans="2:34">
      <c r="B29" s="1" t="s">
        <v>44</v>
      </c>
      <c r="I29" s="1">
        <v>1438</v>
      </c>
      <c r="AG29" s="1" t="s">
        <v>32</v>
      </c>
      <c r="AH29" s="1">
        <f>+Main!G4</f>
        <v>24.17</v>
      </c>
    </row>
    <row r="30" spans="2:34">
      <c r="B30" s="1" t="s">
        <v>45</v>
      </c>
      <c r="I30" s="1">
        <v>249</v>
      </c>
      <c r="AG30" s="1" t="s">
        <v>33</v>
      </c>
      <c r="AH30" s="3">
        <f>+AH28/AH29-1</f>
        <v>-0.27620672164747961</v>
      </c>
    </row>
    <row r="31" spans="2:34">
      <c r="B31" s="1" t="s">
        <v>46</v>
      </c>
      <c r="I31" s="1">
        <v>560</v>
      </c>
    </row>
    <row r="32" spans="2:34" s="9" customFormat="1">
      <c r="B32" s="9" t="s">
        <v>47</v>
      </c>
      <c r="I32" s="9">
        <f>+SUM(I24:I31)</f>
        <v>9320</v>
      </c>
      <c r="AG32" s="9" t="s">
        <v>34</v>
      </c>
      <c r="AH32" s="10">
        <f>+Main!G9 / V12</f>
        <v>24.835979262809865</v>
      </c>
    </row>
    <row r="33" spans="2:34">
      <c r="AG33" s="1" t="s">
        <v>35</v>
      </c>
      <c r="AH33" s="8">
        <f>+Main!G9 / W12</f>
        <v>23.880749291163301</v>
      </c>
    </row>
    <row r="34" spans="2:34">
      <c r="B34" s="1" t="s">
        <v>48</v>
      </c>
      <c r="I34" s="1">
        <v>1863</v>
      </c>
    </row>
    <row r="35" spans="2:34">
      <c r="B35" s="1" t="s">
        <v>49</v>
      </c>
      <c r="I35" s="1">
        <v>355</v>
      </c>
      <c r="AG35" s="1" t="s">
        <v>36</v>
      </c>
      <c r="AH35" s="8">
        <f>Main!G9 / V5</f>
        <v>0.41860222332598407</v>
      </c>
    </row>
    <row r="36" spans="2:34">
      <c r="B36" s="1" t="s">
        <v>50</v>
      </c>
      <c r="I36" s="1">
        <v>246</v>
      </c>
      <c r="AG36" s="1" t="s">
        <v>37</v>
      </c>
      <c r="AH36" s="8">
        <f>+Main!G9 / W5</f>
        <v>0.40250213781344618</v>
      </c>
    </row>
    <row r="37" spans="2:34">
      <c r="B37" s="1" t="s">
        <v>51</v>
      </c>
      <c r="I37" s="1">
        <v>1068</v>
      </c>
    </row>
    <row r="38" spans="2:34">
      <c r="B38" s="1" t="s">
        <v>52</v>
      </c>
      <c r="I38" s="1">
        <v>0</v>
      </c>
      <c r="AG38" s="1" t="s">
        <v>38</v>
      </c>
      <c r="AH38" s="8">
        <f>+Main!G9 / I42</f>
        <v>6.2875386455116518</v>
      </c>
    </row>
    <row r="39" spans="2:34">
      <c r="B39" s="1" t="s">
        <v>53</v>
      </c>
      <c r="I39" s="1">
        <v>2617</v>
      </c>
    </row>
    <row r="40" spans="2:34">
      <c r="B40" s="1" t="s">
        <v>54</v>
      </c>
      <c r="I40" s="1">
        <v>1448</v>
      </c>
    </row>
    <row r="41" spans="2:34">
      <c r="B41" s="1" t="s">
        <v>55</v>
      </c>
      <c r="I41" s="1">
        <v>736</v>
      </c>
    </row>
    <row r="42" spans="2:34">
      <c r="B42" s="1" t="s">
        <v>56</v>
      </c>
      <c r="I42" s="1">
        <v>987</v>
      </c>
    </row>
    <row r="43" spans="2:34" s="9" customFormat="1">
      <c r="B43" s="9" t="s">
        <v>57</v>
      </c>
      <c r="I43" s="9">
        <f>SUM(I34:I42)</f>
        <v>9320</v>
      </c>
    </row>
  </sheetData>
  <pageMargins left="0.7" right="0.7" top="0.75" bottom="0.75" header="0.3" footer="0.3"/>
  <ignoredErrors>
    <ignoredError sqref="F15:F16 F5:F13 S10:T17 W10:AE17 U10:V17 U5:V9 U18:V19 J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2025-01-26T19:04:19Z</dcterms:created>
  <dcterms:modified xsi:type="dcterms:W3CDTF">2025-01-26T23:44:35Z</dcterms:modified>
</cp:coreProperties>
</file>