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ED1BC3FB-0320-E741-9C12-7ED7EDB7A112}" xr6:coauthVersionLast="47" xr6:coauthVersionMax="47" xr10:uidLastSave="{00000000-0000-0000-0000-000000000000}"/>
  <bookViews>
    <workbookView xWindow="22600" yWindow="5320" windowWidth="27640" windowHeight="16940" activeTab="1" xr2:uid="{E4E86949-30F2-B846-B247-3E813273A05B}"/>
  </bookViews>
  <sheets>
    <sheet name="Main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9" i="2" l="1"/>
  <c r="AE22" i="2"/>
  <c r="AD22" i="2"/>
  <c r="AC22" i="2"/>
  <c r="AB22" i="2"/>
  <c r="AA22" i="2"/>
  <c r="Z22" i="2"/>
  <c r="Y22" i="2"/>
  <c r="X22" i="2"/>
  <c r="W22" i="2"/>
  <c r="V22" i="2"/>
  <c r="AE9" i="2"/>
  <c r="AD9" i="2"/>
  <c r="AC9" i="2"/>
  <c r="AB9" i="2"/>
  <c r="AA9" i="2"/>
  <c r="Z9" i="2"/>
  <c r="Y9" i="2"/>
  <c r="X9" i="2"/>
  <c r="W9" i="2"/>
  <c r="V9" i="2"/>
  <c r="J8" i="2"/>
  <c r="U22" i="2"/>
  <c r="T22" i="2"/>
  <c r="S22" i="2"/>
  <c r="I22" i="2"/>
  <c r="H22" i="2"/>
  <c r="G22" i="2"/>
  <c r="F22" i="2"/>
  <c r="E22" i="2"/>
  <c r="D22" i="2"/>
  <c r="C22" i="2"/>
  <c r="AH37" i="2"/>
  <c r="AH36" i="2"/>
  <c r="AH29" i="2"/>
  <c r="AH27" i="2"/>
  <c r="AH25" i="2"/>
  <c r="U19" i="2"/>
  <c r="T19" i="2"/>
  <c r="H19" i="2"/>
  <c r="G19" i="2"/>
  <c r="I19" i="2"/>
  <c r="T18" i="2"/>
  <c r="U18" i="2"/>
  <c r="U2" i="2"/>
  <c r="F12" i="2"/>
  <c r="F10" i="2"/>
  <c r="F8" i="2"/>
  <c r="F7" i="2"/>
  <c r="F5" i="2"/>
  <c r="J5" i="2" s="1"/>
  <c r="V5" i="2" s="1"/>
  <c r="V19" i="2" s="1"/>
  <c r="F4" i="2"/>
  <c r="J4" i="2" s="1"/>
  <c r="J19" i="2" s="1"/>
  <c r="S6" i="2"/>
  <c r="S9" i="2" s="1"/>
  <c r="S11" i="2" s="1"/>
  <c r="S13" i="2" s="1"/>
  <c r="T6" i="2"/>
  <c r="T9" i="2" s="1"/>
  <c r="T11" i="2" s="1"/>
  <c r="T13" i="2" s="1"/>
  <c r="U6" i="2"/>
  <c r="U9" i="2" s="1"/>
  <c r="U11" i="2" s="1"/>
  <c r="U13" i="2" s="1"/>
  <c r="C6" i="2"/>
  <c r="C9" i="2" s="1"/>
  <c r="C11" i="2" s="1"/>
  <c r="C13" i="2" s="1"/>
  <c r="G6" i="2"/>
  <c r="G9" i="2" s="1"/>
  <c r="G11" i="2" s="1"/>
  <c r="G13" i="2" s="1"/>
  <c r="D6" i="2"/>
  <c r="D9" i="2" s="1"/>
  <c r="D11" i="2" s="1"/>
  <c r="D13" i="2" s="1"/>
  <c r="H6" i="2"/>
  <c r="H9" i="2" s="1"/>
  <c r="H11" i="2" s="1"/>
  <c r="H13" i="2" s="1"/>
  <c r="E6" i="2"/>
  <c r="E9" i="2" s="1"/>
  <c r="E11" i="2" s="1"/>
  <c r="E13" i="2" s="1"/>
  <c r="I6" i="2"/>
  <c r="I9" i="2" s="1"/>
  <c r="I11" i="2" s="1"/>
  <c r="I13" i="2" s="1"/>
  <c r="N3" i="2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F7" i="1"/>
  <c r="F6" i="1"/>
  <c r="E8" i="1"/>
  <c r="E7" i="1"/>
  <c r="E5" i="1"/>
  <c r="U20" i="2" l="1"/>
  <c r="U21" i="2"/>
  <c r="T20" i="2"/>
  <c r="C21" i="2"/>
  <c r="V4" i="2"/>
  <c r="V18" i="2" s="1"/>
  <c r="J6" i="2"/>
  <c r="V6" i="2"/>
  <c r="S21" i="2"/>
  <c r="F13" i="2"/>
  <c r="D21" i="2"/>
  <c r="E21" i="2"/>
  <c r="T21" i="2"/>
  <c r="F11" i="2"/>
  <c r="G21" i="2"/>
  <c r="F9" i="2"/>
  <c r="H21" i="2"/>
  <c r="F6" i="2"/>
  <c r="F21" i="2" s="1"/>
  <c r="I21" i="2"/>
  <c r="J10" i="2" l="1"/>
  <c r="V10" i="2" s="1"/>
  <c r="J7" i="2"/>
  <c r="V7" i="2" s="1"/>
  <c r="J21" i="2"/>
  <c r="V8" i="2"/>
  <c r="W6" i="2"/>
  <c r="V21" i="2"/>
  <c r="V20" i="2"/>
  <c r="W20" i="2" l="1"/>
  <c r="X6" i="2"/>
  <c r="W7" i="2"/>
  <c r="W8" i="2"/>
  <c r="X8" i="2" s="1"/>
  <c r="J9" i="2"/>
  <c r="J22" i="2" s="1"/>
  <c r="J11" i="2" l="1"/>
  <c r="X7" i="2"/>
  <c r="Y6" i="2"/>
  <c r="X20" i="2"/>
  <c r="W21" i="2"/>
  <c r="W10" i="2" l="1"/>
  <c r="X21" i="2"/>
  <c r="X10" i="2"/>
  <c r="X11" i="2" s="1"/>
  <c r="Z6" i="2"/>
  <c r="Y7" i="2"/>
  <c r="Y21" i="2" s="1"/>
  <c r="Y8" i="2"/>
  <c r="Z8" i="2" s="1"/>
  <c r="Y20" i="2"/>
  <c r="W11" i="2"/>
  <c r="J12" i="2"/>
  <c r="V12" i="2" s="1"/>
  <c r="V11" i="2"/>
  <c r="W12" i="2" l="1"/>
  <c r="X12" i="2" s="1"/>
  <c r="X13" i="2" s="1"/>
  <c r="AA6" i="2"/>
  <c r="Z20" i="2"/>
  <c r="Z7" i="2"/>
  <c r="J13" i="2"/>
  <c r="V13" i="2" s="1"/>
  <c r="AH33" i="2" s="1"/>
  <c r="W13" i="2" l="1"/>
  <c r="AH34" i="2" s="1"/>
  <c r="Y10" i="2"/>
  <c r="Y11" i="2" s="1"/>
  <c r="Y12" i="2" s="1"/>
  <c r="Z21" i="2"/>
  <c r="AB6" i="2"/>
  <c r="AA8" i="2"/>
  <c r="AA20" i="2"/>
  <c r="AA7" i="2"/>
  <c r="AA21" i="2" s="1"/>
  <c r="Y13" i="2" l="1"/>
  <c r="Z10" i="2"/>
  <c r="Z11" i="2" s="1"/>
  <c r="Z12" i="2" s="1"/>
  <c r="Z13" i="2" s="1"/>
  <c r="AC6" i="2"/>
  <c r="AB8" i="2"/>
  <c r="AB7" i="2"/>
  <c r="AB20" i="2"/>
  <c r="AA10" i="2" l="1"/>
  <c r="AA11" i="2" s="1"/>
  <c r="AA12" i="2" s="1"/>
  <c r="AA13" i="2" s="1"/>
  <c r="AB21" i="2"/>
  <c r="AD6" i="2"/>
  <c r="AC20" i="2"/>
  <c r="AC7" i="2"/>
  <c r="AC21" i="2" s="1"/>
  <c r="AC8" i="2"/>
  <c r="AD8" i="2" s="1"/>
  <c r="AB10" i="2" l="1"/>
  <c r="AE6" i="2"/>
  <c r="AD20" i="2"/>
  <c r="AD7" i="2"/>
  <c r="AC10" i="2"/>
  <c r="AC11" i="2" s="1"/>
  <c r="AB11" i="2"/>
  <c r="AB12" i="2" s="1"/>
  <c r="AB13" i="2" s="1"/>
  <c r="AC12" i="2" l="1"/>
  <c r="AC13" i="2" s="1"/>
  <c r="AD21" i="2"/>
  <c r="AE8" i="2"/>
  <c r="AE20" i="2"/>
  <c r="AE7" i="2"/>
  <c r="AD10" i="2" l="1"/>
  <c r="AD11" i="2" s="1"/>
  <c r="AD12" i="2" s="1"/>
  <c r="AE21" i="2"/>
  <c r="AD13" i="2" l="1"/>
  <c r="AE10" i="2"/>
  <c r="AE11" i="2" s="1"/>
  <c r="AE12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HH13" i="2" s="1"/>
  <c r="HI13" i="2" s="1"/>
  <c r="HJ13" i="2" s="1"/>
  <c r="HK13" i="2" s="1"/>
  <c r="HL13" i="2" s="1"/>
  <c r="HM13" i="2" s="1"/>
  <c r="HN13" i="2" s="1"/>
  <c r="HO13" i="2" s="1"/>
  <c r="HP13" i="2" s="1"/>
  <c r="HQ13" i="2" s="1"/>
  <c r="HR13" i="2" s="1"/>
  <c r="HS13" i="2" s="1"/>
  <c r="HT13" i="2" s="1"/>
  <c r="HU13" i="2" s="1"/>
  <c r="HV13" i="2" s="1"/>
  <c r="HW13" i="2" s="1"/>
  <c r="AH24" i="2" l="1"/>
  <c r="AH26" i="2" s="1"/>
  <c r="AH28" i="2" s="1"/>
  <c r="AH30" i="2" s="1"/>
</calcChain>
</file>

<file path=xl/sharedStrings.xml><?xml version="1.0" encoding="utf-8"?>
<sst xmlns="http://schemas.openxmlformats.org/spreadsheetml/2006/main" count="46" uniqueCount="40">
  <si>
    <t>P</t>
  </si>
  <si>
    <t>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</si>
  <si>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</si>
  <si>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</si>
  <si>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</si>
  <si>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</si>
  <si>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</si>
  <si>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</si>
  <si>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</si>
  <si>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</si>
  <si>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</si>
  <si>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</si>
  <si>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</si>
  <si>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</si>
  <si>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>Other</t>
  </si>
  <si>
    <t xml:space="preserve">Total Revenue </t>
  </si>
  <si>
    <t>SGA</t>
  </si>
  <si>
    <t xml:space="preserve">Operating Income </t>
  </si>
  <si>
    <t>Interest Expense</t>
  </si>
  <si>
    <t xml:space="preserve">EBT </t>
  </si>
  <si>
    <t>Taxes</t>
  </si>
  <si>
    <t>Net Income</t>
  </si>
  <si>
    <t>Diluted</t>
  </si>
  <si>
    <t>GM %</t>
  </si>
  <si>
    <t xml:space="preserve">Terminal </t>
  </si>
  <si>
    <t xml:space="preserve">Discount </t>
  </si>
  <si>
    <t>NPV</t>
  </si>
  <si>
    <t xml:space="preserve">Net Cash </t>
  </si>
  <si>
    <t>Total Value</t>
  </si>
  <si>
    <t>Shares</t>
  </si>
  <si>
    <t>Estimate</t>
  </si>
  <si>
    <t>Current</t>
  </si>
  <si>
    <t>Upside</t>
  </si>
  <si>
    <t>Growth Analysis  Y/Y</t>
  </si>
  <si>
    <t>EV/24E</t>
  </si>
  <si>
    <t>EV/25E</t>
  </si>
  <si>
    <t>EV/24R</t>
  </si>
  <si>
    <t>EV/25R</t>
  </si>
  <si>
    <t>EV.BV</t>
  </si>
  <si>
    <t>OM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</si>
</sst>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/d;@"/>
    <numFmt numFmtId="169" formatCode="0.0\x"/>
  </numFmts>
  <fonts count="2">
    <font>
      <sz val="10"/>
      <color theme="1"/>
      <name val="ArialMT"/>
      <family val="2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" fontId="0" fillId="0" borderId="0" xfId="0" applyNumberFormat="1"/>
    <xf numFmtId="166" fontId="0" fillId="0" borderId="0" xfId="0" applyNumberFormat="1"/>
    <xf numFmtId="9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22023</xdr:rowOff>
    </xdr:from>
    <xdr:to>
      <xdr:col>9</xdr:col>
      <xdr:colOff>14682</xdr:colOff>
      <xdr:row>41</xdr:row>
      <xdr:rowOff>102775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71C7368-437B-2E26-F8EE-1648DE397CDF}"/>
            </a:ext>
          </a:extLst>
        </xdr:cNvPr>
        <xdr:cNvCxnSpPr/>
      </xdr:nvCxnSpPr>
      <xdr:spPr>
        <a:xfrm flipH="1">
          <a:off x="3839364" y="22023"/>
          <a:ext cx="14682" cy="58948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499191</xdr:colOff>
      <xdr:row>0</xdr:row>
      <xdr:rowOff>14681</xdr:rowOff>
    </xdr:from>
    <xdr:to>
      <xdr:col>21</xdr:col>
      <xdr:colOff>7341</xdr:colOff>
      <xdr:row>41</xdr:row>
      <xdr:rowOff>95433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AB8471-8E27-C844-BCBF-A0DB0D6EBB25}"/>
            </a:ext>
          </a:extLst>
        </xdr:cNvPr>
        <xdr:cNvCxnSpPr/>
      </xdr:nvCxnSpPr>
      <xdr:spPr>
        <a:xfrm flipH="1">
          <a:off x="9792948" y="14681"/>
          <a:ext cx="14682" cy="58948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A1B2-AC8B-F64B-9952-2942787061FF}">
  <dimension ref="D3:F8"/>
  <sheetViews>
    <sheetView topLeftCell="B1" zoomScale="187" workbookViewId="0">
      <selection activeCell="E18" sqref="E18"/>
    </sheetView>
  </sheetViews>
  <sheetFormatPr baseColWidth="10" defaultRowHeight="13"/>
  <cols>
    <col min="1" max="3" width="10.83203125" style="1"/>
    <col min="4" max="4" width="3.6640625" style="1" bestFit="1" customWidth="1"/>
    <col min="5" max="5" width="5.6640625" style="1" bestFit="1" customWidth="1"/>
    <col min="6" max="6" width="5.5" style="1" bestFit="1" customWidth="1"/>
    <col min="7" max="16384" width="10.83203125" style="1"/>
  </cols>
  <sheetData>
    <row r="3" spans="4:6">
      <c r="D3" s="1" t="s">
        <v>0</v>
      </c>
      <c r="E3" s="1">
        <v>13.6</v>
      </c>
    </row>
    <row r="4" spans="4:6">
      <c r="D4" s="1" t="s">
        <v>1</v>
      </c>
      <c r="E4" s="1">
        <v>111.317504</v>
      </c>
      <c r="F4" s="1" t="s">
        <v>6</v>
      </c>
    </row>
    <row r="5" spans="4:6">
      <c r="D5" s="1" t="s">
        <v>2</v>
      </c>
      <c r="E5" s="1">
        <f>+E3*E4</f>
        <v>1513.9180543999998</v>
      </c>
    </row>
    <row r="6" spans="4:6">
      <c r="D6" s="1" t="s">
        <v>3</v>
      </c>
      <c r="E6" s="1">
        <v>174</v>
      </c>
      <c r="F6" s="1" t="str">
        <f>+F4</f>
        <v>Q324</v>
      </c>
    </row>
    <row r="7" spans="4:6">
      <c r="D7" s="1" t="s">
        <v>4</v>
      </c>
      <c r="E7" s="1">
        <f>749+353+1174</f>
        <v>2276</v>
      </c>
      <c r="F7" s="1" t="str">
        <f>+F6</f>
        <v>Q324</v>
      </c>
    </row>
    <row r="8" spans="4:6">
      <c r="D8" s="1" t="s">
        <v>5</v>
      </c>
      <c r="E8" s="1">
        <f>+E5-E6+E7</f>
        <v>3615.9180544000001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A36A-8AC5-0144-B9F4-AFE7547B4C11}">
  <dimension ref="B2:HW40"/>
  <sheetViews>
    <sheetView tabSelected="1" zoomScale="173" workbookViewId="0">
      <pane xSplit="2" ySplit="3" topLeftCell="Y27" activePane="bottomRight" state="frozen"/>
      <selection pane="topRight" activeCell="C1" sqref="C1"/>
      <selection pane="bottomLeft" activeCell="A3" sqref="A3"/>
      <selection pane="bottomRight" activeCell="AB33" sqref="AB33"/>
    </sheetView>
  </sheetViews>
  <sheetFormatPr baseColWidth="10" defaultRowHeight="13"/>
  <cols>
    <col min="1" max="1" width="1" style="1" customWidth="1"/>
    <col min="2" max="2" width="15.5" style="1" bestFit="1" customWidth="1"/>
    <col min="3" max="10" width="5.6640625" style="1" bestFit="1" customWidth="1"/>
    <col min="11" max="12" width="10.83203125" style="1"/>
    <col min="13" max="18" width="5.1640625" style="1" bestFit="1" customWidth="1"/>
    <col min="19" max="28" width="6.6640625" style="1" bestFit="1" customWidth="1"/>
    <col min="29" max="31" width="5.6640625" style="1" bestFit="1" customWidth="1"/>
    <col min="32" max="32" width="5.1640625" style="1" bestFit="1" customWidth="1"/>
    <col min="33" max="33" width="8.33203125" style="1" bestFit="1" customWidth="1"/>
    <col min="34" max="34" width="7.1640625" style="1" bestFit="1" customWidth="1"/>
    <col min="35" max="231" width="5.1640625" style="1" bestFit="1" customWidth="1"/>
    <col min="232" max="16384" width="10.83203125" style="1"/>
  </cols>
  <sheetData>
    <row r="2" spans="2:231" s="3" customFormat="1">
      <c r="C2" s="3">
        <v>45045</v>
      </c>
      <c r="D2" s="3">
        <v>45136</v>
      </c>
      <c r="E2" s="3">
        <v>45227</v>
      </c>
      <c r="F2" s="3">
        <v>45325</v>
      </c>
      <c r="G2" s="3">
        <v>45416</v>
      </c>
      <c r="H2" s="3">
        <v>45507</v>
      </c>
      <c r="I2" s="3">
        <v>45598</v>
      </c>
      <c r="U2" s="3">
        <f>+F2</f>
        <v>45325</v>
      </c>
    </row>
    <row r="3" spans="2:231" s="2" customFormat="1"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6</v>
      </c>
      <c r="J3" s="2" t="s">
        <v>13</v>
      </c>
      <c r="M3" s="2">
        <v>2015</v>
      </c>
      <c r="N3" s="2">
        <f>+M3+1</f>
        <v>2016</v>
      </c>
      <c r="O3" s="2">
        <f t="shared" ref="O3:AF3" si="0">+N3+1</f>
        <v>2017</v>
      </c>
      <c r="P3" s="2">
        <f t="shared" si="0"/>
        <v>2018</v>
      </c>
      <c r="Q3" s="2">
        <f t="shared" si="0"/>
        <v>2019</v>
      </c>
      <c r="R3" s="2">
        <f t="shared" si="0"/>
        <v>2020</v>
      </c>
      <c r="S3" s="2">
        <f t="shared" si="0"/>
        <v>2021</v>
      </c>
      <c r="T3" s="2">
        <f t="shared" si="0"/>
        <v>2022</v>
      </c>
      <c r="U3" s="2">
        <f t="shared" si="0"/>
        <v>2023</v>
      </c>
      <c r="V3" s="2">
        <f t="shared" si="0"/>
        <v>2024</v>
      </c>
      <c r="W3" s="2">
        <f t="shared" si="0"/>
        <v>2025</v>
      </c>
      <c r="X3" s="2">
        <f t="shared" si="0"/>
        <v>2026</v>
      </c>
      <c r="Y3" s="2">
        <f t="shared" si="0"/>
        <v>2027</v>
      </c>
      <c r="Z3" s="2">
        <f t="shared" si="0"/>
        <v>2028</v>
      </c>
      <c r="AA3" s="2">
        <f t="shared" si="0"/>
        <v>2029</v>
      </c>
      <c r="AB3" s="2">
        <f t="shared" si="0"/>
        <v>2030</v>
      </c>
      <c r="AC3" s="2">
        <f t="shared" si="0"/>
        <v>2031</v>
      </c>
      <c r="AD3" s="2">
        <f t="shared" si="0"/>
        <v>2032</v>
      </c>
      <c r="AE3" s="2">
        <f t="shared" si="0"/>
        <v>2033</v>
      </c>
      <c r="AF3" s="2">
        <f t="shared" si="0"/>
        <v>2034</v>
      </c>
      <c r="AG3" s="2">
        <f t="shared" ref="AG3:CR3" si="1">+AF3+1</f>
        <v>2035</v>
      </c>
      <c r="AH3" s="2">
        <f t="shared" si="1"/>
        <v>2036</v>
      </c>
      <c r="AI3" s="2">
        <f t="shared" si="1"/>
        <v>2037</v>
      </c>
      <c r="AJ3" s="2">
        <f t="shared" si="1"/>
        <v>2038</v>
      </c>
      <c r="AK3" s="2">
        <f t="shared" si="1"/>
        <v>2039</v>
      </c>
      <c r="AL3" s="2">
        <f t="shared" si="1"/>
        <v>2040</v>
      </c>
      <c r="AM3" s="2">
        <f t="shared" si="1"/>
        <v>2041</v>
      </c>
      <c r="AN3" s="2">
        <f t="shared" si="1"/>
        <v>2042</v>
      </c>
      <c r="AO3" s="2">
        <f t="shared" si="1"/>
        <v>2043</v>
      </c>
      <c r="AP3" s="2">
        <f t="shared" si="1"/>
        <v>2044</v>
      </c>
      <c r="AQ3" s="2">
        <f t="shared" si="1"/>
        <v>2045</v>
      </c>
      <c r="AR3" s="2">
        <f t="shared" si="1"/>
        <v>2046</v>
      </c>
      <c r="AS3" s="2">
        <f t="shared" si="1"/>
        <v>2047</v>
      </c>
      <c r="AT3" s="2">
        <f t="shared" si="1"/>
        <v>2048</v>
      </c>
      <c r="AU3" s="2">
        <f t="shared" si="1"/>
        <v>2049</v>
      </c>
      <c r="AV3" s="2">
        <f t="shared" si="1"/>
        <v>2050</v>
      </c>
      <c r="AW3" s="2">
        <f t="shared" si="1"/>
        <v>2051</v>
      </c>
      <c r="AX3" s="2">
        <f t="shared" si="1"/>
        <v>2052</v>
      </c>
      <c r="AY3" s="2">
        <f t="shared" si="1"/>
        <v>2053</v>
      </c>
      <c r="AZ3" s="2">
        <f t="shared" si="1"/>
        <v>2054</v>
      </c>
      <c r="BA3" s="2">
        <f t="shared" si="1"/>
        <v>2055</v>
      </c>
      <c r="BB3" s="2">
        <f t="shared" si="1"/>
        <v>2056</v>
      </c>
      <c r="BC3" s="2">
        <f t="shared" si="1"/>
        <v>2057</v>
      </c>
      <c r="BD3" s="2">
        <f t="shared" si="1"/>
        <v>2058</v>
      </c>
      <c r="BE3" s="2">
        <f t="shared" si="1"/>
        <v>2059</v>
      </c>
      <c r="BF3" s="2">
        <f t="shared" si="1"/>
        <v>2060</v>
      </c>
      <c r="BG3" s="2">
        <f t="shared" si="1"/>
        <v>2061</v>
      </c>
      <c r="BH3" s="2">
        <f t="shared" si="1"/>
        <v>2062</v>
      </c>
      <c r="BI3" s="2">
        <f t="shared" si="1"/>
        <v>2063</v>
      </c>
      <c r="BJ3" s="2">
        <f t="shared" si="1"/>
        <v>2064</v>
      </c>
      <c r="BK3" s="2">
        <f t="shared" si="1"/>
        <v>2065</v>
      </c>
      <c r="BL3" s="2">
        <f t="shared" si="1"/>
        <v>2066</v>
      </c>
      <c r="BM3" s="2">
        <f t="shared" si="1"/>
        <v>2067</v>
      </c>
      <c r="BN3" s="2">
        <f t="shared" si="1"/>
        <v>2068</v>
      </c>
      <c r="BO3" s="2">
        <f t="shared" si="1"/>
        <v>2069</v>
      </c>
      <c r="BP3" s="2">
        <f t="shared" si="1"/>
        <v>2070</v>
      </c>
      <c r="BQ3" s="2">
        <f t="shared" si="1"/>
        <v>2071</v>
      </c>
      <c r="BR3" s="2">
        <f t="shared" si="1"/>
        <v>2072</v>
      </c>
      <c r="BS3" s="2">
        <f t="shared" si="1"/>
        <v>2073</v>
      </c>
      <c r="BT3" s="2">
        <f t="shared" si="1"/>
        <v>2074</v>
      </c>
      <c r="BU3" s="2">
        <f t="shared" si="1"/>
        <v>2075</v>
      </c>
      <c r="BV3" s="2">
        <f t="shared" si="1"/>
        <v>2076</v>
      </c>
      <c r="BW3" s="2">
        <f t="shared" si="1"/>
        <v>2077</v>
      </c>
      <c r="BX3" s="2">
        <f t="shared" si="1"/>
        <v>2078</v>
      </c>
      <c r="BY3" s="2">
        <f t="shared" si="1"/>
        <v>2079</v>
      </c>
      <c r="BZ3" s="2">
        <f t="shared" si="1"/>
        <v>2080</v>
      </c>
      <c r="CA3" s="2">
        <f t="shared" si="1"/>
        <v>2081</v>
      </c>
      <c r="CB3" s="2">
        <f t="shared" si="1"/>
        <v>2082</v>
      </c>
      <c r="CC3" s="2">
        <f t="shared" si="1"/>
        <v>2083</v>
      </c>
      <c r="CD3" s="2">
        <f t="shared" si="1"/>
        <v>2084</v>
      </c>
      <c r="CE3" s="2">
        <f t="shared" si="1"/>
        <v>2085</v>
      </c>
      <c r="CF3" s="2">
        <f t="shared" si="1"/>
        <v>2086</v>
      </c>
      <c r="CG3" s="2">
        <f t="shared" si="1"/>
        <v>2087</v>
      </c>
      <c r="CH3" s="2">
        <f t="shared" si="1"/>
        <v>2088</v>
      </c>
      <c r="CI3" s="2">
        <f t="shared" si="1"/>
        <v>2089</v>
      </c>
      <c r="CJ3" s="2">
        <f t="shared" si="1"/>
        <v>2090</v>
      </c>
      <c r="CK3" s="2">
        <f t="shared" si="1"/>
        <v>2091</v>
      </c>
      <c r="CL3" s="2">
        <f t="shared" si="1"/>
        <v>2092</v>
      </c>
      <c r="CM3" s="2">
        <f t="shared" si="1"/>
        <v>2093</v>
      </c>
      <c r="CN3" s="2">
        <f t="shared" si="1"/>
        <v>2094</v>
      </c>
      <c r="CO3" s="2">
        <f t="shared" si="1"/>
        <v>2095</v>
      </c>
      <c r="CP3" s="2">
        <f t="shared" si="1"/>
        <v>2096</v>
      </c>
      <c r="CQ3" s="2">
        <f t="shared" si="1"/>
        <v>2097</v>
      </c>
      <c r="CR3" s="2">
        <f t="shared" si="1"/>
        <v>2098</v>
      </c>
      <c r="CS3" s="2">
        <f t="shared" ref="CS3:FD3" si="2">+CR3+1</f>
        <v>2099</v>
      </c>
      <c r="CT3" s="2">
        <f t="shared" si="2"/>
        <v>2100</v>
      </c>
      <c r="CU3" s="2">
        <f t="shared" si="2"/>
        <v>2101</v>
      </c>
      <c r="CV3" s="2">
        <f t="shared" si="2"/>
        <v>2102</v>
      </c>
      <c r="CW3" s="2">
        <f t="shared" si="2"/>
        <v>2103</v>
      </c>
      <c r="CX3" s="2">
        <f t="shared" si="2"/>
        <v>2104</v>
      </c>
      <c r="CY3" s="2">
        <f t="shared" si="2"/>
        <v>2105</v>
      </c>
      <c r="CZ3" s="2">
        <f t="shared" si="2"/>
        <v>2106</v>
      </c>
      <c r="DA3" s="2">
        <f t="shared" si="2"/>
        <v>2107</v>
      </c>
      <c r="DB3" s="2">
        <f t="shared" si="2"/>
        <v>2108</v>
      </c>
      <c r="DC3" s="2">
        <f t="shared" si="2"/>
        <v>2109</v>
      </c>
      <c r="DD3" s="2">
        <f t="shared" si="2"/>
        <v>2110</v>
      </c>
      <c r="DE3" s="2">
        <f t="shared" si="2"/>
        <v>2111</v>
      </c>
      <c r="DF3" s="2">
        <f t="shared" si="2"/>
        <v>2112</v>
      </c>
      <c r="DG3" s="2">
        <f t="shared" si="2"/>
        <v>2113</v>
      </c>
      <c r="DH3" s="2">
        <f t="shared" si="2"/>
        <v>2114</v>
      </c>
      <c r="DI3" s="2">
        <f t="shared" si="2"/>
        <v>2115</v>
      </c>
      <c r="DJ3" s="2">
        <f t="shared" si="2"/>
        <v>2116</v>
      </c>
      <c r="DK3" s="2">
        <f t="shared" si="2"/>
        <v>2117</v>
      </c>
      <c r="DL3" s="2">
        <f t="shared" si="2"/>
        <v>2118</v>
      </c>
      <c r="DM3" s="2">
        <f t="shared" si="2"/>
        <v>2119</v>
      </c>
      <c r="DN3" s="2">
        <f t="shared" si="2"/>
        <v>2120</v>
      </c>
      <c r="DO3" s="2">
        <f t="shared" si="2"/>
        <v>2121</v>
      </c>
      <c r="DP3" s="2">
        <f t="shared" si="2"/>
        <v>2122</v>
      </c>
      <c r="DQ3" s="2">
        <f t="shared" si="2"/>
        <v>2123</v>
      </c>
      <c r="DR3" s="2">
        <f t="shared" si="2"/>
        <v>2124</v>
      </c>
      <c r="DS3" s="2">
        <f t="shared" si="2"/>
        <v>2125</v>
      </c>
      <c r="DT3" s="2">
        <f t="shared" si="2"/>
        <v>2126</v>
      </c>
      <c r="DU3" s="2">
        <f t="shared" si="2"/>
        <v>2127</v>
      </c>
      <c r="DV3" s="2">
        <f t="shared" si="2"/>
        <v>2128</v>
      </c>
      <c r="DW3" s="2">
        <f t="shared" si="2"/>
        <v>2129</v>
      </c>
      <c r="DX3" s="2">
        <f t="shared" si="2"/>
        <v>2130</v>
      </c>
      <c r="DY3" s="2">
        <f t="shared" si="2"/>
        <v>2131</v>
      </c>
      <c r="DZ3" s="2">
        <f t="shared" si="2"/>
        <v>2132</v>
      </c>
      <c r="EA3" s="2">
        <f t="shared" si="2"/>
        <v>2133</v>
      </c>
      <c r="EB3" s="2">
        <f t="shared" si="2"/>
        <v>2134</v>
      </c>
      <c r="EC3" s="2">
        <f t="shared" si="2"/>
        <v>2135</v>
      </c>
      <c r="ED3" s="2">
        <f t="shared" si="2"/>
        <v>2136</v>
      </c>
      <c r="EE3" s="2">
        <f t="shared" si="2"/>
        <v>2137</v>
      </c>
      <c r="EF3" s="2">
        <f t="shared" si="2"/>
        <v>2138</v>
      </c>
      <c r="EG3" s="2">
        <f t="shared" si="2"/>
        <v>2139</v>
      </c>
      <c r="EH3" s="2">
        <f t="shared" si="2"/>
        <v>2140</v>
      </c>
      <c r="EI3" s="2">
        <f t="shared" si="2"/>
        <v>2141</v>
      </c>
      <c r="EJ3" s="2">
        <f t="shared" si="2"/>
        <v>2142</v>
      </c>
      <c r="EK3" s="2">
        <f t="shared" si="2"/>
        <v>2143</v>
      </c>
      <c r="EL3" s="2">
        <f t="shared" si="2"/>
        <v>2144</v>
      </c>
      <c r="EM3" s="2">
        <f t="shared" si="2"/>
        <v>2145</v>
      </c>
      <c r="EN3" s="2">
        <f t="shared" si="2"/>
        <v>2146</v>
      </c>
      <c r="EO3" s="2">
        <f t="shared" si="2"/>
        <v>2147</v>
      </c>
      <c r="EP3" s="2">
        <f t="shared" si="2"/>
        <v>2148</v>
      </c>
      <c r="EQ3" s="2">
        <f t="shared" si="2"/>
        <v>2149</v>
      </c>
      <c r="ER3" s="2">
        <f t="shared" si="2"/>
        <v>2150</v>
      </c>
      <c r="ES3" s="2">
        <f t="shared" si="2"/>
        <v>2151</v>
      </c>
      <c r="ET3" s="2">
        <f t="shared" si="2"/>
        <v>2152</v>
      </c>
      <c r="EU3" s="2">
        <f t="shared" si="2"/>
        <v>2153</v>
      </c>
      <c r="EV3" s="2">
        <f t="shared" si="2"/>
        <v>2154</v>
      </c>
      <c r="EW3" s="2">
        <f t="shared" si="2"/>
        <v>2155</v>
      </c>
      <c r="EX3" s="2">
        <f t="shared" si="2"/>
        <v>2156</v>
      </c>
      <c r="EY3" s="2">
        <f t="shared" si="2"/>
        <v>2157</v>
      </c>
      <c r="EZ3" s="2">
        <f t="shared" si="2"/>
        <v>2158</v>
      </c>
      <c r="FA3" s="2">
        <f t="shared" si="2"/>
        <v>2159</v>
      </c>
      <c r="FB3" s="2">
        <f t="shared" si="2"/>
        <v>2160</v>
      </c>
      <c r="FC3" s="2">
        <f t="shared" si="2"/>
        <v>2161</v>
      </c>
      <c r="FD3" s="2">
        <f t="shared" si="2"/>
        <v>2162</v>
      </c>
      <c r="FE3" s="2">
        <f t="shared" ref="FE3:HM3" si="3">+FD3+1</f>
        <v>2163</v>
      </c>
      <c r="FF3" s="2">
        <f t="shared" si="3"/>
        <v>2164</v>
      </c>
      <c r="FG3" s="2">
        <f t="shared" si="3"/>
        <v>2165</v>
      </c>
      <c r="FH3" s="2">
        <f t="shared" si="3"/>
        <v>2166</v>
      </c>
      <c r="FI3" s="2">
        <f t="shared" si="3"/>
        <v>2167</v>
      </c>
      <c r="FJ3" s="2">
        <f t="shared" si="3"/>
        <v>2168</v>
      </c>
      <c r="FK3" s="2">
        <f t="shared" si="3"/>
        <v>2169</v>
      </c>
      <c r="FL3" s="2">
        <f t="shared" si="3"/>
        <v>2170</v>
      </c>
      <c r="FM3" s="2">
        <f t="shared" si="3"/>
        <v>2171</v>
      </c>
      <c r="FN3" s="2">
        <f t="shared" si="3"/>
        <v>2172</v>
      </c>
      <c r="FO3" s="2">
        <f t="shared" si="3"/>
        <v>2173</v>
      </c>
      <c r="FP3" s="2">
        <f t="shared" si="3"/>
        <v>2174</v>
      </c>
      <c r="FQ3" s="2">
        <f t="shared" si="3"/>
        <v>2175</v>
      </c>
      <c r="FR3" s="2">
        <f t="shared" si="3"/>
        <v>2176</v>
      </c>
      <c r="FS3" s="2">
        <f t="shared" si="3"/>
        <v>2177</v>
      </c>
      <c r="FT3" s="2">
        <f t="shared" si="3"/>
        <v>2178</v>
      </c>
      <c r="FU3" s="2">
        <f t="shared" si="3"/>
        <v>2179</v>
      </c>
      <c r="FV3" s="2">
        <f t="shared" si="3"/>
        <v>2180</v>
      </c>
      <c r="FW3" s="2">
        <f t="shared" si="3"/>
        <v>2181</v>
      </c>
      <c r="FX3" s="2">
        <f t="shared" si="3"/>
        <v>2182</v>
      </c>
      <c r="FY3" s="2">
        <f t="shared" si="3"/>
        <v>2183</v>
      </c>
      <c r="FZ3" s="2">
        <f t="shared" si="3"/>
        <v>2184</v>
      </c>
      <c r="GA3" s="2">
        <f t="shared" si="3"/>
        <v>2185</v>
      </c>
      <c r="GB3" s="2">
        <f t="shared" si="3"/>
        <v>2186</v>
      </c>
      <c r="GC3" s="2">
        <f t="shared" si="3"/>
        <v>2187</v>
      </c>
      <c r="GD3" s="2">
        <f t="shared" si="3"/>
        <v>2188</v>
      </c>
      <c r="GE3" s="2">
        <f t="shared" si="3"/>
        <v>2189</v>
      </c>
      <c r="GF3" s="2">
        <f t="shared" si="3"/>
        <v>2190</v>
      </c>
      <c r="GG3" s="2">
        <f t="shared" si="3"/>
        <v>2191</v>
      </c>
      <c r="GH3" s="2">
        <f t="shared" si="3"/>
        <v>2192</v>
      </c>
      <c r="GI3" s="2">
        <f t="shared" si="3"/>
        <v>2193</v>
      </c>
      <c r="GJ3" s="2">
        <f t="shared" si="3"/>
        <v>2194</v>
      </c>
      <c r="GK3" s="2">
        <f t="shared" si="3"/>
        <v>2195</v>
      </c>
      <c r="GL3" s="2">
        <f t="shared" si="3"/>
        <v>2196</v>
      </c>
      <c r="GM3" s="2">
        <f t="shared" si="3"/>
        <v>2197</v>
      </c>
      <c r="GN3" s="2">
        <f t="shared" si="3"/>
        <v>2198</v>
      </c>
      <c r="GO3" s="2">
        <f t="shared" si="3"/>
        <v>2199</v>
      </c>
      <c r="GP3" s="2">
        <f t="shared" si="3"/>
        <v>2200</v>
      </c>
      <c r="GQ3" s="2">
        <f t="shared" si="3"/>
        <v>2201</v>
      </c>
      <c r="GR3" s="2">
        <f t="shared" si="3"/>
        <v>2202</v>
      </c>
      <c r="GS3" s="2">
        <f t="shared" si="3"/>
        <v>2203</v>
      </c>
      <c r="GT3" s="2">
        <f t="shared" si="3"/>
        <v>2204</v>
      </c>
      <c r="GU3" s="2">
        <f t="shared" si="3"/>
        <v>2205</v>
      </c>
      <c r="GV3" s="2">
        <f t="shared" si="3"/>
        <v>2206</v>
      </c>
      <c r="GW3" s="2">
        <f t="shared" si="3"/>
        <v>2207</v>
      </c>
      <c r="GX3" s="2">
        <f t="shared" si="3"/>
        <v>2208</v>
      </c>
      <c r="GY3" s="2">
        <f t="shared" si="3"/>
        <v>2209</v>
      </c>
      <c r="GZ3" s="2">
        <f t="shared" si="3"/>
        <v>2210</v>
      </c>
      <c r="HA3" s="2">
        <f t="shared" si="3"/>
        <v>2211</v>
      </c>
      <c r="HB3" s="2">
        <f t="shared" si="3"/>
        <v>2212</v>
      </c>
      <c r="HC3" s="2">
        <f t="shared" si="3"/>
        <v>2213</v>
      </c>
      <c r="HD3" s="2">
        <f t="shared" si="3"/>
        <v>2214</v>
      </c>
      <c r="HE3" s="2">
        <f t="shared" si="3"/>
        <v>2215</v>
      </c>
      <c r="HF3" s="2">
        <f t="shared" si="3"/>
        <v>2216</v>
      </c>
      <c r="HG3" s="2">
        <f t="shared" si="3"/>
        <v>2217</v>
      </c>
      <c r="HH3" s="2">
        <f t="shared" si="3"/>
        <v>2218</v>
      </c>
      <c r="HI3" s="2">
        <f t="shared" si="3"/>
        <v>2219</v>
      </c>
      <c r="HJ3" s="2">
        <f t="shared" si="3"/>
        <v>2220</v>
      </c>
      <c r="HK3" s="2">
        <f t="shared" si="3"/>
        <v>2221</v>
      </c>
      <c r="HL3" s="2">
        <f t="shared" si="3"/>
        <v>2222</v>
      </c>
      <c r="HM3" s="2">
        <f t="shared" si="3"/>
        <v>2223</v>
      </c>
      <c r="HN3" s="2">
        <f t="shared" ref="HN3:HW3" si="4">+HM3+1</f>
        <v>2224</v>
      </c>
      <c r="HO3" s="2">
        <f t="shared" si="4"/>
        <v>2225</v>
      </c>
      <c r="HP3" s="2">
        <f t="shared" si="4"/>
        <v>2226</v>
      </c>
      <c r="HQ3" s="2">
        <f t="shared" si="4"/>
        <v>2227</v>
      </c>
      <c r="HR3" s="2">
        <f t="shared" si="4"/>
        <v>2228</v>
      </c>
      <c r="HS3" s="2">
        <f t="shared" si="4"/>
        <v>2229</v>
      </c>
      <c r="HT3" s="2">
        <f t="shared" si="4"/>
        <v>2230</v>
      </c>
      <c r="HU3" s="2">
        <f t="shared" si="4"/>
        <v>2231</v>
      </c>
      <c r="HV3" s="2">
        <f t="shared" si="4"/>
        <v>2232</v>
      </c>
      <c r="HW3" s="2">
        <f t="shared" si="4"/>
        <v>2233</v>
      </c>
    </row>
    <row r="4" spans="2:231">
      <c r="B4" s="1" t="s">
        <v>1</v>
      </c>
      <c r="C4" s="1">
        <v>3355</v>
      </c>
      <c r="D4" s="1">
        <v>3678</v>
      </c>
      <c r="E4" s="1">
        <v>3843</v>
      </c>
      <c r="F4" s="1">
        <f>+U4-SUM(C4:E4)</f>
        <v>5710</v>
      </c>
      <c r="G4" s="1">
        <v>3178</v>
      </c>
      <c r="H4" s="1">
        <v>3525</v>
      </c>
      <c r="I4" s="1">
        <v>3507</v>
      </c>
      <c r="J4" s="1">
        <f>+F4*0.92</f>
        <v>5253.2</v>
      </c>
      <c r="S4" s="1">
        <v>18471</v>
      </c>
      <c r="T4" s="1">
        <v>17161</v>
      </c>
      <c r="U4" s="1">
        <v>16586</v>
      </c>
      <c r="V4" s="1">
        <f>SUM(G4:J4)</f>
        <v>15463.2</v>
      </c>
    </row>
    <row r="5" spans="2:231">
      <c r="B5" s="1" t="s">
        <v>14</v>
      </c>
      <c r="C5" s="1">
        <v>216</v>
      </c>
      <c r="D5" s="1">
        <v>217</v>
      </c>
      <c r="E5" s="1">
        <v>211</v>
      </c>
      <c r="F5" s="1">
        <f t="shared" ref="F5:F13" si="5">+U5-SUM(C5:E5)</f>
        <v>246</v>
      </c>
      <c r="G5" s="1">
        <v>204</v>
      </c>
      <c r="H5" s="1">
        <v>207</v>
      </c>
      <c r="I5" s="1">
        <v>203</v>
      </c>
      <c r="J5" s="1">
        <f>+F5*1.05</f>
        <v>258.3</v>
      </c>
      <c r="S5" s="1">
        <v>962</v>
      </c>
      <c r="T5" s="1">
        <v>937</v>
      </c>
      <c r="U5" s="1">
        <v>890</v>
      </c>
      <c r="V5" s="1">
        <f t="shared" ref="V5:V13" si="6">SUM(G5:J5)</f>
        <v>872.3</v>
      </c>
    </row>
    <row r="6" spans="2:231">
      <c r="B6" s="1" t="s">
        <v>15</v>
      </c>
      <c r="C6" s="1">
        <f>+SUM(C4:C5)</f>
        <v>3571</v>
      </c>
      <c r="D6" s="1">
        <f>+SUM(D4:D5)</f>
        <v>3895</v>
      </c>
      <c r="E6" s="1">
        <f>+SUM(E4:E5)</f>
        <v>4054</v>
      </c>
      <c r="F6" s="1">
        <f t="shared" si="5"/>
        <v>5956</v>
      </c>
      <c r="G6" s="1">
        <f>+SUM(G4:G5)</f>
        <v>3382</v>
      </c>
      <c r="H6" s="1">
        <f>+SUM(H4:H5)</f>
        <v>3732</v>
      </c>
      <c r="I6" s="1">
        <f>+SUM(I4:I5)</f>
        <v>3710</v>
      </c>
      <c r="J6" s="1">
        <f>+SUM(J4:J5)</f>
        <v>5511.5</v>
      </c>
      <c r="S6" s="1">
        <f>+SUM(S4:S5)</f>
        <v>19433</v>
      </c>
      <c r="T6" s="1">
        <f>+SUM(T4:T5)</f>
        <v>18098</v>
      </c>
      <c r="U6" s="1">
        <f>+SUM(U4:U5)</f>
        <v>17476</v>
      </c>
      <c r="V6" s="1">
        <f t="shared" si="6"/>
        <v>16335.5</v>
      </c>
      <c r="W6" s="1">
        <f>+V6*0.93</f>
        <v>15192.015000000001</v>
      </c>
      <c r="X6" s="1">
        <f t="shared" ref="X6:AE6" si="7">+W6*0.93</f>
        <v>14128.573950000002</v>
      </c>
      <c r="Y6" s="1">
        <f t="shared" si="7"/>
        <v>13139.573773500002</v>
      </c>
      <c r="Z6" s="1">
        <f t="shared" si="7"/>
        <v>12219.803609355002</v>
      </c>
      <c r="AA6" s="1">
        <f t="shared" si="7"/>
        <v>11364.417356700153</v>
      </c>
      <c r="AB6" s="1">
        <f t="shared" si="7"/>
        <v>10568.908141731143</v>
      </c>
      <c r="AC6" s="1">
        <f t="shared" si="7"/>
        <v>9829.0845718099627</v>
      </c>
      <c r="AD6" s="1">
        <f t="shared" si="7"/>
        <v>9141.0486517832651</v>
      </c>
      <c r="AE6" s="1">
        <f t="shared" si="7"/>
        <v>8501.1752461584365</v>
      </c>
    </row>
    <row r="7" spans="2:231">
      <c r="B7" s="1" t="s">
        <v>3</v>
      </c>
      <c r="C7" s="1">
        <v>2047</v>
      </c>
      <c r="D7" s="1">
        <v>2242</v>
      </c>
      <c r="E7" s="1">
        <v>2349</v>
      </c>
      <c r="F7" s="1">
        <f t="shared" si="5"/>
        <v>3860</v>
      </c>
      <c r="G7" s="1">
        <v>1923</v>
      </c>
      <c r="H7" s="1">
        <v>2128</v>
      </c>
      <c r="I7" s="1">
        <v>2137</v>
      </c>
      <c r="J7" s="1">
        <f>+J$6*(F7/F$6)</f>
        <v>3571.9257891202151</v>
      </c>
      <c r="S7" s="1">
        <v>11437</v>
      </c>
      <c r="T7" s="1">
        <v>11457</v>
      </c>
      <c r="U7" s="1">
        <v>10498</v>
      </c>
      <c r="V7" s="1">
        <f t="shared" si="6"/>
        <v>9759.9257891202142</v>
      </c>
      <c r="W7" s="1">
        <f>+W$6*(V7/V$6)</f>
        <v>9076.7309838818001</v>
      </c>
      <c r="X7" s="1">
        <f t="shared" ref="X7:AE7" si="8">+X$6*(W7/W$6)</f>
        <v>8441.3598150100734</v>
      </c>
      <c r="Y7" s="1">
        <f t="shared" si="8"/>
        <v>7850.464627959369</v>
      </c>
      <c r="Z7" s="1">
        <f t="shared" si="8"/>
        <v>7300.9321040022132</v>
      </c>
      <c r="AA7" s="1">
        <f t="shared" si="8"/>
        <v>6789.8668567220584</v>
      </c>
      <c r="AB7" s="1">
        <f t="shared" si="8"/>
        <v>6314.576176751515</v>
      </c>
      <c r="AC7" s="1">
        <f t="shared" si="8"/>
        <v>5872.5558443789087</v>
      </c>
      <c r="AD7" s="1">
        <f t="shared" si="8"/>
        <v>5461.4769352723852</v>
      </c>
      <c r="AE7" s="1">
        <f t="shared" si="8"/>
        <v>5079.1735498033186</v>
      </c>
    </row>
    <row r="8" spans="2:231">
      <c r="B8" s="1" t="s">
        <v>16</v>
      </c>
      <c r="C8" s="1">
        <v>1238</v>
      </c>
      <c r="D8" s="1">
        <v>1304</v>
      </c>
      <c r="E8" s="1">
        <v>1360</v>
      </c>
      <c r="F8" s="1">
        <f t="shared" si="5"/>
        <v>1610</v>
      </c>
      <c r="G8" s="1">
        <v>1228</v>
      </c>
      <c r="H8" s="1">
        <v>1250</v>
      </c>
      <c r="I8" s="1">
        <v>1291</v>
      </c>
      <c r="J8" s="1">
        <f>+J$6*(F8/F$6)</f>
        <v>1489.8446944257892</v>
      </c>
      <c r="S8" s="1">
        <v>5478</v>
      </c>
      <c r="T8" s="1">
        <v>5587</v>
      </c>
      <c r="U8" s="1">
        <v>5512</v>
      </c>
      <c r="V8" s="1">
        <f t="shared" si="6"/>
        <v>5258.8446944257894</v>
      </c>
      <c r="W8" s="1">
        <f>+W$6*(V8/V$6)</f>
        <v>4890.7255658159847</v>
      </c>
      <c r="X8" s="1">
        <f t="shared" ref="X8:AE8" si="9">+X$6*(W8/W$6)</f>
        <v>4548.374776208866</v>
      </c>
      <c r="Y8" s="1">
        <f t="shared" si="9"/>
        <v>4229.9885418742451</v>
      </c>
      <c r="Z8" s="1">
        <f t="shared" si="9"/>
        <v>3933.8893439430481</v>
      </c>
      <c r="AA8" s="1">
        <f t="shared" si="9"/>
        <v>3658.5170898670353</v>
      </c>
      <c r="AB8" s="1">
        <f t="shared" si="9"/>
        <v>3402.4208935763431</v>
      </c>
      <c r="AC8" s="1">
        <f t="shared" si="9"/>
        <v>3164.251431025999</v>
      </c>
      <c r="AD8" s="1">
        <f t="shared" si="9"/>
        <v>2942.7538308541789</v>
      </c>
      <c r="AE8" s="1">
        <f t="shared" si="9"/>
        <v>2736.7610626943865</v>
      </c>
    </row>
    <row r="9" spans="2:231">
      <c r="B9" s="1" t="s">
        <v>17</v>
      </c>
      <c r="C9" s="1">
        <f>+C6-SUM(C7:C8)</f>
        <v>286</v>
      </c>
      <c r="D9" s="1">
        <f>+D6-SUM(D7:D8)</f>
        <v>349</v>
      </c>
      <c r="E9" s="1">
        <f>+E6-SUM(E7:E8)</f>
        <v>345</v>
      </c>
      <c r="F9" s="1">
        <f t="shared" si="5"/>
        <v>486</v>
      </c>
      <c r="G9" s="1">
        <f>+G6-SUM(G7:G8)</f>
        <v>231</v>
      </c>
      <c r="H9" s="1">
        <f>+H6-SUM(H7:H8)</f>
        <v>354</v>
      </c>
      <c r="I9" s="1">
        <f>+I6-SUM(I7:I8)</f>
        <v>282</v>
      </c>
      <c r="J9" s="1">
        <f>+J6-SUM(J7:J8)</f>
        <v>449.72951645399553</v>
      </c>
      <c r="S9" s="1">
        <f>+S6-SUM(S7:S8)</f>
        <v>2518</v>
      </c>
      <c r="T9" s="1">
        <f>+T6-SUM(T7:T8)</f>
        <v>1054</v>
      </c>
      <c r="U9" s="1">
        <f>+U6-SUM(U7:U8)</f>
        <v>1466</v>
      </c>
      <c r="V9" s="1">
        <f>+V6*0.03</f>
        <v>490.065</v>
      </c>
      <c r="W9" s="1">
        <f>+W6*0.04</f>
        <v>607.68060000000003</v>
      </c>
      <c r="X9" s="1">
        <f>+X6*0.05</f>
        <v>706.42869750000011</v>
      </c>
      <c r="Y9" s="1">
        <f t="shared" ref="Y9:AE9" si="10">+Y6*0.05</f>
        <v>656.97868867500017</v>
      </c>
      <c r="Z9" s="1">
        <f t="shared" si="10"/>
        <v>610.99018046775006</v>
      </c>
      <c r="AA9" s="1">
        <f t="shared" si="10"/>
        <v>568.22086783500765</v>
      </c>
      <c r="AB9" s="1">
        <f t="shared" si="10"/>
        <v>528.44540708655711</v>
      </c>
      <c r="AC9" s="1">
        <f t="shared" si="10"/>
        <v>491.45422859049813</v>
      </c>
      <c r="AD9" s="1">
        <f t="shared" si="10"/>
        <v>457.05243258916329</v>
      </c>
      <c r="AE9" s="1">
        <f t="shared" si="10"/>
        <v>425.05876230792182</v>
      </c>
    </row>
    <row r="10" spans="2:231">
      <c r="B10" s="1" t="s">
        <v>18</v>
      </c>
      <c r="C10" s="1">
        <v>84</v>
      </c>
      <c r="D10" s="1">
        <v>89</v>
      </c>
      <c r="E10" s="1">
        <v>89</v>
      </c>
      <c r="F10" s="1">
        <f t="shared" si="5"/>
        <v>82</v>
      </c>
      <c r="G10" s="1">
        <v>83</v>
      </c>
      <c r="H10" s="1">
        <v>86</v>
      </c>
      <c r="I10" s="1">
        <v>76</v>
      </c>
      <c r="J10" s="1">
        <f>+J$6*(F10/F$6)</f>
        <v>75.880288784419079</v>
      </c>
      <c r="S10" s="1">
        <v>260</v>
      </c>
      <c r="T10" s="1">
        <v>304</v>
      </c>
      <c r="U10" s="1">
        <v>344</v>
      </c>
      <c r="V10" s="1">
        <f t="shared" si="6"/>
        <v>320.88028878441906</v>
      </c>
      <c r="W10" s="1">
        <f>+W9*(V10/V9)</f>
        <v>397.89155809267965</v>
      </c>
      <c r="X10" s="1">
        <f t="shared" ref="X10:AE10" si="11">+X9*(W10/W9)</f>
        <v>462.54893628274016</v>
      </c>
      <c r="Y10" s="1">
        <f t="shared" si="11"/>
        <v>430.17051074294841</v>
      </c>
      <c r="Z10" s="1">
        <f t="shared" si="11"/>
        <v>400.05857499094196</v>
      </c>
      <c r="AA10" s="1">
        <f t="shared" si="11"/>
        <v>372.05447474157609</v>
      </c>
      <c r="AB10" s="1">
        <f t="shared" si="11"/>
        <v>346.01066150966574</v>
      </c>
      <c r="AC10" s="1">
        <f t="shared" si="11"/>
        <v>321.78991520398915</v>
      </c>
      <c r="AD10" s="1">
        <f t="shared" si="11"/>
        <v>299.2646211397099</v>
      </c>
      <c r="AE10" s="1">
        <f t="shared" si="11"/>
        <v>278.31609765993022</v>
      </c>
    </row>
    <row r="11" spans="2:231">
      <c r="B11" s="1" t="s">
        <v>19</v>
      </c>
      <c r="C11" s="1">
        <f>+C9-C10</f>
        <v>202</v>
      </c>
      <c r="D11" s="1">
        <f>+D9-D10</f>
        <v>260</v>
      </c>
      <c r="E11" s="1">
        <f>+E9-E10</f>
        <v>256</v>
      </c>
      <c r="F11" s="1">
        <f t="shared" si="5"/>
        <v>404</v>
      </c>
      <c r="G11" s="1">
        <f>+G9-G10</f>
        <v>148</v>
      </c>
      <c r="H11" s="1">
        <f>+H9-H10</f>
        <v>268</v>
      </c>
      <c r="I11" s="1">
        <f>+I9-I10</f>
        <v>206</v>
      </c>
      <c r="J11" s="1">
        <f>+J9-J10</f>
        <v>373.84922766957646</v>
      </c>
      <c r="S11" s="1">
        <f>+S9-S10</f>
        <v>2258</v>
      </c>
      <c r="T11" s="1">
        <f>+T9-T10</f>
        <v>750</v>
      </c>
      <c r="U11" s="1">
        <f>+U9-U10</f>
        <v>1122</v>
      </c>
      <c r="V11" s="1">
        <f t="shared" si="6"/>
        <v>995.84922766957652</v>
      </c>
      <c r="W11" s="1">
        <f>+W9-W10</f>
        <v>209.78904190732038</v>
      </c>
      <c r="X11" s="1">
        <f t="shared" ref="X11:AE11" si="12">+X9-X10</f>
        <v>243.87976121725995</v>
      </c>
      <c r="Y11" s="1">
        <f t="shared" si="12"/>
        <v>226.80817793205176</v>
      </c>
      <c r="Z11" s="1">
        <f t="shared" si="12"/>
        <v>210.9316054768081</v>
      </c>
      <c r="AA11" s="1">
        <f t="shared" si="12"/>
        <v>196.16639309343157</v>
      </c>
      <c r="AB11" s="1">
        <f t="shared" si="12"/>
        <v>182.43474557689137</v>
      </c>
      <c r="AC11" s="1">
        <f t="shared" si="12"/>
        <v>169.66431338650898</v>
      </c>
      <c r="AD11" s="1">
        <f t="shared" si="12"/>
        <v>157.78781144945339</v>
      </c>
      <c r="AE11" s="1">
        <f t="shared" si="12"/>
        <v>146.7426646479916</v>
      </c>
    </row>
    <row r="12" spans="2:231">
      <c r="B12" s="1" t="s">
        <v>20</v>
      </c>
      <c r="C12" s="1">
        <v>0</v>
      </c>
      <c r="D12" s="1">
        <v>16</v>
      </c>
      <c r="E12" s="1">
        <v>9</v>
      </c>
      <c r="F12" s="1">
        <f t="shared" si="5"/>
        <v>31</v>
      </c>
      <c r="G12" s="1">
        <v>-13</v>
      </c>
      <c r="H12" s="1">
        <v>14</v>
      </c>
      <c r="I12" s="1">
        <v>0</v>
      </c>
      <c r="J12" s="1">
        <f>+J11*(I12/I11)</f>
        <v>0</v>
      </c>
      <c r="S12" s="1">
        <v>281</v>
      </c>
      <c r="T12" s="1">
        <v>-39</v>
      </c>
      <c r="U12" s="1">
        <v>56</v>
      </c>
      <c r="V12" s="1">
        <f t="shared" si="6"/>
        <v>1</v>
      </c>
      <c r="W12" s="1">
        <f>+W11*(V12/V11)</f>
        <v>0.21066345795965061</v>
      </c>
      <c r="X12" s="1">
        <f t="shared" ref="X12:AE12" si="13">+X11*(W12/W11)</f>
        <v>0.24489626987809385</v>
      </c>
      <c r="Y12" s="1">
        <f t="shared" si="13"/>
        <v>0.22775353098662729</v>
      </c>
      <c r="Z12" s="1">
        <f t="shared" si="13"/>
        <v>0.21181078381756333</v>
      </c>
      <c r="AA12" s="1">
        <f t="shared" si="13"/>
        <v>0.19698402895033393</v>
      </c>
      <c r="AB12" s="1">
        <f t="shared" si="13"/>
        <v>0.18319514692381056</v>
      </c>
      <c r="AC12" s="1">
        <f t="shared" si="13"/>
        <v>0.17037148663914384</v>
      </c>
      <c r="AD12" s="1">
        <f t="shared" si="13"/>
        <v>0.1584454825744038</v>
      </c>
      <c r="AE12" s="1">
        <f t="shared" si="13"/>
        <v>0.14735429879419548</v>
      </c>
    </row>
    <row r="13" spans="2:231">
      <c r="B13" s="1" t="s">
        <v>21</v>
      </c>
      <c r="C13" s="1">
        <f>+C11-C12</f>
        <v>202</v>
      </c>
      <c r="D13" s="1">
        <f>+D11-D12</f>
        <v>244</v>
      </c>
      <c r="E13" s="1">
        <f>+E11-E12</f>
        <v>247</v>
      </c>
      <c r="F13" s="1">
        <f t="shared" si="5"/>
        <v>373</v>
      </c>
      <c r="G13" s="1">
        <f>+G11-G12</f>
        <v>161</v>
      </c>
      <c r="H13" s="1">
        <f>+H11-H12</f>
        <v>254</v>
      </c>
      <c r="I13" s="1">
        <f>+I11-I12</f>
        <v>206</v>
      </c>
      <c r="J13" s="1">
        <f>+J11-J12</f>
        <v>373.84922766957646</v>
      </c>
      <c r="S13" s="1">
        <f>+S11-S12</f>
        <v>1977</v>
      </c>
      <c r="T13" s="1">
        <f>+T11-T12</f>
        <v>789</v>
      </c>
      <c r="U13" s="1">
        <f>+U11-U12</f>
        <v>1066</v>
      </c>
      <c r="V13" s="1">
        <f t="shared" si="6"/>
        <v>994.84922766957652</v>
      </c>
      <c r="W13" s="1">
        <f>+W11-W12</f>
        <v>209.57837844936074</v>
      </c>
      <c r="X13" s="1">
        <f t="shared" ref="X13:AE13" si="14">+X11-X12</f>
        <v>243.63486494738186</v>
      </c>
      <c r="Y13" s="1">
        <f t="shared" si="14"/>
        <v>226.58042440106513</v>
      </c>
      <c r="Z13" s="1">
        <f t="shared" si="14"/>
        <v>210.71979469299055</v>
      </c>
      <c r="AA13" s="1">
        <f t="shared" si="14"/>
        <v>195.96940906448123</v>
      </c>
      <c r="AB13" s="1">
        <f t="shared" si="14"/>
        <v>182.25155042996755</v>
      </c>
      <c r="AC13" s="1">
        <f t="shared" si="14"/>
        <v>169.49394189986984</v>
      </c>
      <c r="AD13" s="1">
        <f t="shared" si="14"/>
        <v>157.62936596687899</v>
      </c>
      <c r="AE13" s="1">
        <f t="shared" si="14"/>
        <v>146.5953103491974</v>
      </c>
      <c r="AF13" s="1">
        <f>+AE13*(1+$AH$22)</f>
        <v>145.12935724570542</v>
      </c>
      <c r="AG13" s="1">
        <f t="shared" ref="AG13:CR13" si="15">+AF13*(1+$AH$22)</f>
        <v>143.67806367324837</v>
      </c>
      <c r="AH13" s="1">
        <f t="shared" si="15"/>
        <v>142.24128303651588</v>
      </c>
      <c r="AI13" s="1">
        <f t="shared" si="15"/>
        <v>140.81887020615073</v>
      </c>
      <c r="AJ13" s="1">
        <f t="shared" si="15"/>
        <v>139.41068150408921</v>
      </c>
      <c r="AK13" s="1">
        <f t="shared" si="15"/>
        <v>138.01657468904833</v>
      </c>
      <c r="AL13" s="1">
        <f t="shared" si="15"/>
        <v>136.63640894215783</v>
      </c>
      <c r="AM13" s="1">
        <f t="shared" si="15"/>
        <v>135.27004485273625</v>
      </c>
      <c r="AN13" s="1">
        <f t="shared" si="15"/>
        <v>133.91734440420888</v>
      </c>
      <c r="AO13" s="1">
        <f t="shared" si="15"/>
        <v>132.57817096016677</v>
      </c>
      <c r="AP13" s="1">
        <f t="shared" si="15"/>
        <v>131.2523892505651</v>
      </c>
      <c r="AQ13" s="1">
        <f t="shared" si="15"/>
        <v>129.93986535805945</v>
      </c>
      <c r="AR13" s="1">
        <f t="shared" si="15"/>
        <v>128.64046670447885</v>
      </c>
      <c r="AS13" s="1">
        <f t="shared" si="15"/>
        <v>127.35406203743406</v>
      </c>
      <c r="AT13" s="1">
        <f t="shared" si="15"/>
        <v>126.08052141705971</v>
      </c>
      <c r="AU13" s="1">
        <f t="shared" si="15"/>
        <v>124.81971620288911</v>
      </c>
      <c r="AV13" s="1">
        <f t="shared" si="15"/>
        <v>123.57151904086022</v>
      </c>
      <c r="AW13" s="1">
        <f t="shared" si="15"/>
        <v>122.33580385045163</v>
      </c>
      <c r="AX13" s="1">
        <f t="shared" si="15"/>
        <v>121.11244581194711</v>
      </c>
      <c r="AY13" s="1">
        <f t="shared" si="15"/>
        <v>119.90132135382764</v>
      </c>
      <c r="AZ13" s="1">
        <f t="shared" si="15"/>
        <v>118.70230814028936</v>
      </c>
      <c r="BA13" s="1">
        <f t="shared" si="15"/>
        <v>117.51528505888646</v>
      </c>
      <c r="BB13" s="1">
        <f t="shared" si="15"/>
        <v>116.3401322082976</v>
      </c>
      <c r="BC13" s="1">
        <f t="shared" si="15"/>
        <v>115.17673088621463</v>
      </c>
      <c r="BD13" s="1">
        <f t="shared" si="15"/>
        <v>114.02496357735248</v>
      </c>
      <c r="BE13" s="1">
        <f t="shared" si="15"/>
        <v>112.88471394157895</v>
      </c>
      <c r="BF13" s="1">
        <f t="shared" si="15"/>
        <v>111.75586680216315</v>
      </c>
      <c r="BG13" s="1">
        <f t="shared" si="15"/>
        <v>110.63830813414152</v>
      </c>
      <c r="BH13" s="1">
        <f t="shared" si="15"/>
        <v>109.5319250528001</v>
      </c>
      <c r="BI13" s="1">
        <f t="shared" si="15"/>
        <v>108.4366058022721</v>
      </c>
      <c r="BJ13" s="1">
        <f t="shared" si="15"/>
        <v>107.35223974424937</v>
      </c>
      <c r="BK13" s="1">
        <f t="shared" si="15"/>
        <v>106.27871734680689</v>
      </c>
      <c r="BL13" s="1">
        <f t="shared" si="15"/>
        <v>105.21593017333882</v>
      </c>
      <c r="BM13" s="1">
        <f t="shared" si="15"/>
        <v>104.16377087160544</v>
      </c>
      <c r="BN13" s="1">
        <f t="shared" si="15"/>
        <v>103.12213316288938</v>
      </c>
      <c r="BO13" s="1">
        <f t="shared" si="15"/>
        <v>102.09091183126048</v>
      </c>
      <c r="BP13" s="1">
        <f t="shared" si="15"/>
        <v>101.07000271294788</v>
      </c>
      <c r="BQ13" s="1">
        <f t="shared" si="15"/>
        <v>100.05930268581841</v>
      </c>
      <c r="BR13" s="1">
        <f t="shared" si="15"/>
        <v>99.058709658960225</v>
      </c>
      <c r="BS13" s="1">
        <f t="shared" si="15"/>
        <v>98.068122562370618</v>
      </c>
      <c r="BT13" s="1">
        <f t="shared" si="15"/>
        <v>97.087441336746906</v>
      </c>
      <c r="BU13" s="1">
        <f t="shared" si="15"/>
        <v>96.116566923379438</v>
      </c>
      <c r="BV13" s="1">
        <f t="shared" si="15"/>
        <v>95.155401254145644</v>
      </c>
      <c r="BW13" s="1">
        <f t="shared" si="15"/>
        <v>94.203847241604194</v>
      </c>
      <c r="BX13" s="1">
        <f t="shared" si="15"/>
        <v>93.26180876918815</v>
      </c>
      <c r="BY13" s="1">
        <f t="shared" si="15"/>
        <v>92.329190681496272</v>
      </c>
      <c r="BZ13" s="1">
        <f t="shared" si="15"/>
        <v>91.405898774681305</v>
      </c>
      <c r="CA13" s="1">
        <f t="shared" si="15"/>
        <v>90.491839786934491</v>
      </c>
      <c r="CB13" s="1">
        <f t="shared" si="15"/>
        <v>89.586921389065139</v>
      </c>
      <c r="CC13" s="1">
        <f t="shared" si="15"/>
        <v>88.691052175174491</v>
      </c>
      <c r="CD13" s="1">
        <f t="shared" si="15"/>
        <v>87.804141653422747</v>
      </c>
      <c r="CE13" s="1">
        <f t="shared" si="15"/>
        <v>86.926100236888516</v>
      </c>
      <c r="CF13" s="1">
        <f t="shared" si="15"/>
        <v>86.056839234519629</v>
      </c>
      <c r="CG13" s="1">
        <f t="shared" si="15"/>
        <v>85.196270842174428</v>
      </c>
      <c r="CH13" s="1">
        <f t="shared" si="15"/>
        <v>84.344308133752676</v>
      </c>
      <c r="CI13" s="1">
        <f t="shared" si="15"/>
        <v>83.500865052415151</v>
      </c>
      <c r="CJ13" s="1">
        <f t="shared" si="15"/>
        <v>82.665856401890991</v>
      </c>
      <c r="CK13" s="1">
        <f t="shared" si="15"/>
        <v>81.839197837872078</v>
      </c>
      <c r="CL13" s="1">
        <f t="shared" si="15"/>
        <v>81.02080585949335</v>
      </c>
      <c r="CM13" s="1">
        <f t="shared" si="15"/>
        <v>80.210597800898412</v>
      </c>
      <c r="CN13" s="1">
        <f t="shared" si="15"/>
        <v>79.408491822889431</v>
      </c>
      <c r="CO13" s="1">
        <f t="shared" si="15"/>
        <v>78.614406904660541</v>
      </c>
      <c r="CP13" s="1">
        <f t="shared" si="15"/>
        <v>77.828262835613941</v>
      </c>
      <c r="CQ13" s="1">
        <f t="shared" si="15"/>
        <v>77.049980207257803</v>
      </c>
      <c r="CR13" s="1">
        <f t="shared" si="15"/>
        <v>76.279480405185225</v>
      </c>
      <c r="CS13" s="1">
        <f t="shared" ref="CS13:FD13" si="16">+CR13*(1+$AH$22)</f>
        <v>75.516685601133375</v>
      </c>
      <c r="CT13" s="1">
        <f t="shared" si="16"/>
        <v>74.761518745122046</v>
      </c>
      <c r="CU13" s="1">
        <f t="shared" si="16"/>
        <v>74.01390355767083</v>
      </c>
      <c r="CV13" s="1">
        <f t="shared" si="16"/>
        <v>73.273764522094126</v>
      </c>
      <c r="CW13" s="1">
        <f t="shared" si="16"/>
        <v>72.54102687687319</v>
      </c>
      <c r="CX13" s="1">
        <f t="shared" si="16"/>
        <v>71.815616608104463</v>
      </c>
      <c r="CY13" s="1">
        <f t="shared" si="16"/>
        <v>71.097460442023419</v>
      </c>
      <c r="CZ13" s="1">
        <f t="shared" si="16"/>
        <v>70.386485837603189</v>
      </c>
      <c r="DA13" s="1">
        <f t="shared" si="16"/>
        <v>69.682620979227153</v>
      </c>
      <c r="DB13" s="1">
        <f t="shared" si="16"/>
        <v>68.985794769434875</v>
      </c>
      <c r="DC13" s="1">
        <f t="shared" si="16"/>
        <v>68.295936821740526</v>
      </c>
      <c r="DD13" s="1">
        <f t="shared" si="16"/>
        <v>67.612977453523115</v>
      </c>
      <c r="DE13" s="1">
        <f t="shared" si="16"/>
        <v>66.936847678987888</v>
      </c>
      <c r="DF13" s="1">
        <f t="shared" si="16"/>
        <v>66.267479202198004</v>
      </c>
      <c r="DG13" s="1">
        <f t="shared" si="16"/>
        <v>65.60480441017603</v>
      </c>
      <c r="DH13" s="1">
        <f t="shared" si="16"/>
        <v>64.948756366074264</v>
      </c>
      <c r="DI13" s="1">
        <f t="shared" si="16"/>
        <v>64.299268802413522</v>
      </c>
      <c r="DJ13" s="1">
        <f t="shared" si="16"/>
        <v>63.656276114389385</v>
      </c>
      <c r="DK13" s="1">
        <f t="shared" si="16"/>
        <v>63.019713353245493</v>
      </c>
      <c r="DL13" s="1">
        <f t="shared" si="16"/>
        <v>62.389516219713038</v>
      </c>
      <c r="DM13" s="1">
        <f t="shared" si="16"/>
        <v>61.765621057515908</v>
      </c>
      <c r="DN13" s="1">
        <f t="shared" si="16"/>
        <v>61.147964846940745</v>
      </c>
      <c r="DO13" s="1">
        <f t="shared" si="16"/>
        <v>60.53648519847134</v>
      </c>
      <c r="DP13" s="1">
        <f t="shared" si="16"/>
        <v>59.931120346486622</v>
      </c>
      <c r="DQ13" s="1">
        <f t="shared" si="16"/>
        <v>59.331809143021758</v>
      </c>
      <c r="DR13" s="1">
        <f t="shared" si="16"/>
        <v>58.738491051591538</v>
      </c>
      <c r="DS13" s="1">
        <f t="shared" si="16"/>
        <v>58.151106141075623</v>
      </c>
      <c r="DT13" s="1">
        <f t="shared" si="16"/>
        <v>57.569595079664865</v>
      </c>
      <c r="DU13" s="1">
        <f t="shared" si="16"/>
        <v>56.993899128868215</v>
      </c>
      <c r="DV13" s="1">
        <f t="shared" si="16"/>
        <v>56.423960137579535</v>
      </c>
      <c r="DW13" s="1">
        <f t="shared" si="16"/>
        <v>55.859720536203739</v>
      </c>
      <c r="DX13" s="1">
        <f t="shared" si="16"/>
        <v>55.301123330841698</v>
      </c>
      <c r="DY13" s="1">
        <f t="shared" si="16"/>
        <v>54.74811209753328</v>
      </c>
      <c r="DZ13" s="1">
        <f t="shared" si="16"/>
        <v>54.200630976557946</v>
      </c>
      <c r="EA13" s="1">
        <f t="shared" si="16"/>
        <v>53.658624666792363</v>
      </c>
      <c r="EB13" s="1">
        <f t="shared" si="16"/>
        <v>53.12203842012444</v>
      </c>
      <c r="EC13" s="1">
        <f t="shared" si="16"/>
        <v>52.590818035923192</v>
      </c>
      <c r="ED13" s="1">
        <f t="shared" si="16"/>
        <v>52.064909855563961</v>
      </c>
      <c r="EE13" s="1">
        <f t="shared" si="16"/>
        <v>51.544260757008324</v>
      </c>
      <c r="EF13" s="1">
        <f t="shared" si="16"/>
        <v>51.028818149438237</v>
      </c>
      <c r="EG13" s="1">
        <f t="shared" si="16"/>
        <v>50.518529967943856</v>
      </c>
      <c r="EH13" s="1">
        <f t="shared" si="16"/>
        <v>50.013344668264416</v>
      </c>
      <c r="EI13" s="1">
        <f t="shared" si="16"/>
        <v>49.51321122158177</v>
      </c>
      <c r="EJ13" s="1">
        <f t="shared" si="16"/>
        <v>49.018079109365949</v>
      </c>
      <c r="EK13" s="1">
        <f t="shared" si="16"/>
        <v>48.527898318272292</v>
      </c>
      <c r="EL13" s="1">
        <f t="shared" si="16"/>
        <v>48.042619335089569</v>
      </c>
      <c r="EM13" s="1">
        <f t="shared" si="16"/>
        <v>47.562193141738675</v>
      </c>
      <c r="EN13" s="1">
        <f t="shared" si="16"/>
        <v>47.086571210321289</v>
      </c>
      <c r="EO13" s="1">
        <f t="shared" si="16"/>
        <v>46.615705498218077</v>
      </c>
      <c r="EP13" s="1">
        <f t="shared" si="16"/>
        <v>46.149548443235894</v>
      </c>
      <c r="EQ13" s="1">
        <f t="shared" si="16"/>
        <v>45.688052958803532</v>
      </c>
      <c r="ER13" s="1">
        <f t="shared" si="16"/>
        <v>45.231172429215498</v>
      </c>
      <c r="ES13" s="1">
        <f t="shared" si="16"/>
        <v>44.778860704923339</v>
      </c>
      <c r="ET13" s="1">
        <f t="shared" si="16"/>
        <v>44.331072097874106</v>
      </c>
      <c r="EU13" s="1">
        <f t="shared" si="16"/>
        <v>43.887761376895362</v>
      </c>
      <c r="EV13" s="1">
        <f t="shared" si="16"/>
        <v>43.44888376312641</v>
      </c>
      <c r="EW13" s="1">
        <f t="shared" si="16"/>
        <v>43.014394925495147</v>
      </c>
      <c r="EX13" s="1">
        <f t="shared" si="16"/>
        <v>42.584250976240192</v>
      </c>
      <c r="EY13" s="1">
        <f t="shared" si="16"/>
        <v>42.158408466477788</v>
      </c>
      <c r="EZ13" s="1">
        <f t="shared" si="16"/>
        <v>41.736824381813008</v>
      </c>
      <c r="FA13" s="1">
        <f t="shared" si="16"/>
        <v>41.319456137994877</v>
      </c>
      <c r="FB13" s="1">
        <f t="shared" si="16"/>
        <v>40.906261576614931</v>
      </c>
      <c r="FC13" s="1">
        <f t="shared" si="16"/>
        <v>40.497198960848777</v>
      </c>
      <c r="FD13" s="1">
        <f t="shared" si="16"/>
        <v>40.092226971240287</v>
      </c>
      <c r="FE13" s="1">
        <f t="shared" ref="FE13:HM13" si="17">+FD13*(1+$AH$22)</f>
        <v>39.691304701527883</v>
      </c>
      <c r="FF13" s="1">
        <f t="shared" si="17"/>
        <v>39.294391654512602</v>
      </c>
      <c r="FG13" s="1">
        <f t="shared" si="17"/>
        <v>38.901447737967473</v>
      </c>
      <c r="FH13" s="1">
        <f t="shared" si="17"/>
        <v>38.512433260587798</v>
      </c>
      <c r="FI13" s="1">
        <f t="shared" si="17"/>
        <v>38.127308927981922</v>
      </c>
      <c r="FJ13" s="1">
        <f t="shared" si="17"/>
        <v>37.746035838702099</v>
      </c>
      <c r="FK13" s="1">
        <f t="shared" si="17"/>
        <v>37.36857548031508</v>
      </c>
      <c r="FL13" s="1">
        <f t="shared" si="17"/>
        <v>36.994889725511932</v>
      </c>
      <c r="FM13" s="1">
        <f t="shared" si="17"/>
        <v>36.624940828256811</v>
      </c>
      <c r="FN13" s="1">
        <f t="shared" si="17"/>
        <v>36.258691419974241</v>
      </c>
      <c r="FO13" s="1">
        <f t="shared" si="17"/>
        <v>35.896104505774495</v>
      </c>
      <c r="FP13" s="1">
        <f t="shared" si="17"/>
        <v>35.537143460716749</v>
      </c>
      <c r="FQ13" s="1">
        <f t="shared" si="17"/>
        <v>35.181772026109584</v>
      </c>
      <c r="FR13" s="1">
        <f t="shared" si="17"/>
        <v>34.829954305848489</v>
      </c>
      <c r="FS13" s="1">
        <f t="shared" si="17"/>
        <v>34.481654762790001</v>
      </c>
      <c r="FT13" s="1">
        <f t="shared" si="17"/>
        <v>34.136838215162101</v>
      </c>
      <c r="FU13" s="1">
        <f t="shared" si="17"/>
        <v>33.795469833010479</v>
      </c>
      <c r="FV13" s="1">
        <f t="shared" si="17"/>
        <v>33.457515134680371</v>
      </c>
      <c r="FW13" s="1">
        <f t="shared" si="17"/>
        <v>33.122939983333566</v>
      </c>
      <c r="FX13" s="1">
        <f t="shared" si="17"/>
        <v>32.791710583500233</v>
      </c>
      <c r="FY13" s="1">
        <f t="shared" si="17"/>
        <v>32.463793477665227</v>
      </c>
      <c r="FZ13" s="1">
        <f t="shared" si="17"/>
        <v>32.139155542888574</v>
      </c>
      <c r="GA13" s="1">
        <f t="shared" si="17"/>
        <v>31.817763987459688</v>
      </c>
      <c r="GB13" s="1">
        <f t="shared" si="17"/>
        <v>31.49958634758509</v>
      </c>
      <c r="GC13" s="1">
        <f t="shared" si="17"/>
        <v>31.18459048410924</v>
      </c>
      <c r="GD13" s="1">
        <f t="shared" si="17"/>
        <v>30.872744579268147</v>
      </c>
      <c r="GE13" s="1">
        <f t="shared" si="17"/>
        <v>30.564017133475467</v>
      </c>
      <c r="GF13" s="1">
        <f t="shared" si="17"/>
        <v>30.258376962140712</v>
      </c>
      <c r="GG13" s="1">
        <f t="shared" si="17"/>
        <v>29.955793192519305</v>
      </c>
      <c r="GH13" s="1">
        <f t="shared" si="17"/>
        <v>29.656235260594112</v>
      </c>
      <c r="GI13" s="1">
        <f t="shared" si="17"/>
        <v>29.35967290798817</v>
      </c>
      <c r="GJ13" s="1">
        <f t="shared" si="17"/>
        <v>29.066076178908286</v>
      </c>
      <c r="GK13" s="1">
        <f t="shared" si="17"/>
        <v>28.775415417119202</v>
      </c>
      <c r="GL13" s="1">
        <f t="shared" si="17"/>
        <v>28.487661262948009</v>
      </c>
      <c r="GM13" s="1">
        <f t="shared" si="17"/>
        <v>28.202784650318527</v>
      </c>
      <c r="GN13" s="1">
        <f t="shared" si="17"/>
        <v>27.92075680381534</v>
      </c>
      <c r="GO13" s="1">
        <f t="shared" si="17"/>
        <v>27.641549235777187</v>
      </c>
      <c r="GP13" s="1">
        <f t="shared" si="17"/>
        <v>27.365133743419417</v>
      </c>
      <c r="GQ13" s="1">
        <f t="shared" si="17"/>
        <v>27.091482405985222</v>
      </c>
      <c r="GR13" s="1">
        <f t="shared" si="17"/>
        <v>26.820567581925371</v>
      </c>
      <c r="GS13" s="1">
        <f t="shared" si="17"/>
        <v>26.552361906106118</v>
      </c>
      <c r="GT13" s="1">
        <f t="shared" si="17"/>
        <v>26.286838287045057</v>
      </c>
      <c r="GU13" s="1">
        <f t="shared" si="17"/>
        <v>26.023969904174606</v>
      </c>
      <c r="GV13" s="1">
        <f t="shared" si="17"/>
        <v>25.763730205132859</v>
      </c>
      <c r="GW13" s="1">
        <f t="shared" si="17"/>
        <v>25.50609290308153</v>
      </c>
      <c r="GX13" s="1">
        <f t="shared" si="17"/>
        <v>25.251031974050715</v>
      </c>
      <c r="GY13" s="1">
        <f t="shared" si="17"/>
        <v>24.998521654310206</v>
      </c>
      <c r="GZ13" s="1">
        <f t="shared" si="17"/>
        <v>24.748536437767104</v>
      </c>
      <c r="HA13" s="1">
        <f t="shared" si="17"/>
        <v>24.501051073389434</v>
      </c>
      <c r="HB13" s="1">
        <f t="shared" si="17"/>
        <v>24.256040562655539</v>
      </c>
      <c r="HC13" s="1">
        <f t="shared" si="17"/>
        <v>24.013480157028983</v>
      </c>
      <c r="HD13" s="1">
        <f t="shared" si="17"/>
        <v>23.773345355458694</v>
      </c>
      <c r="HE13" s="1">
        <f t="shared" si="17"/>
        <v>23.535611901904108</v>
      </c>
      <c r="HF13" s="1">
        <f t="shared" si="17"/>
        <v>23.300255782885067</v>
      </c>
      <c r="HG13" s="1">
        <f t="shared" si="17"/>
        <v>23.067253225056216</v>
      </c>
      <c r="HH13" s="1">
        <f t="shared" si="17"/>
        <v>22.836580692805654</v>
      </c>
      <c r="HI13" s="1">
        <f t="shared" si="17"/>
        <v>22.608214885877597</v>
      </c>
      <c r="HJ13" s="1">
        <f t="shared" si="17"/>
        <v>22.382132737018821</v>
      </c>
      <c r="HK13" s="1">
        <f t="shared" si="17"/>
        <v>22.158311409648633</v>
      </c>
      <c r="HL13" s="1">
        <f t="shared" si="17"/>
        <v>21.936728295552147</v>
      </c>
      <c r="HM13" s="1">
        <f t="shared" si="17"/>
        <v>21.717361012596626</v>
      </c>
      <c r="HN13" s="1">
        <f>+HM13*(1+$AH$22)</f>
        <v>21.500187402470662</v>
      </c>
      <c r="HO13" s="1">
        <f>+HN13*(1+$AH$22)</f>
        <v>21.285185528445954</v>
      </c>
      <c r="HP13" s="1">
        <f>+HO13*(1+$AH$22)</f>
        <v>21.072333673161495</v>
      </c>
      <c r="HQ13" s="1">
        <f>+HP13*(1+$AH$22)</f>
        <v>20.86161033642988</v>
      </c>
      <c r="HR13" s="1">
        <f>+HQ13*(1+$AH$22)</f>
        <v>20.652994233065581</v>
      </c>
      <c r="HS13" s="1">
        <f>+HR13*(1+$AH$22)</f>
        <v>20.446464290734923</v>
      </c>
      <c r="HT13" s="1">
        <f>+HS13*(1+$AH$22)</f>
        <v>20.241999647827573</v>
      </c>
      <c r="HU13" s="1">
        <f>+HT13*(1+$AH$22)</f>
        <v>20.039579651349296</v>
      </c>
      <c r="HV13" s="1">
        <f>+HU13*(1+$AH$22)</f>
        <v>19.839183854835802</v>
      </c>
      <c r="HW13" s="1">
        <f>+HV13*(1+$AH$22)</f>
        <v>19.640792016287445</v>
      </c>
    </row>
    <row r="14" spans="2:231">
      <c r="B14" s="1" t="s">
        <v>22</v>
      </c>
    </row>
    <row r="17" spans="2:34">
      <c r="B17" s="6" t="s">
        <v>33</v>
      </c>
    </row>
    <row r="18" spans="2:34" s="4" customFormat="1">
      <c r="B18" s="1" t="s">
        <v>1</v>
      </c>
      <c r="T18" s="4">
        <f>+T4/S4-1</f>
        <v>-7.0921985815602828E-2</v>
      </c>
      <c r="U18" s="4">
        <f>+U4/T4-1</f>
        <v>-3.3506205932055222E-2</v>
      </c>
      <c r="V18" s="4">
        <f>+V4/U4-1</f>
        <v>-6.7695646931146713E-2</v>
      </c>
    </row>
    <row r="19" spans="2:34" s="4" customFormat="1">
      <c r="B19" s="1" t="s">
        <v>14</v>
      </c>
      <c r="G19" s="4">
        <f>+G4/C4-1</f>
        <v>-5.2757078986587214E-2</v>
      </c>
      <c r="H19" s="4">
        <f>+H4/D4-1</f>
        <v>-4.1598694942903802E-2</v>
      </c>
      <c r="I19" s="4">
        <f>+I4/E4-1</f>
        <v>-8.7431693989071024E-2</v>
      </c>
      <c r="J19" s="4">
        <f>+J4/F4-1</f>
        <v>-8.0000000000000071E-2</v>
      </c>
      <c r="T19" s="4">
        <f>+T5/S5-1</f>
        <v>-2.5987525987525961E-2</v>
      </c>
      <c r="U19" s="4">
        <f>+U5/T5-1</f>
        <v>-5.0160085378868735E-2</v>
      </c>
      <c r="V19" s="4">
        <f>+V5/U5-1</f>
        <v>-1.9887640449438249E-2</v>
      </c>
    </row>
    <row r="20" spans="2:34" s="4" customFormat="1">
      <c r="B20" s="1" t="s">
        <v>15</v>
      </c>
      <c r="T20" s="4">
        <f>+T6/S6-1</f>
        <v>-6.8697576287757967E-2</v>
      </c>
      <c r="U20" s="4">
        <f>+U6/T6-1</f>
        <v>-3.4368438501491849E-2</v>
      </c>
      <c r="V20" s="4">
        <f>+V6/U6-1</f>
        <v>-6.5260929274433499E-2</v>
      </c>
      <c r="W20" s="4">
        <f>+W6/V6-1</f>
        <v>-6.9999999999999951E-2</v>
      </c>
      <c r="X20" s="4">
        <f>+X6/W6-1</f>
        <v>-6.9999999999999951E-2</v>
      </c>
      <c r="Y20" s="4">
        <f>+Y6/X6-1</f>
        <v>-6.9999999999999951E-2</v>
      </c>
      <c r="Z20" s="4">
        <f>+Z6/Y6-1</f>
        <v>-7.0000000000000062E-2</v>
      </c>
      <c r="AA20" s="4">
        <f>+AA6/Z6-1</f>
        <v>-6.9999999999999951E-2</v>
      </c>
      <c r="AB20" s="4">
        <f>+AB6/AA6-1</f>
        <v>-6.9999999999999951E-2</v>
      </c>
      <c r="AC20" s="4">
        <f>+AC6/AB6-1</f>
        <v>-6.9999999999999951E-2</v>
      </c>
      <c r="AD20" s="4">
        <f>+AD6/AC6-1</f>
        <v>-7.0000000000000062E-2</v>
      </c>
      <c r="AE20" s="4">
        <f>+AE6/AD6-1</f>
        <v>-6.9999999999999951E-2</v>
      </c>
    </row>
    <row r="21" spans="2:34" s="4" customFormat="1">
      <c r="B21" s="4" t="s">
        <v>23</v>
      </c>
      <c r="C21" s="4">
        <f t="shared" ref="C21:F21" si="18">(C6-C7)/C6</f>
        <v>0.42677121254550549</v>
      </c>
      <c r="D21" s="4">
        <f t="shared" si="18"/>
        <v>0.42439024390243901</v>
      </c>
      <c r="E21" s="4">
        <f t="shared" si="18"/>
        <v>0.42057227429699062</v>
      </c>
      <c r="F21" s="4">
        <f>(F6-F7)/F6</f>
        <v>0.3519140362659503</v>
      </c>
      <c r="G21" s="4">
        <f t="shared" ref="G21:J21" si="19">(G6-G7)/G6</f>
        <v>0.43140153755174454</v>
      </c>
      <c r="H21" s="4">
        <f t="shared" si="19"/>
        <v>0.42979635584137194</v>
      </c>
      <c r="I21" s="4">
        <f t="shared" si="19"/>
        <v>0.42398921832884096</v>
      </c>
      <c r="J21" s="4">
        <f t="shared" si="19"/>
        <v>0.35191403626595025</v>
      </c>
      <c r="S21" s="4">
        <f t="shared" ref="S21:AE21" si="20">(S6-S7)/S6</f>
        <v>0.41146503370555243</v>
      </c>
      <c r="T21" s="4">
        <f t="shared" si="20"/>
        <v>0.36694662393634658</v>
      </c>
      <c r="U21" s="4">
        <f t="shared" si="20"/>
        <v>0.39929045548180364</v>
      </c>
      <c r="V21" s="4">
        <f t="shared" si="20"/>
        <v>0.4025327789709397</v>
      </c>
      <c r="W21" s="4">
        <f t="shared" si="20"/>
        <v>0.4025327789709397</v>
      </c>
      <c r="X21" s="4">
        <f t="shared" si="20"/>
        <v>0.40253277897093981</v>
      </c>
      <c r="Y21" s="4">
        <f t="shared" si="20"/>
        <v>0.40253277897093975</v>
      </c>
      <c r="Z21" s="4">
        <f t="shared" si="20"/>
        <v>0.40253277897093975</v>
      </c>
      <c r="AA21" s="4">
        <f t="shared" si="20"/>
        <v>0.40253277897093975</v>
      </c>
      <c r="AB21" s="4">
        <f t="shared" si="20"/>
        <v>0.40253277897093975</v>
      </c>
      <c r="AC21" s="4">
        <f t="shared" si="20"/>
        <v>0.40253277897093981</v>
      </c>
      <c r="AD21" s="4">
        <f t="shared" si="20"/>
        <v>0.40253277897093975</v>
      </c>
      <c r="AE21" s="4">
        <f t="shared" si="20"/>
        <v>0.4025327789709397</v>
      </c>
    </row>
    <row r="22" spans="2:34" s="4" customFormat="1">
      <c r="B22" s="4" t="s">
        <v>39</v>
      </c>
      <c r="C22" s="4">
        <f>+C9/C4</f>
        <v>8.5245901639344257E-2</v>
      </c>
      <c r="D22" s="4">
        <f t="shared" ref="D22:J22" si="21">+D9/D4</f>
        <v>9.4888526373028817E-2</v>
      </c>
      <c r="E22" s="4">
        <f t="shared" si="21"/>
        <v>8.9773614363778301E-2</v>
      </c>
      <c r="F22" s="4">
        <f t="shared" si="21"/>
        <v>8.5113835376532401E-2</v>
      </c>
      <c r="G22" s="4">
        <f t="shared" si="21"/>
        <v>7.268722466960352E-2</v>
      </c>
      <c r="H22" s="4">
        <f t="shared" si="21"/>
        <v>0.10042553191489362</v>
      </c>
      <c r="I22" s="4">
        <f t="shared" si="21"/>
        <v>8.0410607356715139E-2</v>
      </c>
      <c r="J22" s="4">
        <f t="shared" si="21"/>
        <v>8.5610583349957275E-2</v>
      </c>
      <c r="S22" s="4">
        <f t="shared" ref="S22:AE22" si="22">+S9/S4</f>
        <v>0.13632180174327324</v>
      </c>
      <c r="T22" s="4">
        <f t="shared" si="22"/>
        <v>6.1418332265019519E-2</v>
      </c>
      <c r="U22" s="4">
        <f t="shared" si="22"/>
        <v>8.8387796937175925E-2</v>
      </c>
      <c r="V22" s="4">
        <f>+V9/V6</f>
        <v>0.03</v>
      </c>
      <c r="W22" s="4">
        <f t="shared" ref="W22:AE22" si="23">+W9/W6</f>
        <v>0.04</v>
      </c>
      <c r="X22" s="4">
        <f t="shared" si="23"/>
        <v>0.05</v>
      </c>
      <c r="Y22" s="4">
        <f t="shared" si="23"/>
        <v>0.05</v>
      </c>
      <c r="Z22" s="4">
        <f t="shared" si="23"/>
        <v>4.9999999999999996E-2</v>
      </c>
      <c r="AA22" s="4">
        <f t="shared" si="23"/>
        <v>0.05</v>
      </c>
      <c r="AB22" s="4">
        <f t="shared" si="23"/>
        <v>4.9999999999999996E-2</v>
      </c>
      <c r="AC22" s="4">
        <f t="shared" si="23"/>
        <v>0.05</v>
      </c>
      <c r="AD22" s="4">
        <f t="shared" si="23"/>
        <v>0.05</v>
      </c>
      <c r="AE22" s="4">
        <f t="shared" si="23"/>
        <v>0.05</v>
      </c>
      <c r="AG22" s="4" t="s">
        <v>24</v>
      </c>
      <c r="AH22" s="4">
        <v>-0.01</v>
      </c>
    </row>
    <row r="23" spans="2:34">
      <c r="AG23" s="1" t="s">
        <v>25</v>
      </c>
      <c r="AH23" s="5">
        <v>7.0000000000000007E-2</v>
      </c>
    </row>
    <row r="24" spans="2:34">
      <c r="AG24" s="1" t="s">
        <v>26</v>
      </c>
      <c r="AH24" s="1">
        <f>NPV(AH23,V13:HW13)</f>
        <v>3059.9888305479767</v>
      </c>
    </row>
    <row r="25" spans="2:34">
      <c r="AG25" s="1" t="s">
        <v>27</v>
      </c>
      <c r="AH25" s="1">
        <f>+Main!E6-Main!E7</f>
        <v>-2102</v>
      </c>
    </row>
    <row r="26" spans="2:34">
      <c r="AG26" s="1" t="s">
        <v>28</v>
      </c>
      <c r="AH26" s="1">
        <f>+SUM(AH24:AH25)</f>
        <v>957.9888305479767</v>
      </c>
    </row>
    <row r="27" spans="2:34">
      <c r="AG27" s="1" t="s">
        <v>29</v>
      </c>
      <c r="AH27" s="1">
        <f>+Main!E4</f>
        <v>111.317504</v>
      </c>
    </row>
    <row r="28" spans="2:34">
      <c r="AG28" s="1" t="s">
        <v>30</v>
      </c>
      <c r="AH28" s="1">
        <f>+AH26/AH27</f>
        <v>8.6059136804574479</v>
      </c>
    </row>
    <row r="29" spans="2:34">
      <c r="AG29" s="1" t="s">
        <v>31</v>
      </c>
      <c r="AH29" s="1">
        <f>+Main!E3</f>
        <v>13.6</v>
      </c>
    </row>
    <row r="30" spans="2:34">
      <c r="AG30" s="1" t="s">
        <v>32</v>
      </c>
      <c r="AH30" s="4">
        <f>+AH28/AH29-1</f>
        <v>-0.36721222937812881</v>
      </c>
    </row>
    <row r="33" spans="33:34">
      <c r="AG33" s="1" t="s">
        <v>34</v>
      </c>
      <c r="AH33" s="7">
        <f>+Main!E8 / V13</f>
        <v>3.634639253699024</v>
      </c>
    </row>
    <row r="34" spans="33:34">
      <c r="AG34" s="1" t="s">
        <v>35</v>
      </c>
      <c r="AH34" s="7">
        <f>+Main!E8 / W13</f>
        <v>17.253297220608538</v>
      </c>
    </row>
    <row r="36" spans="33:34">
      <c r="AG36" s="1" t="s">
        <v>36</v>
      </c>
      <c r="AH36" s="7">
        <f>+Main!E8 / V6</f>
        <v>0.22135337482170733</v>
      </c>
    </row>
    <row r="37" spans="33:34">
      <c r="AG37" s="1" t="s">
        <v>37</v>
      </c>
      <c r="AH37" s="7">
        <f>+Main!E8 / W6</f>
        <v>0.23801438152871754</v>
      </c>
    </row>
    <row r="39" spans="33:34">
      <c r="AG39" s="1" t="s">
        <v>38</v>
      </c>
      <c r="AH39" s="7">
        <f>+Main!E8 / AH40</f>
        <v>0.95055679663512094</v>
      </c>
    </row>
    <row r="40" spans="33:34">
      <c r="AH40" s="1">
        <v>3804</v>
      </c>
    </row>
  </sheetData>
  <pageMargins left="0.7" right="0.7" top="0.75" bottom="0.75" header="0.3" footer="0.3"/>
  <ignoredErrors>
    <ignoredError sqref="E6:F13 V10:AE1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2025-01-26T23:44:57Z</dcterms:created>
  <dcterms:modified xsi:type="dcterms:W3CDTF">2025-01-28T03:02:03Z</dcterms:modified>
</cp:coreProperties>
</file>