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A2B699A2-8918-0F47-810C-99FA1468E2EE}" xr6:coauthVersionLast="47" xr6:coauthVersionMax="47" xr10:uidLastSave="{00000000-0000-0000-0000-000000000000}"/>
  <bookViews>
    <workbookView xWindow="6340" yWindow="3400" windowWidth="39320" windowHeight="24140" activeTab="1" xr2:uid="{326C169A-D403-8C4D-8428-0CE59C140CA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1" i="2" l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FI13" i="2" s="1"/>
  <c r="FJ13" i="2" s="1"/>
  <c r="FK13" i="2" s="1"/>
  <c r="FL13" i="2" s="1"/>
  <c r="FM13" i="2" s="1"/>
  <c r="FN13" i="2" s="1"/>
  <c r="FO13" i="2" s="1"/>
  <c r="FP13" i="2" s="1"/>
  <c r="FQ13" i="2" s="1"/>
  <c r="FR13" i="2" s="1"/>
  <c r="FS13" i="2" s="1"/>
  <c r="FT13" i="2" s="1"/>
  <c r="FU13" i="2" s="1"/>
  <c r="FV13" i="2" s="1"/>
  <c r="FW13" i="2" s="1"/>
  <c r="FX13" i="2" s="1"/>
  <c r="FY13" i="2" s="1"/>
  <c r="FZ13" i="2" s="1"/>
  <c r="GA13" i="2" s="1"/>
  <c r="GB13" i="2" s="1"/>
  <c r="GC13" i="2" s="1"/>
  <c r="GD13" i="2" s="1"/>
  <c r="GE13" i="2" s="1"/>
  <c r="GF13" i="2" s="1"/>
  <c r="GG13" i="2" s="1"/>
  <c r="GH13" i="2" s="1"/>
  <c r="GI13" i="2" s="1"/>
  <c r="GJ13" i="2" s="1"/>
  <c r="GK13" i="2" s="1"/>
  <c r="GL13" i="2" s="1"/>
  <c r="GM13" i="2" s="1"/>
  <c r="GN13" i="2" s="1"/>
  <c r="GO13" i="2" s="1"/>
  <c r="GP13" i="2" s="1"/>
  <c r="GQ13" i="2" s="1"/>
  <c r="GR13" i="2" s="1"/>
  <c r="GS13" i="2" s="1"/>
  <c r="GT13" i="2" s="1"/>
  <c r="GU13" i="2" s="1"/>
  <c r="GV13" i="2" s="1"/>
  <c r="GW13" i="2" s="1"/>
  <c r="GX13" i="2" s="1"/>
  <c r="GY13" i="2" s="1"/>
  <c r="GZ13" i="2" s="1"/>
  <c r="HA13" i="2" s="1"/>
  <c r="HB13" i="2" s="1"/>
  <c r="HC13" i="2" s="1"/>
  <c r="HD13" i="2" s="1"/>
  <c r="HE13" i="2" s="1"/>
  <c r="HF13" i="2" s="1"/>
  <c r="HG13" i="2" s="1"/>
  <c r="HH13" i="2" s="1"/>
  <c r="HI13" i="2" s="1"/>
  <c r="HJ13" i="2" s="1"/>
  <c r="HK13" i="2" s="1"/>
  <c r="HL13" i="2" s="1"/>
  <c r="HM13" i="2" s="1"/>
  <c r="HN13" i="2" s="1"/>
  <c r="HO13" i="2" s="1"/>
  <c r="HP13" i="2" s="1"/>
  <c r="HQ13" i="2" s="1"/>
  <c r="HR13" i="2" s="1"/>
  <c r="HS13" i="2" s="1"/>
  <c r="HT13" i="2" s="1"/>
  <c r="HU13" i="2" s="1"/>
  <c r="HV13" i="2" s="1"/>
  <c r="HW13" i="2" s="1"/>
  <c r="HX13" i="2" s="1"/>
  <c r="HY13" i="2" s="1"/>
  <c r="AH13" i="2"/>
  <c r="AL16" i="2"/>
  <c r="Y20" i="2"/>
  <c r="Y19" i="2"/>
  <c r="AG14" i="2"/>
  <c r="AF14" i="2"/>
  <c r="AE14" i="2"/>
  <c r="AD14" i="2"/>
  <c r="AC14" i="2"/>
  <c r="AB14" i="2"/>
  <c r="AA14" i="2"/>
  <c r="Z14" i="2"/>
  <c r="Y14" i="2"/>
  <c r="Z1" i="2"/>
  <c r="AA1" i="2" s="1"/>
  <c r="AB1" i="2" s="1"/>
  <c r="AC1" i="2" s="1"/>
  <c r="AD1" i="2" s="1"/>
  <c r="AE1" i="2" s="1"/>
  <c r="AF1" i="2" s="1"/>
  <c r="AG1" i="2" s="1"/>
  <c r="Y1" i="2"/>
  <c r="X14" i="2"/>
  <c r="AK21" i="2"/>
  <c r="W23" i="2"/>
  <c r="V23" i="2"/>
  <c r="U23" i="2"/>
  <c r="T23" i="2"/>
  <c r="V17" i="2"/>
  <c r="U17" i="2"/>
  <c r="W17" i="2"/>
  <c r="Y3" i="2"/>
  <c r="Y8" i="2" s="1"/>
  <c r="AK25" i="2"/>
  <c r="AK23" i="2"/>
  <c r="Y15" i="2"/>
  <c r="J15" i="2"/>
  <c r="J8" i="2"/>
  <c r="J7" i="2"/>
  <c r="J6" i="2"/>
  <c r="J5" i="2"/>
  <c r="X15" i="2"/>
  <c r="X9" i="2"/>
  <c r="X8" i="2"/>
  <c r="X7" i="2"/>
  <c r="X5" i="2"/>
  <c r="X17" i="2" s="1"/>
  <c r="X4" i="2"/>
  <c r="X6" i="2" s="1"/>
  <c r="J3" i="2"/>
  <c r="F12" i="2"/>
  <c r="F10" i="2"/>
  <c r="F8" i="2"/>
  <c r="F7" i="2"/>
  <c r="F5" i="2"/>
  <c r="F4" i="2"/>
  <c r="F3" i="2"/>
  <c r="U15" i="2"/>
  <c r="T16" i="2"/>
  <c r="T6" i="2"/>
  <c r="T9" i="2" s="1"/>
  <c r="T11" i="2" s="1"/>
  <c r="T13" i="2" s="1"/>
  <c r="V15" i="2"/>
  <c r="U16" i="2"/>
  <c r="U6" i="2"/>
  <c r="U9" i="2" s="1"/>
  <c r="U11" i="2" s="1"/>
  <c r="U13" i="2" s="1"/>
  <c r="V16" i="2"/>
  <c r="W16" i="2"/>
  <c r="W15" i="2"/>
  <c r="V6" i="2"/>
  <c r="V9" i="2" s="1"/>
  <c r="V11" i="2" s="1"/>
  <c r="V13" i="2" s="1"/>
  <c r="W6" i="2"/>
  <c r="W9" i="2" s="1"/>
  <c r="W11" i="2" s="1"/>
  <c r="W13" i="2" s="1"/>
  <c r="F13" i="2" s="1"/>
  <c r="C16" i="2"/>
  <c r="D16" i="2"/>
  <c r="G16" i="2"/>
  <c r="G15" i="2"/>
  <c r="C6" i="2"/>
  <c r="C9" i="2" s="1"/>
  <c r="C11" i="2" s="1"/>
  <c r="C13" i="2" s="1"/>
  <c r="G6" i="2"/>
  <c r="G9" i="2" s="1"/>
  <c r="G11" i="2" s="1"/>
  <c r="G13" i="2" s="1"/>
  <c r="H15" i="2"/>
  <c r="D6" i="2"/>
  <c r="D9" i="2" s="1"/>
  <c r="D11" i="2" s="1"/>
  <c r="D13" i="2" s="1"/>
  <c r="H16" i="2"/>
  <c r="H6" i="2"/>
  <c r="H9" i="2" s="1"/>
  <c r="H11" i="2" s="1"/>
  <c r="H13" i="2" s="1"/>
  <c r="E21" i="2"/>
  <c r="I21" i="2"/>
  <c r="E16" i="2"/>
  <c r="I16" i="2"/>
  <c r="I15" i="2"/>
  <c r="E6" i="2"/>
  <c r="E9" i="2" s="1"/>
  <c r="E11" i="2" s="1"/>
  <c r="E13" i="2" s="1"/>
  <c r="I6" i="2"/>
  <c r="I9" i="2" s="1"/>
  <c r="I11" i="2" s="1"/>
  <c r="I13" i="2" s="1"/>
  <c r="O2" i="2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J6" i="1"/>
  <c r="J7" i="1" s="1"/>
  <c r="I8" i="1"/>
  <c r="AK28" i="2" s="1"/>
  <c r="AK29" i="2" s="1"/>
  <c r="I5" i="1"/>
  <c r="F16" i="2" l="1"/>
  <c r="F11" i="2"/>
  <c r="X10" i="2"/>
  <c r="J10" i="2" s="1"/>
  <c r="Z3" i="2"/>
  <c r="Y4" i="2"/>
  <c r="Y16" i="2" s="1"/>
  <c r="J9" i="2"/>
  <c r="Y5" i="2"/>
  <c r="X16" i="2"/>
  <c r="F6" i="2"/>
  <c r="F9" i="2"/>
  <c r="Y7" i="2"/>
  <c r="Z7" i="2" s="1"/>
  <c r="J4" i="2"/>
  <c r="J16" i="2" s="1"/>
  <c r="Z4" i="2" l="1"/>
  <c r="AA3" i="2"/>
  <c r="AB3" i="2" s="1"/>
  <c r="AC3" i="2" s="1"/>
  <c r="AD3" i="2" s="1"/>
  <c r="AE3" i="2" s="1"/>
  <c r="AF3" i="2" s="1"/>
  <c r="AG3" i="2" s="1"/>
  <c r="Z16" i="2"/>
  <c r="Y10" i="2"/>
  <c r="Z10" i="2" s="1"/>
  <c r="Z15" i="2"/>
  <c r="Y6" i="2"/>
  <c r="Y9" i="2" s="1"/>
  <c r="Y11" i="2" s="1"/>
  <c r="Z8" i="2"/>
  <c r="AA8" i="2" s="1"/>
  <c r="AB8" i="2" s="1"/>
  <c r="Z5" i="2"/>
  <c r="Z17" i="2" s="1"/>
  <c r="Y17" i="2"/>
  <c r="X11" i="2"/>
  <c r="AA15" i="2"/>
  <c r="AA4" i="2"/>
  <c r="AB4" i="2" s="1"/>
  <c r="AA5" i="2"/>
  <c r="AA7" i="2"/>
  <c r="AB7" i="2" s="1"/>
  <c r="AB5" i="2" l="1"/>
  <c r="AB17" i="2" s="1"/>
  <c r="AA17" i="2"/>
  <c r="J11" i="2"/>
  <c r="X12" i="2"/>
  <c r="J12" i="2" s="1"/>
  <c r="AA10" i="2"/>
  <c r="AB10" i="2" s="1"/>
  <c r="Z6" i="2"/>
  <c r="Z9" i="2" s="1"/>
  <c r="Z11" i="2" s="1"/>
  <c r="AA6" i="2"/>
  <c r="AA9" i="2" s="1"/>
  <c r="AA16" i="2"/>
  <c r="AC8" i="2"/>
  <c r="AB16" i="2"/>
  <c r="AB15" i="2"/>
  <c r="AB6" i="2"/>
  <c r="AB9" i="2" s="1"/>
  <c r="AB11" i="2" l="1"/>
  <c r="X13" i="2"/>
  <c r="J13" i="2" s="1"/>
  <c r="Y12" i="2"/>
  <c r="Y13" i="2" s="1"/>
  <c r="AA11" i="2"/>
  <c r="Z12" i="2"/>
  <c r="Z13" i="2" s="1"/>
  <c r="AC10" i="2"/>
  <c r="AA12" i="2"/>
  <c r="AB12" i="2" s="1"/>
  <c r="AB13" i="2" s="1"/>
  <c r="AA13" i="2"/>
  <c r="AC15" i="2"/>
  <c r="AC7" i="2"/>
  <c r="AC4" i="2"/>
  <c r="AC5" i="2"/>
  <c r="AC17" i="2" s="1"/>
  <c r="AC6" i="2" l="1"/>
  <c r="AC9" i="2" s="1"/>
  <c r="AC11" i="2" s="1"/>
  <c r="AC12" i="2"/>
  <c r="AD15" i="2"/>
  <c r="AD4" i="2"/>
  <c r="AE4" i="2" s="1"/>
  <c r="AC13" i="2"/>
  <c r="AD7" i="2"/>
  <c r="AE7" i="2" s="1"/>
  <c r="AD10" i="2"/>
  <c r="AD5" i="2"/>
  <c r="AC16" i="2"/>
  <c r="AD8" i="2"/>
  <c r="AE8" i="2" s="1"/>
  <c r="AE5" i="2" l="1"/>
  <c r="AE17" i="2" s="1"/>
  <c r="AD17" i="2"/>
  <c r="AD16" i="2"/>
  <c r="AD6" i="2"/>
  <c r="AD9" i="2" s="1"/>
  <c r="AD11" i="2" s="1"/>
  <c r="AF8" i="2"/>
  <c r="AE16" i="2"/>
  <c r="AE15" i="2"/>
  <c r="AE6" i="2"/>
  <c r="AE9" i="2" s="1"/>
  <c r="AE10" i="2"/>
  <c r="AD12" i="2" l="1"/>
  <c r="AD13" i="2" s="1"/>
  <c r="AF5" i="2"/>
  <c r="AF17" i="2" s="1"/>
  <c r="AE11" i="2"/>
  <c r="AF15" i="2"/>
  <c r="AF16" i="2"/>
  <c r="AF10" i="2"/>
  <c r="AF7" i="2"/>
  <c r="AF4" i="2"/>
  <c r="AE12" i="2" l="1"/>
  <c r="AE13" i="2"/>
  <c r="AG5" i="2"/>
  <c r="AG17" i="2" s="1"/>
  <c r="AG7" i="2"/>
  <c r="AG15" i="2"/>
  <c r="AG4" i="2"/>
  <c r="AG16" i="2" s="1"/>
  <c r="AG10" i="2"/>
  <c r="AF6" i="2"/>
  <c r="AF9" i="2" s="1"/>
  <c r="AF11" i="2" s="1"/>
  <c r="AG8" i="2"/>
  <c r="AG6" i="2" l="1"/>
  <c r="AG9" i="2" s="1"/>
  <c r="AG11" i="2" s="1"/>
  <c r="AF12" i="2"/>
  <c r="AG12" i="2" s="1"/>
  <c r="AG13" i="2" s="1"/>
  <c r="AF13" i="2"/>
  <c r="AK20" i="2" l="1"/>
  <c r="AK22" i="2" s="1"/>
  <c r="AK24" i="2" s="1"/>
</calcChain>
</file>

<file path=xl/sharedStrings.xml><?xml version="1.0" encoding="utf-8"?>
<sst xmlns="http://schemas.openxmlformats.org/spreadsheetml/2006/main" count="41" uniqueCount="36">
  <si>
    <t>P</t>
  </si>
  <si>
    <t>S</t>
  </si>
  <si>
    <t>MC</t>
  </si>
  <si>
    <t>C</t>
  </si>
  <si>
    <t>D</t>
  </si>
  <si>
    <t>EV</t>
  </si>
  <si>
    <t>Q324</t>
  </si>
  <si>
    <t>Q124</t>
  </si>
  <si>
    <t>Q224</t>
  </si>
  <si>
    <t>Q424</t>
  </si>
  <si>
    <t>SG&amp;A</t>
  </si>
  <si>
    <t>Operating Income</t>
  </si>
  <si>
    <t>Other Income</t>
  </si>
  <si>
    <t>Interest Expense</t>
  </si>
  <si>
    <t>EBT</t>
  </si>
  <si>
    <t>T</t>
  </si>
  <si>
    <t xml:space="preserve">Net Income </t>
  </si>
  <si>
    <t>NC</t>
  </si>
  <si>
    <t>S Y/Y</t>
  </si>
  <si>
    <t>GM %</t>
  </si>
  <si>
    <t xml:space="preserve">CFFO </t>
  </si>
  <si>
    <t>Capex</t>
  </si>
  <si>
    <t xml:space="preserve">FCF </t>
  </si>
  <si>
    <t>Q125</t>
  </si>
  <si>
    <t>Q225</t>
  </si>
  <si>
    <t>Q325</t>
  </si>
  <si>
    <t>Q425</t>
  </si>
  <si>
    <t xml:space="preserve">terminal </t>
  </si>
  <si>
    <t xml:space="preserve">discount </t>
  </si>
  <si>
    <t>NPV</t>
  </si>
  <si>
    <t xml:space="preserve">net cash </t>
  </si>
  <si>
    <t xml:space="preserve">total value </t>
  </si>
  <si>
    <t>shares</t>
  </si>
  <si>
    <t xml:space="preserve">estimate </t>
  </si>
  <si>
    <t>current</t>
  </si>
  <si>
    <t>EV/24E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</si>
</sst>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>
    <font>
      <sz val="10"/>
      <color theme="1"/>
      <name val="ArialMT"/>
      <family val="2"/>
    </font>
    <font>
      <i/>
      <sz val="10"/>
      <color theme="1"/>
      <name val="ArialMT"/>
    </font>
    <font>
      <b/>
      <sz val="10"/>
      <color theme="1"/>
      <name val="ArialMT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2" fillId="0" borderId="0" xfId="0" applyNumberFormat="1" applyFont="1"/>
    <xf numFmtId="3" fontId="3" fillId="0" borderId="0" xfId="0" applyNumberFormat="1" applyFont="1"/>
    <xf numFmtId="10" fontId="0" fillId="0" borderId="0" xfId="0" applyNumberFormat="1"/>
    <xf numFmtId="164" fontId="0" fillId="0" borderId="0" xfId="0" applyNumberFormat="1"/>
    <xf numFmtId="3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9477</xdr:colOff>
      <xdr:row>0</xdr:row>
      <xdr:rowOff>146210</xdr:rowOff>
    </xdr:from>
    <xdr:to>
      <xdr:col>6</xdr:col>
      <xdr:colOff>19714</xdr:colOff>
      <xdr:row>7</xdr:row>
      <xdr:rowOff>62234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D67BEB-3B53-671B-5F63-5D441177B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029" y="146210"/>
          <a:ext cx="4132998" cy="10770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8944</xdr:colOff>
      <xdr:row>0</xdr:row>
      <xdr:rowOff>17887</xdr:rowOff>
    </xdr:from>
    <xdr:to>
      <xdr:col>23</xdr:col>
      <xdr:colOff>26831</xdr:colOff>
      <xdr:row>39</xdr:row>
      <xdr:rowOff>62605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C3EC45F-7869-E833-A1C0-28D2008E9B6C}"/>
            </a:ext>
          </a:extLst>
        </xdr:cNvPr>
        <xdr:cNvCxnSpPr/>
      </xdr:nvCxnSpPr>
      <xdr:spPr>
        <a:xfrm>
          <a:off x="12574789" y="17887"/>
          <a:ext cx="17887" cy="63231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1D6C-16AA-0242-A65F-A57CFD1FBAD3}">
  <dimension ref="H3:J8"/>
  <sheetViews>
    <sheetView topLeftCell="C1" zoomScale="268" workbookViewId="0">
      <selection activeCell="I6" sqref="I6"/>
    </sheetView>
  </sheetViews>
  <sheetFormatPr baseColWidth="10" defaultRowHeight="13"/>
  <cols>
    <col min="1" max="7" width="10.83203125" style="1"/>
    <col min="8" max="8" width="3.6640625" style="1" bestFit="1" customWidth="1"/>
    <col min="9" max="9" width="4.1640625" style="1" bestFit="1" customWidth="1"/>
    <col min="10" max="10" width="5.5" style="1" bestFit="1" customWidth="1"/>
    <col min="11" max="16384" width="10.83203125" style="1"/>
  </cols>
  <sheetData>
    <row r="3" spans="8:10">
      <c r="H3" s="1" t="s">
        <v>0</v>
      </c>
      <c r="I3" s="1">
        <v>17.93</v>
      </c>
    </row>
    <row r="4" spans="8:10">
      <c r="H4" s="1" t="s">
        <v>1</v>
      </c>
      <c r="I4" s="1">
        <v>15.684480000000001</v>
      </c>
      <c r="J4" s="1" t="s">
        <v>6</v>
      </c>
    </row>
    <row r="5" spans="8:10">
      <c r="H5" s="1" t="s">
        <v>2</v>
      </c>
      <c r="I5" s="1">
        <f>+I4*I3</f>
        <v>281.2227264</v>
      </c>
    </row>
    <row r="6" spans="8:10">
      <c r="H6" s="1" t="s">
        <v>3</v>
      </c>
      <c r="I6" s="1">
        <v>181.548</v>
      </c>
      <c r="J6" s="1" t="str">
        <f>+J4</f>
        <v>Q324</v>
      </c>
    </row>
    <row r="7" spans="8:10">
      <c r="H7" s="1" t="s">
        <v>4</v>
      </c>
      <c r="I7" s="1">
        <v>0</v>
      </c>
      <c r="J7" s="1" t="str">
        <f>+J6</f>
        <v>Q324</v>
      </c>
    </row>
    <row r="8" spans="8:10">
      <c r="H8" s="1" t="s">
        <v>5</v>
      </c>
      <c r="I8" s="1">
        <f>+I5-I6+I7</f>
        <v>99.674726399999997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C08C-709E-B249-8E8B-AF73DC5D13D8}">
  <dimension ref="B1:HY29"/>
  <sheetViews>
    <sheetView tabSelected="1" zoomScale="254" workbookViewId="0">
      <pane xSplit="2" ySplit="2" topLeftCell="AG3" activePane="bottomRight" state="frozen"/>
      <selection pane="topRight" activeCell="B1" sqref="B1"/>
      <selection pane="bottomLeft" activeCell="A2" sqref="A2"/>
      <selection pane="bottomRight" activeCell="AJ14" sqref="AJ14"/>
    </sheetView>
  </sheetViews>
  <sheetFormatPr baseColWidth="10" defaultRowHeight="13"/>
  <cols>
    <col min="1" max="1" width="2.1640625" style="1" customWidth="1"/>
    <col min="2" max="2" width="15" style="1" bestFit="1" customWidth="1"/>
    <col min="3" max="10" width="7.6640625" style="1" bestFit="1" customWidth="1"/>
    <col min="11" max="11" width="3.6640625" style="1" bestFit="1" customWidth="1"/>
    <col min="12" max="13" width="10.83203125" style="1"/>
    <col min="14" max="19" width="5.1640625" style="1" bestFit="1" customWidth="1"/>
    <col min="20" max="34" width="7.6640625" style="1" bestFit="1" customWidth="1"/>
    <col min="35" max="35" width="6.6640625" style="1" bestFit="1" customWidth="1"/>
    <col min="36" max="36" width="9.1640625" style="1" bestFit="1" customWidth="1"/>
    <col min="37" max="37" width="8" style="1" bestFit="1" customWidth="1"/>
    <col min="38" max="38" width="11.1640625" style="1" bestFit="1" customWidth="1"/>
    <col min="39" max="183" width="6.6640625" style="1" bestFit="1" customWidth="1"/>
    <col min="184" max="234" width="5.6640625" style="1" bestFit="1" customWidth="1"/>
    <col min="235" max="16384" width="10.83203125" style="1"/>
  </cols>
  <sheetData>
    <row r="1" spans="2:233">
      <c r="X1" s="1">
        <v>1</v>
      </c>
      <c r="Y1" s="1">
        <f>+X1+1</f>
        <v>2</v>
      </c>
      <c r="Z1" s="1">
        <f t="shared" ref="Z1:AG1" si="0">+Y1+1</f>
        <v>3</v>
      </c>
      <c r="AA1" s="1">
        <f t="shared" si="0"/>
        <v>4</v>
      </c>
      <c r="AB1" s="1">
        <f t="shared" si="0"/>
        <v>5</v>
      </c>
      <c r="AC1" s="1">
        <f t="shared" si="0"/>
        <v>6</v>
      </c>
      <c r="AD1" s="1">
        <f t="shared" si="0"/>
        <v>7</v>
      </c>
      <c r="AE1" s="1">
        <f t="shared" si="0"/>
        <v>8</v>
      </c>
      <c r="AF1" s="1">
        <f t="shared" si="0"/>
        <v>9</v>
      </c>
      <c r="AG1" s="1">
        <f t="shared" si="0"/>
        <v>10</v>
      </c>
    </row>
    <row r="2" spans="2:233" s="2" customFormat="1">
      <c r="C2" s="2" t="s">
        <v>7</v>
      </c>
      <c r="D2" s="2" t="s">
        <v>8</v>
      </c>
      <c r="E2" s="2" t="s">
        <v>6</v>
      </c>
      <c r="F2" s="2" t="s">
        <v>9</v>
      </c>
      <c r="G2" s="2" t="s">
        <v>23</v>
      </c>
      <c r="H2" s="2" t="s">
        <v>24</v>
      </c>
      <c r="I2" s="2" t="s">
        <v>25</v>
      </c>
      <c r="J2" s="2" t="s">
        <v>26</v>
      </c>
      <c r="N2" s="2">
        <v>2015</v>
      </c>
      <c r="O2" s="2">
        <f>+N2+1</f>
        <v>2016</v>
      </c>
      <c r="P2" s="2">
        <f t="shared" ref="P2:AH2" si="1">+O2+1</f>
        <v>2017</v>
      </c>
      <c r="Q2" s="2">
        <f t="shared" si="1"/>
        <v>2018</v>
      </c>
      <c r="R2" s="2">
        <f t="shared" si="1"/>
        <v>2019</v>
      </c>
      <c r="S2" s="2">
        <f t="shared" si="1"/>
        <v>2020</v>
      </c>
      <c r="T2" s="2">
        <f t="shared" si="1"/>
        <v>2021</v>
      </c>
      <c r="U2" s="2">
        <f t="shared" si="1"/>
        <v>2022</v>
      </c>
      <c r="V2" s="2">
        <f t="shared" si="1"/>
        <v>2023</v>
      </c>
      <c r="W2" s="2">
        <f t="shared" si="1"/>
        <v>2024</v>
      </c>
      <c r="X2" s="2">
        <f t="shared" si="1"/>
        <v>2025</v>
      </c>
      <c r="Y2" s="2">
        <f t="shared" si="1"/>
        <v>2026</v>
      </c>
      <c r="Z2" s="2">
        <f t="shared" si="1"/>
        <v>2027</v>
      </c>
      <c r="AA2" s="2">
        <f t="shared" si="1"/>
        <v>2028</v>
      </c>
      <c r="AB2" s="2">
        <f t="shared" si="1"/>
        <v>2029</v>
      </c>
      <c r="AC2" s="2">
        <f t="shared" si="1"/>
        <v>2030</v>
      </c>
      <c r="AD2" s="2">
        <f t="shared" si="1"/>
        <v>2031</v>
      </c>
      <c r="AE2" s="2">
        <f t="shared" si="1"/>
        <v>2032</v>
      </c>
      <c r="AF2" s="2">
        <f t="shared" si="1"/>
        <v>2033</v>
      </c>
      <c r="AG2" s="2">
        <f t="shared" si="1"/>
        <v>2034</v>
      </c>
      <c r="AH2" s="2">
        <f t="shared" si="1"/>
        <v>2035</v>
      </c>
      <c r="AI2" s="2">
        <f>+AH2+1</f>
        <v>2036</v>
      </c>
      <c r="AJ2" s="2">
        <f t="shared" ref="AJ2:CU2" si="2">+AI2+1</f>
        <v>2037</v>
      </c>
      <c r="AK2" s="2">
        <f t="shared" si="2"/>
        <v>2038</v>
      </c>
      <c r="AL2" s="2">
        <f t="shared" si="2"/>
        <v>2039</v>
      </c>
      <c r="AM2" s="2">
        <f t="shared" si="2"/>
        <v>2040</v>
      </c>
      <c r="AN2" s="2">
        <f t="shared" si="2"/>
        <v>2041</v>
      </c>
      <c r="AO2" s="2">
        <f t="shared" si="2"/>
        <v>2042</v>
      </c>
      <c r="AP2" s="2">
        <f t="shared" si="2"/>
        <v>2043</v>
      </c>
      <c r="AQ2" s="2">
        <f t="shared" si="2"/>
        <v>2044</v>
      </c>
      <c r="AR2" s="2">
        <f t="shared" si="2"/>
        <v>2045</v>
      </c>
      <c r="AS2" s="2">
        <f t="shared" si="2"/>
        <v>2046</v>
      </c>
      <c r="AT2" s="2">
        <f t="shared" si="2"/>
        <v>2047</v>
      </c>
      <c r="AU2" s="2">
        <f t="shared" si="2"/>
        <v>2048</v>
      </c>
      <c r="AV2" s="2">
        <f t="shared" si="2"/>
        <v>2049</v>
      </c>
      <c r="AW2" s="2">
        <f t="shared" si="2"/>
        <v>2050</v>
      </c>
      <c r="AX2" s="2">
        <f t="shared" si="2"/>
        <v>2051</v>
      </c>
      <c r="AY2" s="2">
        <f t="shared" si="2"/>
        <v>2052</v>
      </c>
      <c r="AZ2" s="2">
        <f t="shared" si="2"/>
        <v>2053</v>
      </c>
      <c r="BA2" s="2">
        <f t="shared" si="2"/>
        <v>2054</v>
      </c>
      <c r="BB2" s="2">
        <f t="shared" si="2"/>
        <v>2055</v>
      </c>
      <c r="BC2" s="2">
        <f t="shared" si="2"/>
        <v>2056</v>
      </c>
      <c r="BD2" s="2">
        <f t="shared" si="2"/>
        <v>2057</v>
      </c>
      <c r="BE2" s="2">
        <f t="shared" si="2"/>
        <v>2058</v>
      </c>
      <c r="BF2" s="2">
        <f t="shared" si="2"/>
        <v>2059</v>
      </c>
      <c r="BG2" s="2">
        <f t="shared" si="2"/>
        <v>2060</v>
      </c>
      <c r="BH2" s="2">
        <f t="shared" si="2"/>
        <v>2061</v>
      </c>
      <c r="BI2" s="2">
        <f t="shared" si="2"/>
        <v>2062</v>
      </c>
      <c r="BJ2" s="2">
        <f t="shared" si="2"/>
        <v>2063</v>
      </c>
      <c r="BK2" s="2">
        <f t="shared" si="2"/>
        <v>2064</v>
      </c>
      <c r="BL2" s="2">
        <f t="shared" si="2"/>
        <v>2065</v>
      </c>
      <c r="BM2" s="2">
        <f t="shared" si="2"/>
        <v>2066</v>
      </c>
      <c r="BN2" s="2">
        <f t="shared" si="2"/>
        <v>2067</v>
      </c>
      <c r="BO2" s="2">
        <f t="shared" si="2"/>
        <v>2068</v>
      </c>
      <c r="BP2" s="2">
        <f t="shared" si="2"/>
        <v>2069</v>
      </c>
      <c r="BQ2" s="2">
        <f t="shared" si="2"/>
        <v>2070</v>
      </c>
      <c r="BR2" s="2">
        <f t="shared" si="2"/>
        <v>2071</v>
      </c>
      <c r="BS2" s="2">
        <f t="shared" si="2"/>
        <v>2072</v>
      </c>
      <c r="BT2" s="2">
        <f t="shared" si="2"/>
        <v>2073</v>
      </c>
      <c r="BU2" s="2">
        <f t="shared" si="2"/>
        <v>2074</v>
      </c>
      <c r="BV2" s="2">
        <f t="shared" si="2"/>
        <v>2075</v>
      </c>
      <c r="BW2" s="2">
        <f t="shared" si="2"/>
        <v>2076</v>
      </c>
      <c r="BX2" s="2">
        <f t="shared" si="2"/>
        <v>2077</v>
      </c>
      <c r="BY2" s="2">
        <f t="shared" si="2"/>
        <v>2078</v>
      </c>
      <c r="BZ2" s="2">
        <f t="shared" si="2"/>
        <v>2079</v>
      </c>
      <c r="CA2" s="2">
        <f t="shared" si="2"/>
        <v>2080</v>
      </c>
      <c r="CB2" s="2">
        <f t="shared" si="2"/>
        <v>2081</v>
      </c>
      <c r="CC2" s="2">
        <f t="shared" si="2"/>
        <v>2082</v>
      </c>
      <c r="CD2" s="2">
        <f t="shared" si="2"/>
        <v>2083</v>
      </c>
      <c r="CE2" s="2">
        <f t="shared" si="2"/>
        <v>2084</v>
      </c>
      <c r="CF2" s="2">
        <f t="shared" si="2"/>
        <v>2085</v>
      </c>
      <c r="CG2" s="2">
        <f t="shared" si="2"/>
        <v>2086</v>
      </c>
      <c r="CH2" s="2">
        <f t="shared" si="2"/>
        <v>2087</v>
      </c>
      <c r="CI2" s="2">
        <f t="shared" si="2"/>
        <v>2088</v>
      </c>
      <c r="CJ2" s="2">
        <f t="shared" si="2"/>
        <v>2089</v>
      </c>
      <c r="CK2" s="2">
        <f t="shared" si="2"/>
        <v>2090</v>
      </c>
      <c r="CL2" s="2">
        <f t="shared" si="2"/>
        <v>2091</v>
      </c>
      <c r="CM2" s="2">
        <f t="shared" si="2"/>
        <v>2092</v>
      </c>
      <c r="CN2" s="2">
        <f t="shared" si="2"/>
        <v>2093</v>
      </c>
      <c r="CO2" s="2">
        <f t="shared" si="2"/>
        <v>2094</v>
      </c>
      <c r="CP2" s="2">
        <f t="shared" si="2"/>
        <v>2095</v>
      </c>
      <c r="CQ2" s="2">
        <f t="shared" si="2"/>
        <v>2096</v>
      </c>
      <c r="CR2" s="2">
        <f t="shared" si="2"/>
        <v>2097</v>
      </c>
      <c r="CS2" s="2">
        <f t="shared" si="2"/>
        <v>2098</v>
      </c>
      <c r="CT2" s="2">
        <f t="shared" si="2"/>
        <v>2099</v>
      </c>
      <c r="CU2" s="2">
        <f t="shared" si="2"/>
        <v>2100</v>
      </c>
      <c r="CV2" s="2">
        <f t="shared" ref="CV2:FG2" si="3">+CU2+1</f>
        <v>2101</v>
      </c>
      <c r="CW2" s="2">
        <f t="shared" si="3"/>
        <v>2102</v>
      </c>
      <c r="CX2" s="2">
        <f t="shared" si="3"/>
        <v>2103</v>
      </c>
      <c r="CY2" s="2">
        <f t="shared" si="3"/>
        <v>2104</v>
      </c>
      <c r="CZ2" s="2">
        <f t="shared" si="3"/>
        <v>2105</v>
      </c>
      <c r="DA2" s="2">
        <f t="shared" si="3"/>
        <v>2106</v>
      </c>
      <c r="DB2" s="2">
        <f t="shared" si="3"/>
        <v>2107</v>
      </c>
      <c r="DC2" s="2">
        <f t="shared" si="3"/>
        <v>2108</v>
      </c>
      <c r="DD2" s="2">
        <f t="shared" si="3"/>
        <v>2109</v>
      </c>
      <c r="DE2" s="2">
        <f t="shared" si="3"/>
        <v>2110</v>
      </c>
      <c r="DF2" s="2">
        <f t="shared" si="3"/>
        <v>2111</v>
      </c>
      <c r="DG2" s="2">
        <f t="shared" si="3"/>
        <v>2112</v>
      </c>
      <c r="DH2" s="2">
        <f t="shared" si="3"/>
        <v>2113</v>
      </c>
      <c r="DI2" s="2">
        <f t="shared" si="3"/>
        <v>2114</v>
      </c>
      <c r="DJ2" s="2">
        <f t="shared" si="3"/>
        <v>2115</v>
      </c>
      <c r="DK2" s="2">
        <f t="shared" si="3"/>
        <v>2116</v>
      </c>
      <c r="DL2" s="2">
        <f t="shared" si="3"/>
        <v>2117</v>
      </c>
      <c r="DM2" s="2">
        <f t="shared" si="3"/>
        <v>2118</v>
      </c>
      <c r="DN2" s="2">
        <f t="shared" si="3"/>
        <v>2119</v>
      </c>
      <c r="DO2" s="2">
        <f t="shared" si="3"/>
        <v>2120</v>
      </c>
      <c r="DP2" s="2">
        <f t="shared" si="3"/>
        <v>2121</v>
      </c>
      <c r="DQ2" s="2">
        <f t="shared" si="3"/>
        <v>2122</v>
      </c>
      <c r="DR2" s="2">
        <f t="shared" si="3"/>
        <v>2123</v>
      </c>
      <c r="DS2" s="2">
        <f t="shared" si="3"/>
        <v>2124</v>
      </c>
      <c r="DT2" s="2">
        <f t="shared" si="3"/>
        <v>2125</v>
      </c>
      <c r="DU2" s="2">
        <f t="shared" si="3"/>
        <v>2126</v>
      </c>
      <c r="DV2" s="2">
        <f t="shared" si="3"/>
        <v>2127</v>
      </c>
      <c r="DW2" s="2">
        <f t="shared" si="3"/>
        <v>2128</v>
      </c>
      <c r="DX2" s="2">
        <f t="shared" si="3"/>
        <v>2129</v>
      </c>
      <c r="DY2" s="2">
        <f t="shared" si="3"/>
        <v>2130</v>
      </c>
      <c r="DZ2" s="2">
        <f t="shared" si="3"/>
        <v>2131</v>
      </c>
      <c r="EA2" s="2">
        <f t="shared" si="3"/>
        <v>2132</v>
      </c>
      <c r="EB2" s="2">
        <f t="shared" si="3"/>
        <v>2133</v>
      </c>
      <c r="EC2" s="2">
        <f t="shared" si="3"/>
        <v>2134</v>
      </c>
      <c r="ED2" s="2">
        <f t="shared" si="3"/>
        <v>2135</v>
      </c>
      <c r="EE2" s="2">
        <f t="shared" si="3"/>
        <v>2136</v>
      </c>
      <c r="EF2" s="2">
        <f t="shared" si="3"/>
        <v>2137</v>
      </c>
      <c r="EG2" s="2">
        <f t="shared" si="3"/>
        <v>2138</v>
      </c>
      <c r="EH2" s="2">
        <f t="shared" si="3"/>
        <v>2139</v>
      </c>
      <c r="EI2" s="2">
        <f t="shared" si="3"/>
        <v>2140</v>
      </c>
      <c r="EJ2" s="2">
        <f t="shared" si="3"/>
        <v>2141</v>
      </c>
      <c r="EK2" s="2">
        <f t="shared" si="3"/>
        <v>2142</v>
      </c>
      <c r="EL2" s="2">
        <f t="shared" si="3"/>
        <v>2143</v>
      </c>
      <c r="EM2" s="2">
        <f t="shared" si="3"/>
        <v>2144</v>
      </c>
      <c r="EN2" s="2">
        <f t="shared" si="3"/>
        <v>2145</v>
      </c>
      <c r="EO2" s="2">
        <f t="shared" si="3"/>
        <v>2146</v>
      </c>
      <c r="EP2" s="2">
        <f t="shared" si="3"/>
        <v>2147</v>
      </c>
      <c r="EQ2" s="2">
        <f t="shared" si="3"/>
        <v>2148</v>
      </c>
      <c r="ER2" s="2">
        <f t="shared" si="3"/>
        <v>2149</v>
      </c>
      <c r="ES2" s="2">
        <f t="shared" si="3"/>
        <v>2150</v>
      </c>
      <c r="ET2" s="2">
        <f t="shared" si="3"/>
        <v>2151</v>
      </c>
      <c r="EU2" s="2">
        <f t="shared" si="3"/>
        <v>2152</v>
      </c>
      <c r="EV2" s="2">
        <f t="shared" si="3"/>
        <v>2153</v>
      </c>
      <c r="EW2" s="2">
        <f t="shared" si="3"/>
        <v>2154</v>
      </c>
      <c r="EX2" s="2">
        <f t="shared" si="3"/>
        <v>2155</v>
      </c>
      <c r="EY2" s="2">
        <f t="shared" si="3"/>
        <v>2156</v>
      </c>
      <c r="EZ2" s="2">
        <f t="shared" si="3"/>
        <v>2157</v>
      </c>
      <c r="FA2" s="2">
        <f t="shared" si="3"/>
        <v>2158</v>
      </c>
      <c r="FB2" s="2">
        <f t="shared" si="3"/>
        <v>2159</v>
      </c>
      <c r="FC2" s="2">
        <f t="shared" si="3"/>
        <v>2160</v>
      </c>
      <c r="FD2" s="2">
        <f t="shared" si="3"/>
        <v>2161</v>
      </c>
      <c r="FE2" s="2">
        <f t="shared" si="3"/>
        <v>2162</v>
      </c>
      <c r="FF2" s="2">
        <f t="shared" si="3"/>
        <v>2163</v>
      </c>
      <c r="FG2" s="2">
        <f t="shared" si="3"/>
        <v>2164</v>
      </c>
      <c r="FH2" s="2">
        <f t="shared" ref="FH2:FX2" si="4">+FG2+1</f>
        <v>2165</v>
      </c>
      <c r="FI2" s="2">
        <f t="shared" si="4"/>
        <v>2166</v>
      </c>
      <c r="FJ2" s="2">
        <f t="shared" si="4"/>
        <v>2167</v>
      </c>
      <c r="FK2" s="2">
        <f t="shared" si="4"/>
        <v>2168</v>
      </c>
      <c r="FL2" s="2">
        <f t="shared" si="4"/>
        <v>2169</v>
      </c>
      <c r="FM2" s="2">
        <f t="shared" si="4"/>
        <v>2170</v>
      </c>
      <c r="FN2" s="2">
        <f t="shared" si="4"/>
        <v>2171</v>
      </c>
      <c r="FO2" s="2">
        <f t="shared" si="4"/>
        <v>2172</v>
      </c>
      <c r="FP2" s="2">
        <f t="shared" si="4"/>
        <v>2173</v>
      </c>
      <c r="FQ2" s="2">
        <f t="shared" si="4"/>
        <v>2174</v>
      </c>
      <c r="FR2" s="2">
        <f t="shared" si="4"/>
        <v>2175</v>
      </c>
      <c r="FS2" s="2">
        <f t="shared" si="4"/>
        <v>2176</v>
      </c>
      <c r="FT2" s="2">
        <f t="shared" si="4"/>
        <v>2177</v>
      </c>
      <c r="FU2" s="2">
        <f t="shared" si="4"/>
        <v>2178</v>
      </c>
      <c r="FV2" s="2">
        <f t="shared" si="4"/>
        <v>2179</v>
      </c>
      <c r="FW2" s="2">
        <f t="shared" si="4"/>
        <v>2180</v>
      </c>
      <c r="FX2" s="2">
        <f t="shared" si="4"/>
        <v>2181</v>
      </c>
      <c r="FY2" s="2">
        <f t="shared" ref="FY2:HZ2" si="5">+FX2+1</f>
        <v>2182</v>
      </c>
      <c r="FZ2" s="2">
        <f t="shared" si="5"/>
        <v>2183</v>
      </c>
      <c r="GA2" s="2">
        <f t="shared" si="5"/>
        <v>2184</v>
      </c>
      <c r="GB2" s="2">
        <f t="shared" si="5"/>
        <v>2185</v>
      </c>
      <c r="GC2" s="2">
        <f t="shared" si="5"/>
        <v>2186</v>
      </c>
      <c r="GD2" s="2">
        <f t="shared" si="5"/>
        <v>2187</v>
      </c>
      <c r="GE2" s="2">
        <f t="shared" si="5"/>
        <v>2188</v>
      </c>
      <c r="GF2" s="2">
        <f t="shared" si="5"/>
        <v>2189</v>
      </c>
      <c r="GG2" s="2">
        <f t="shared" si="5"/>
        <v>2190</v>
      </c>
      <c r="GH2" s="2">
        <f t="shared" si="5"/>
        <v>2191</v>
      </c>
      <c r="GI2" s="2">
        <f t="shared" si="5"/>
        <v>2192</v>
      </c>
      <c r="GJ2" s="2">
        <f t="shared" si="5"/>
        <v>2193</v>
      </c>
      <c r="GK2" s="2">
        <f t="shared" si="5"/>
        <v>2194</v>
      </c>
      <c r="GL2" s="2">
        <f t="shared" si="5"/>
        <v>2195</v>
      </c>
      <c r="GM2" s="2">
        <f t="shared" si="5"/>
        <v>2196</v>
      </c>
      <c r="GN2" s="2">
        <f t="shared" si="5"/>
        <v>2197</v>
      </c>
      <c r="GO2" s="2">
        <f t="shared" si="5"/>
        <v>2198</v>
      </c>
      <c r="GP2" s="2">
        <f t="shared" si="5"/>
        <v>2199</v>
      </c>
      <c r="GQ2" s="2">
        <f t="shared" si="5"/>
        <v>2200</v>
      </c>
      <c r="GR2" s="2">
        <f t="shared" si="5"/>
        <v>2201</v>
      </c>
      <c r="GS2" s="2">
        <f t="shared" si="5"/>
        <v>2202</v>
      </c>
      <c r="GT2" s="2">
        <f t="shared" si="5"/>
        <v>2203</v>
      </c>
      <c r="GU2" s="2">
        <f t="shared" si="5"/>
        <v>2204</v>
      </c>
      <c r="GV2" s="2">
        <f t="shared" si="5"/>
        <v>2205</v>
      </c>
      <c r="GW2" s="2">
        <f t="shared" si="5"/>
        <v>2206</v>
      </c>
      <c r="GX2" s="2">
        <f t="shared" si="5"/>
        <v>2207</v>
      </c>
      <c r="GY2" s="2">
        <f t="shared" si="5"/>
        <v>2208</v>
      </c>
      <c r="GZ2" s="2">
        <f t="shared" si="5"/>
        <v>2209</v>
      </c>
      <c r="HA2" s="2">
        <f t="shared" si="5"/>
        <v>2210</v>
      </c>
      <c r="HB2" s="2">
        <f t="shared" si="5"/>
        <v>2211</v>
      </c>
      <c r="HC2" s="2">
        <f t="shared" si="5"/>
        <v>2212</v>
      </c>
      <c r="HD2" s="2">
        <f t="shared" si="5"/>
        <v>2213</v>
      </c>
      <c r="HE2" s="2">
        <f t="shared" si="5"/>
        <v>2214</v>
      </c>
      <c r="HF2" s="2">
        <f t="shared" si="5"/>
        <v>2215</v>
      </c>
      <c r="HG2" s="2">
        <f t="shared" si="5"/>
        <v>2216</v>
      </c>
      <c r="HH2" s="2">
        <f t="shared" si="5"/>
        <v>2217</v>
      </c>
      <c r="HI2" s="2">
        <f t="shared" si="5"/>
        <v>2218</v>
      </c>
      <c r="HJ2" s="2">
        <f t="shared" si="5"/>
        <v>2219</v>
      </c>
      <c r="HK2" s="2">
        <f t="shared" si="5"/>
        <v>2220</v>
      </c>
      <c r="HL2" s="2">
        <f t="shared" si="5"/>
        <v>2221</v>
      </c>
      <c r="HM2" s="2">
        <f t="shared" si="5"/>
        <v>2222</v>
      </c>
      <c r="HN2" s="2">
        <f t="shared" si="5"/>
        <v>2223</v>
      </c>
      <c r="HO2" s="2">
        <f t="shared" si="5"/>
        <v>2224</v>
      </c>
      <c r="HP2" s="2">
        <f t="shared" si="5"/>
        <v>2225</v>
      </c>
      <c r="HQ2" s="2">
        <f t="shared" si="5"/>
        <v>2226</v>
      </c>
      <c r="HR2" s="2">
        <f t="shared" si="5"/>
        <v>2227</v>
      </c>
      <c r="HS2" s="2">
        <f t="shared" si="5"/>
        <v>2228</v>
      </c>
      <c r="HT2" s="2">
        <f t="shared" si="5"/>
        <v>2229</v>
      </c>
      <c r="HU2" s="2">
        <f t="shared" si="5"/>
        <v>2230</v>
      </c>
      <c r="HV2" s="2">
        <f t="shared" si="5"/>
        <v>2231</v>
      </c>
      <c r="HW2" s="2">
        <f t="shared" si="5"/>
        <v>2232</v>
      </c>
      <c r="HX2" s="2">
        <f t="shared" si="5"/>
        <v>2233</v>
      </c>
      <c r="HY2" s="2">
        <f t="shared" si="5"/>
        <v>2234</v>
      </c>
    </row>
    <row r="3" spans="2:233">
      <c r="B3" s="1" t="s">
        <v>1</v>
      </c>
      <c r="C3" s="1">
        <v>144905</v>
      </c>
      <c r="D3" s="1">
        <v>160390</v>
      </c>
      <c r="E3" s="1">
        <v>187686</v>
      </c>
      <c r="F3" s="1">
        <f>+W3-SUM(C3:E3)</f>
        <v>179620</v>
      </c>
      <c r="G3" s="1">
        <v>136669</v>
      </c>
      <c r="H3" s="1">
        <v>159313</v>
      </c>
      <c r="I3" s="1">
        <v>182727</v>
      </c>
      <c r="J3" s="6">
        <f>+X3-SUM(G3:I3)</f>
        <v>186291</v>
      </c>
      <c r="T3" s="1">
        <v>506397</v>
      </c>
      <c r="U3" s="1">
        <v>732393</v>
      </c>
      <c r="V3" s="1">
        <v>751898</v>
      </c>
      <c r="W3" s="1">
        <v>672601</v>
      </c>
      <c r="X3" s="1">
        <v>665000</v>
      </c>
      <c r="Y3" s="1">
        <f>+X3*0.99</f>
        <v>658350</v>
      </c>
      <c r="Z3" s="1">
        <f t="shared" ref="Z3:AG3" si="6">+Y3*0.99</f>
        <v>651766.5</v>
      </c>
      <c r="AA3" s="1">
        <f t="shared" si="6"/>
        <v>645248.83499999996</v>
      </c>
      <c r="AB3" s="1">
        <f t="shared" si="6"/>
        <v>638796.34664999996</v>
      </c>
      <c r="AC3" s="1">
        <f t="shared" si="6"/>
        <v>632408.38318349991</v>
      </c>
      <c r="AD3" s="1">
        <f t="shared" si="6"/>
        <v>626084.29935166496</v>
      </c>
      <c r="AE3" s="1">
        <f t="shared" si="6"/>
        <v>619823.45635814825</v>
      </c>
      <c r="AF3" s="1">
        <f t="shared" si="6"/>
        <v>613625.22179456672</v>
      </c>
      <c r="AG3" s="1">
        <f t="shared" si="6"/>
        <v>607488.96957662108</v>
      </c>
    </row>
    <row r="4" spans="2:233">
      <c r="B4" s="1" t="s">
        <v>3</v>
      </c>
      <c r="C4" s="1">
        <v>62902</v>
      </c>
      <c r="D4" s="1">
        <v>71104</v>
      </c>
      <c r="E4" s="1">
        <v>85358</v>
      </c>
      <c r="F4" s="1">
        <f t="shared" ref="F4:F13" si="7">+W4-SUM(C4:E4)</f>
        <v>82843</v>
      </c>
      <c r="G4" s="1">
        <v>61156</v>
      </c>
      <c r="H4" s="1">
        <v>72948</v>
      </c>
      <c r="I4" s="1">
        <v>84331</v>
      </c>
      <c r="J4" s="6">
        <f t="shared" ref="J4:J13" si="8">+X4-SUM(G4:I4)</f>
        <v>87465</v>
      </c>
      <c r="T4" s="1">
        <v>235898</v>
      </c>
      <c r="U4" s="1">
        <v>313328</v>
      </c>
      <c r="V4" s="1">
        <v>318003</v>
      </c>
      <c r="W4" s="1">
        <v>302207</v>
      </c>
      <c r="X4" s="1">
        <f>+X3*(1-0.54)</f>
        <v>305900</v>
      </c>
      <c r="Y4" s="1">
        <f>+Y$3*(X4/X$3)</f>
        <v>302841</v>
      </c>
      <c r="Z4" s="1">
        <f t="shared" ref="Z4:AG10" si="9">+Z$3*(Y4/Y$3)</f>
        <v>299812.59000000003</v>
      </c>
      <c r="AA4" s="1">
        <f t="shared" si="9"/>
        <v>296814.46409999998</v>
      </c>
      <c r="AB4" s="1">
        <f t="shared" si="9"/>
        <v>293846.31945900002</v>
      </c>
      <c r="AC4" s="1">
        <f t="shared" si="9"/>
        <v>290907.85626441002</v>
      </c>
      <c r="AD4" s="1">
        <f t="shared" si="9"/>
        <v>287998.77770176594</v>
      </c>
      <c r="AE4" s="1">
        <f t="shared" si="9"/>
        <v>285118.78992474824</v>
      </c>
      <c r="AF4" s="1">
        <f t="shared" si="9"/>
        <v>282267.60202550073</v>
      </c>
      <c r="AG4" s="1">
        <f t="shared" si="9"/>
        <v>279444.92600524577</v>
      </c>
    </row>
    <row r="5" spans="2:233">
      <c r="B5" s="1" t="s">
        <v>10</v>
      </c>
      <c r="C5" s="1">
        <v>71104</v>
      </c>
      <c r="D5" s="1">
        <v>79638</v>
      </c>
      <c r="E5" s="1">
        <v>81636</v>
      </c>
      <c r="F5" s="1">
        <f t="shared" si="7"/>
        <v>83311</v>
      </c>
      <c r="G5" s="1">
        <v>72202</v>
      </c>
      <c r="H5" s="1">
        <v>83335</v>
      </c>
      <c r="I5" s="1">
        <v>91846</v>
      </c>
      <c r="J5" s="6">
        <f t="shared" si="8"/>
        <v>64738.428603287844</v>
      </c>
      <c r="T5" s="1">
        <v>256707</v>
      </c>
      <c r="U5" s="1">
        <v>301574</v>
      </c>
      <c r="V5" s="1">
        <v>313541</v>
      </c>
      <c r="W5" s="1">
        <v>315689</v>
      </c>
      <c r="X5" s="1">
        <f>+X3*(W5/W3)</f>
        <v>312121.42860328784</v>
      </c>
      <c r="Y5" s="1">
        <f>+Y$3*(X5/X$3)</f>
        <v>309000.21431725495</v>
      </c>
      <c r="Z5" s="1">
        <f t="shared" si="9"/>
        <v>305910.21217408241</v>
      </c>
      <c r="AA5" s="1">
        <f t="shared" si="9"/>
        <v>302851.11005234154</v>
      </c>
      <c r="AB5" s="1">
        <f t="shared" si="9"/>
        <v>299822.59895181813</v>
      </c>
      <c r="AC5" s="1">
        <f t="shared" si="9"/>
        <v>296824.37296229997</v>
      </c>
      <c r="AD5" s="1">
        <f t="shared" si="9"/>
        <v>293856.12923267699</v>
      </c>
      <c r="AE5" s="1">
        <f t="shared" si="9"/>
        <v>290917.56794035021</v>
      </c>
      <c r="AF5" s="1">
        <f t="shared" si="9"/>
        <v>288008.39226094668</v>
      </c>
      <c r="AG5" s="1">
        <f t="shared" si="9"/>
        <v>285128.30833833723</v>
      </c>
    </row>
    <row r="6" spans="2:233">
      <c r="B6" s="1" t="s">
        <v>11</v>
      </c>
      <c r="C6" s="1">
        <f>+C3-SUM(C4:C5)</f>
        <v>10899</v>
      </c>
      <c r="D6" s="1">
        <f>+D3-SUM(D4:D5)</f>
        <v>9648</v>
      </c>
      <c r="E6" s="1">
        <f>+E3-SUM(E4:E5)</f>
        <v>20692</v>
      </c>
      <c r="F6" s="1">
        <f t="shared" si="7"/>
        <v>13466</v>
      </c>
      <c r="G6" s="1">
        <f>+G3-SUM(G4:G5)</f>
        <v>3311</v>
      </c>
      <c r="H6" s="1">
        <f>+H3-SUM(H4:H5)</f>
        <v>3030</v>
      </c>
      <c r="I6" s="1">
        <f>+I3-SUM(I4:I5)</f>
        <v>6550</v>
      </c>
      <c r="J6" s="6">
        <f t="shared" si="8"/>
        <v>34087.571396712214</v>
      </c>
      <c r="T6" s="1">
        <f t="shared" ref="T6:Y6" si="10">+T3-SUM(T4:T5)</f>
        <v>13792</v>
      </c>
      <c r="U6" s="1">
        <f t="shared" si="10"/>
        <v>117491</v>
      </c>
      <c r="V6" s="1">
        <f t="shared" si="10"/>
        <v>120354</v>
      </c>
      <c r="W6" s="1">
        <f t="shared" si="10"/>
        <v>54705</v>
      </c>
      <c r="X6" s="1">
        <f t="shared" si="10"/>
        <v>46978.571396712214</v>
      </c>
      <c r="Y6" s="1">
        <f t="shared" si="10"/>
        <v>46508.785682745045</v>
      </c>
      <c r="Z6" s="1">
        <f t="shared" ref="Z6:AG6" si="11">+Z3-SUM(Z4:Z5)</f>
        <v>46043.697825917508</v>
      </c>
      <c r="AA6" s="1">
        <f t="shared" si="11"/>
        <v>45583.260847658385</v>
      </c>
      <c r="AB6" s="1">
        <f t="shared" si="11"/>
        <v>45127.428239181871</v>
      </c>
      <c r="AC6" s="1">
        <f t="shared" si="11"/>
        <v>44676.153956789873</v>
      </c>
      <c r="AD6" s="1">
        <f t="shared" si="11"/>
        <v>44229.392417222029</v>
      </c>
      <c r="AE6" s="1">
        <f t="shared" si="11"/>
        <v>43787.098493049853</v>
      </c>
      <c r="AF6" s="1">
        <f t="shared" si="11"/>
        <v>43349.227508119307</v>
      </c>
      <c r="AG6" s="1">
        <f t="shared" si="11"/>
        <v>42915.735233038082</v>
      </c>
    </row>
    <row r="7" spans="2:233">
      <c r="B7" s="1" t="s">
        <v>12</v>
      </c>
      <c r="C7" s="1">
        <v>1025</v>
      </c>
      <c r="D7" s="1">
        <v>1537</v>
      </c>
      <c r="E7" s="1">
        <v>1632</v>
      </c>
      <c r="F7" s="1">
        <f t="shared" si="7"/>
        <v>1800</v>
      </c>
      <c r="G7" s="1">
        <v>2172</v>
      </c>
      <c r="H7" s="1">
        <v>1877</v>
      </c>
      <c r="I7" s="1">
        <v>1522</v>
      </c>
      <c r="J7" s="6">
        <f t="shared" si="8"/>
        <v>355.26237546480024</v>
      </c>
      <c r="T7" s="1">
        <v>387</v>
      </c>
      <c r="U7" s="1">
        <v>530</v>
      </c>
      <c r="V7" s="1">
        <v>2069</v>
      </c>
      <c r="W7" s="1">
        <v>5994</v>
      </c>
      <c r="X7" s="1">
        <f>+X$3*(W7/W$3)</f>
        <v>5926.2623754648002</v>
      </c>
      <c r="Y7" s="1">
        <f>+Y$3*(X7/X$3)</f>
        <v>5866.9997517101519</v>
      </c>
      <c r="Z7" s="1">
        <f t="shared" si="9"/>
        <v>5808.3297541930506</v>
      </c>
      <c r="AA7" s="1">
        <f t="shared" si="9"/>
        <v>5750.2464566511198</v>
      </c>
      <c r="AB7" s="1">
        <f t="shared" si="9"/>
        <v>5692.7439920846082</v>
      </c>
      <c r="AC7" s="1">
        <f t="shared" si="9"/>
        <v>5635.816552163762</v>
      </c>
      <c r="AD7" s="1">
        <f t="shared" si="9"/>
        <v>5579.4583866421244</v>
      </c>
      <c r="AE7" s="1">
        <f t="shared" si="9"/>
        <v>5523.6638027757026</v>
      </c>
      <c r="AF7" s="1">
        <f t="shared" si="9"/>
        <v>5468.4271647479454</v>
      </c>
      <c r="AG7" s="1">
        <f t="shared" si="9"/>
        <v>5413.7428931004661</v>
      </c>
    </row>
    <row r="8" spans="2:233">
      <c r="B8" s="1" t="s">
        <v>13</v>
      </c>
      <c r="C8" s="1">
        <v>-113</v>
      </c>
      <c r="D8" s="1">
        <v>-113</v>
      </c>
      <c r="E8" s="1">
        <v>-135</v>
      </c>
      <c r="F8" s="1">
        <f t="shared" si="7"/>
        <v>-136</v>
      </c>
      <c r="G8" s="1">
        <v>-118</v>
      </c>
      <c r="H8" s="1">
        <v>-110</v>
      </c>
      <c r="I8" s="1">
        <v>-144</v>
      </c>
      <c r="J8" s="6">
        <f t="shared" si="8"/>
        <v>-119.38345021788552</v>
      </c>
      <c r="T8" s="1">
        <v>-1959</v>
      </c>
      <c r="U8" s="1">
        <v>-688</v>
      </c>
      <c r="V8" s="1">
        <v>-518</v>
      </c>
      <c r="W8" s="1">
        <v>-497</v>
      </c>
      <c r="X8" s="1">
        <f>+X$3*(W8/W$3)</f>
        <v>-491.38345021788552</v>
      </c>
      <c r="Y8" s="1">
        <f>+Y$3*(X8/X$3)</f>
        <v>-486.46961571570665</v>
      </c>
      <c r="Z8" s="1">
        <f t="shared" si="9"/>
        <v>-481.60491955854957</v>
      </c>
      <c r="AA8" s="1">
        <f t="shared" si="9"/>
        <v>-476.78887036296408</v>
      </c>
      <c r="AB8" s="1">
        <f t="shared" si="9"/>
        <v>-472.02098165933444</v>
      </c>
      <c r="AC8" s="1">
        <f t="shared" si="9"/>
        <v>-467.30077184274103</v>
      </c>
      <c r="AD8" s="1">
        <f t="shared" si="9"/>
        <v>-462.62776412431367</v>
      </c>
      <c r="AE8" s="1">
        <f t="shared" si="9"/>
        <v>-458.00148648307049</v>
      </c>
      <c r="AF8" s="1">
        <f t="shared" si="9"/>
        <v>-453.42147161823976</v>
      </c>
      <c r="AG8" s="1">
        <f t="shared" si="9"/>
        <v>-448.88725690205735</v>
      </c>
    </row>
    <row r="9" spans="2:233">
      <c r="B9" s="1" t="s">
        <v>14</v>
      </c>
      <c r="C9" s="1">
        <f>SUM(C6:C8)</f>
        <v>11811</v>
      </c>
      <c r="D9" s="1">
        <f>SUM(D6:D8)</f>
        <v>11072</v>
      </c>
      <c r="E9" s="1">
        <f>SUM(E6:E8)</f>
        <v>22189</v>
      </c>
      <c r="F9" s="1">
        <f t="shared" si="7"/>
        <v>15130</v>
      </c>
      <c r="G9" s="1">
        <f>SUM(G6:G8)</f>
        <v>5365</v>
      </c>
      <c r="H9" s="1">
        <f>SUM(H6:H8)</f>
        <v>4797</v>
      </c>
      <c r="I9" s="1">
        <f>SUM(I6:I8)</f>
        <v>7928</v>
      </c>
      <c r="J9" s="6">
        <f t="shared" si="8"/>
        <v>34323.450321959128</v>
      </c>
      <c r="T9" s="1">
        <f t="shared" ref="T9:Y9" si="12">SUM(T6:T8)</f>
        <v>12220</v>
      </c>
      <c r="U9" s="1">
        <f t="shared" si="12"/>
        <v>117333</v>
      </c>
      <c r="V9" s="1">
        <f t="shared" si="12"/>
        <v>121905</v>
      </c>
      <c r="W9" s="1">
        <f t="shared" si="12"/>
        <v>60202</v>
      </c>
      <c r="X9" s="1">
        <f t="shared" si="12"/>
        <v>52413.450321959128</v>
      </c>
      <c r="Y9" s="1">
        <f t="shared" si="12"/>
        <v>51889.315818739487</v>
      </c>
      <c r="Z9" s="1">
        <f t="shared" ref="Z9:AG9" si="13">SUM(Z6:Z8)</f>
        <v>51370.422660552009</v>
      </c>
      <c r="AA9" s="1">
        <f t="shared" si="13"/>
        <v>50856.718433946538</v>
      </c>
      <c r="AB9" s="1">
        <f t="shared" si="13"/>
        <v>50348.151249607145</v>
      </c>
      <c r="AC9" s="1">
        <f t="shared" si="13"/>
        <v>49844.669737110897</v>
      </c>
      <c r="AD9" s="1">
        <f t="shared" si="13"/>
        <v>49346.223039739838</v>
      </c>
      <c r="AE9" s="1">
        <f t="shared" si="13"/>
        <v>48852.760809342479</v>
      </c>
      <c r="AF9" s="1">
        <f t="shared" si="13"/>
        <v>48364.233201249015</v>
      </c>
      <c r="AG9" s="1">
        <f t="shared" si="13"/>
        <v>47880.59086923649</v>
      </c>
    </row>
    <row r="10" spans="2:233">
      <c r="B10" s="1" t="s">
        <v>15</v>
      </c>
      <c r="C10" s="1">
        <v>2534</v>
      </c>
      <c r="D10" s="1">
        <v>2885</v>
      </c>
      <c r="E10" s="1">
        <v>4519</v>
      </c>
      <c r="F10" s="1">
        <f t="shared" si="7"/>
        <v>2723</v>
      </c>
      <c r="G10" s="1">
        <v>2302</v>
      </c>
      <c r="H10" s="1">
        <v>936</v>
      </c>
      <c r="I10" s="1">
        <v>2495</v>
      </c>
      <c r="J10" s="6">
        <f t="shared" si="8"/>
        <v>5290.0008060583459</v>
      </c>
      <c r="T10" s="1">
        <v>-31188</v>
      </c>
      <c r="U10" s="1">
        <v>24774</v>
      </c>
      <c r="V10" s="1">
        <v>24882</v>
      </c>
      <c r="W10" s="1">
        <v>12661</v>
      </c>
      <c r="X10" s="1">
        <f>+X9*(W10/W9)</f>
        <v>11023.000806058346</v>
      </c>
      <c r="Y10" s="1">
        <f>+Y$3*(X10/X$3)</f>
        <v>10912.770797997762</v>
      </c>
      <c r="Z10" s="1">
        <f t="shared" si="9"/>
        <v>10803.643090017784</v>
      </c>
      <c r="AA10" s="1">
        <f t="shared" si="9"/>
        <v>10695.606659117606</v>
      </c>
      <c r="AB10" s="1">
        <f t="shared" si="9"/>
        <v>10588.65059252643</v>
      </c>
      <c r="AC10" s="1">
        <f t="shared" si="9"/>
        <v>10482.764086601164</v>
      </c>
      <c r="AD10" s="1">
        <f t="shared" si="9"/>
        <v>10377.936445735153</v>
      </c>
      <c r="AE10" s="1">
        <f t="shared" si="9"/>
        <v>10274.157081277801</v>
      </c>
      <c r="AF10" s="1">
        <f t="shared" si="9"/>
        <v>10171.415510465022</v>
      </c>
      <c r="AG10" s="1">
        <f t="shared" si="9"/>
        <v>10069.701355360372</v>
      </c>
    </row>
    <row r="11" spans="2:233">
      <c r="B11" s="1" t="s">
        <v>16</v>
      </c>
      <c r="C11" s="1">
        <f>+C9-C10</f>
        <v>9277</v>
      </c>
      <c r="D11" s="1">
        <f>+D9-D10</f>
        <v>8187</v>
      </c>
      <c r="E11" s="1">
        <f>+E9-E10</f>
        <v>17670</v>
      </c>
      <c r="F11" s="1">
        <f t="shared" si="7"/>
        <v>12407</v>
      </c>
      <c r="G11" s="1">
        <f>+G9-G10</f>
        <v>3063</v>
      </c>
      <c r="H11" s="1">
        <f>+H9-H10</f>
        <v>3861</v>
      </c>
      <c r="I11" s="1">
        <f>+I9-I10</f>
        <v>5433</v>
      </c>
      <c r="J11" s="6">
        <f t="shared" si="8"/>
        <v>29033.449515900778</v>
      </c>
      <c r="T11" s="1">
        <f>+T9-T10</f>
        <v>43408</v>
      </c>
      <c r="U11" s="1">
        <f>+U9-U10</f>
        <v>92559</v>
      </c>
      <c r="V11" s="1">
        <f>+V9-V10</f>
        <v>97023</v>
      </c>
      <c r="W11" s="1">
        <f>+W9-W10</f>
        <v>47541</v>
      </c>
      <c r="X11" s="1">
        <f>+X9-X10</f>
        <v>41390.449515900778</v>
      </c>
      <c r="Y11" s="1">
        <f t="shared" ref="Y11:AG11" si="14">+Y9-Y10</f>
        <v>40976.545020741723</v>
      </c>
      <c r="Z11" s="1">
        <f t="shared" si="14"/>
        <v>40566.779570534229</v>
      </c>
      <c r="AA11" s="1">
        <f t="shared" si="14"/>
        <v>40161.111774828933</v>
      </c>
      <c r="AB11" s="1">
        <f t="shared" si="14"/>
        <v>39759.500657080716</v>
      </c>
      <c r="AC11" s="1">
        <f t="shared" si="14"/>
        <v>39361.905650509732</v>
      </c>
      <c r="AD11" s="1">
        <f t="shared" si="14"/>
        <v>38968.286594004683</v>
      </c>
      <c r="AE11" s="1">
        <f t="shared" si="14"/>
        <v>38578.603728064678</v>
      </c>
      <c r="AF11" s="1">
        <f t="shared" si="14"/>
        <v>38192.817690783995</v>
      </c>
      <c r="AG11" s="1">
        <f t="shared" si="14"/>
        <v>37810.889513876115</v>
      </c>
    </row>
    <row r="12" spans="2:233" s="3" customFormat="1">
      <c r="B12" s="3" t="s">
        <v>17</v>
      </c>
      <c r="C12" s="3">
        <v>149</v>
      </c>
      <c r="D12" s="3">
        <v>138</v>
      </c>
      <c r="E12" s="3">
        <v>281</v>
      </c>
      <c r="F12" s="1">
        <f t="shared" si="7"/>
        <v>262</v>
      </c>
      <c r="G12" s="3">
        <v>172</v>
      </c>
      <c r="H12" s="3">
        <v>140</v>
      </c>
      <c r="I12" s="3">
        <v>383</v>
      </c>
      <c r="J12" s="6">
        <f t="shared" si="8"/>
        <v>27.619909093154206</v>
      </c>
      <c r="T12" s="3">
        <v>324</v>
      </c>
      <c r="U12" s="3">
        <v>960</v>
      </c>
      <c r="V12" s="3">
        <v>2495</v>
      </c>
      <c r="W12" s="3">
        <v>830</v>
      </c>
      <c r="X12" s="3">
        <f>+X11*(W12/W11)</f>
        <v>722.61990909315421</v>
      </c>
      <c r="Y12" s="3">
        <f>+Y11*(X12/X11)</f>
        <v>715.39371000222184</v>
      </c>
      <c r="Z12" s="3">
        <f t="shared" ref="Z12:AG12" si="15">+Z11*(Y12/Y11)</f>
        <v>708.2397729021983</v>
      </c>
      <c r="AA12" s="3">
        <f t="shared" si="15"/>
        <v>701.15737517317712</v>
      </c>
      <c r="AB12" s="3">
        <f t="shared" si="15"/>
        <v>694.14580142144666</v>
      </c>
      <c r="AC12" s="3">
        <f t="shared" si="15"/>
        <v>687.20434340722909</v>
      </c>
      <c r="AD12" s="3">
        <f t="shared" si="15"/>
        <v>680.33229997315766</v>
      </c>
      <c r="AE12" s="3">
        <f t="shared" si="15"/>
        <v>673.52897697342678</v>
      </c>
      <c r="AF12" s="3">
        <f t="shared" si="15"/>
        <v>666.79368720369189</v>
      </c>
      <c r="AG12" s="3">
        <f t="shared" si="15"/>
        <v>660.12575033165422</v>
      </c>
    </row>
    <row r="13" spans="2:233">
      <c r="B13" s="1" t="s">
        <v>16</v>
      </c>
      <c r="C13" s="1">
        <f>+C11-C12</f>
        <v>9128</v>
      </c>
      <c r="D13" s="1">
        <f>+D11-D12</f>
        <v>8049</v>
      </c>
      <c r="E13" s="1">
        <f>+E11-E12</f>
        <v>17389</v>
      </c>
      <c r="F13" s="1">
        <f t="shared" si="7"/>
        <v>12145</v>
      </c>
      <c r="G13" s="1">
        <f>+G11-G12</f>
        <v>2891</v>
      </c>
      <c r="H13" s="1">
        <f>+H11-H12</f>
        <v>3721</v>
      </c>
      <c r="I13" s="1">
        <f>+I11-I12</f>
        <v>5050</v>
      </c>
      <c r="J13" s="6">
        <f t="shared" si="8"/>
        <v>29005.829606807623</v>
      </c>
      <c r="T13" s="1">
        <f t="shared" ref="T13:Y13" si="16">+T11-T12</f>
        <v>43084</v>
      </c>
      <c r="U13" s="1">
        <f t="shared" si="16"/>
        <v>91599</v>
      </c>
      <c r="V13" s="1">
        <f t="shared" si="16"/>
        <v>94528</v>
      </c>
      <c r="W13" s="1">
        <f t="shared" si="16"/>
        <v>46711</v>
      </c>
      <c r="X13" s="1">
        <f t="shared" si="16"/>
        <v>40667.829606807623</v>
      </c>
      <c r="Y13" s="1">
        <f t="shared" si="16"/>
        <v>40261.1513107395</v>
      </c>
      <c r="Z13" s="1">
        <f t="shared" ref="Z13:AG13" si="17">+Z11-Z12</f>
        <v>39858.539797632031</v>
      </c>
      <c r="AA13" s="1">
        <f t="shared" si="17"/>
        <v>39459.954399655755</v>
      </c>
      <c r="AB13" s="1">
        <f t="shared" si="17"/>
        <v>39065.354855659272</v>
      </c>
      <c r="AC13" s="1">
        <f t="shared" si="17"/>
        <v>38674.701307102507</v>
      </c>
      <c r="AD13" s="1">
        <f t="shared" si="17"/>
        <v>38287.954294031522</v>
      </c>
      <c r="AE13" s="1">
        <f t="shared" si="17"/>
        <v>37905.074751091248</v>
      </c>
      <c r="AF13" s="1">
        <f t="shared" si="17"/>
        <v>37526.0240035803</v>
      </c>
      <c r="AG13" s="1">
        <f t="shared" si="17"/>
        <v>37150.763763544463</v>
      </c>
      <c r="AH13" s="1">
        <f>+AG13*(1+$AK$18)</f>
        <v>36779.256125909014</v>
      </c>
      <c r="AI13" s="1">
        <f t="shared" ref="AI13:CT13" si="18">+AH13*(1+$AK$18)</f>
        <v>36411.463564649923</v>
      </c>
      <c r="AJ13" s="1">
        <f t="shared" si="18"/>
        <v>36047.348929003427</v>
      </c>
      <c r="AK13" s="1">
        <f t="shared" si="18"/>
        <v>35686.875439713389</v>
      </c>
      <c r="AL13" s="1">
        <f t="shared" si="18"/>
        <v>35330.006685316257</v>
      </c>
      <c r="AM13" s="1">
        <f t="shared" si="18"/>
        <v>34976.706618463097</v>
      </c>
      <c r="AN13" s="1">
        <f t="shared" si="18"/>
        <v>34626.939552278469</v>
      </c>
      <c r="AO13" s="1">
        <f t="shared" si="18"/>
        <v>34280.670156755681</v>
      </c>
      <c r="AP13" s="1">
        <f t="shared" si="18"/>
        <v>33937.863455188126</v>
      </c>
      <c r="AQ13" s="1">
        <f t="shared" si="18"/>
        <v>33598.484820636244</v>
      </c>
      <c r="AR13" s="1">
        <f t="shared" si="18"/>
        <v>33262.499972429883</v>
      </c>
      <c r="AS13" s="1">
        <f t="shared" si="18"/>
        <v>32929.874972705584</v>
      </c>
      <c r="AT13" s="1">
        <f t="shared" si="18"/>
        <v>32600.576222978529</v>
      </c>
      <c r="AU13" s="1">
        <f t="shared" si="18"/>
        <v>32274.570460748742</v>
      </c>
      <c r="AV13" s="1">
        <f t="shared" si="18"/>
        <v>31951.824756141254</v>
      </c>
      <c r="AW13" s="1">
        <f t="shared" si="18"/>
        <v>31632.306508579841</v>
      </c>
      <c r="AX13" s="1">
        <f t="shared" si="18"/>
        <v>31315.983443494042</v>
      </c>
      <c r="AY13" s="1">
        <f t="shared" si="18"/>
        <v>31002.823609059102</v>
      </c>
      <c r="AZ13" s="1">
        <f t="shared" si="18"/>
        <v>30692.79537296851</v>
      </c>
      <c r="BA13" s="1">
        <f t="shared" si="18"/>
        <v>30385.867419238824</v>
      </c>
      <c r="BB13" s="1">
        <f t="shared" si="18"/>
        <v>30082.008745046434</v>
      </c>
      <c r="BC13" s="1">
        <f t="shared" si="18"/>
        <v>29781.188657595969</v>
      </c>
      <c r="BD13" s="1">
        <f t="shared" si="18"/>
        <v>29483.376771020008</v>
      </c>
      <c r="BE13" s="1">
        <f t="shared" si="18"/>
        <v>29188.543003309809</v>
      </c>
      <c r="BF13" s="1">
        <f t="shared" si="18"/>
        <v>28896.657573276712</v>
      </c>
      <c r="BG13" s="1">
        <f t="shared" si="18"/>
        <v>28607.690997543945</v>
      </c>
      <c r="BH13" s="1">
        <f t="shared" si="18"/>
        <v>28321.614087568505</v>
      </c>
      <c r="BI13" s="1">
        <f t="shared" si="18"/>
        <v>28038.397946692821</v>
      </c>
      <c r="BJ13" s="1">
        <f t="shared" si="18"/>
        <v>27758.013967225892</v>
      </c>
      <c r="BK13" s="1">
        <f t="shared" si="18"/>
        <v>27480.433827553632</v>
      </c>
      <c r="BL13" s="1">
        <f t="shared" si="18"/>
        <v>27205.629489278097</v>
      </c>
      <c r="BM13" s="1">
        <f t="shared" si="18"/>
        <v>26933.573194385317</v>
      </c>
      <c r="BN13" s="1">
        <f t="shared" si="18"/>
        <v>26664.237462441462</v>
      </c>
      <c r="BO13" s="1">
        <f t="shared" si="18"/>
        <v>26397.595087817048</v>
      </c>
      <c r="BP13" s="1">
        <f t="shared" si="18"/>
        <v>26133.619136938876</v>
      </c>
      <c r="BQ13" s="1">
        <f t="shared" si="18"/>
        <v>25872.282945569488</v>
      </c>
      <c r="BR13" s="1">
        <f t="shared" si="18"/>
        <v>25613.560116113793</v>
      </c>
      <c r="BS13" s="1">
        <f t="shared" si="18"/>
        <v>25357.424514952654</v>
      </c>
      <c r="BT13" s="1">
        <f t="shared" si="18"/>
        <v>25103.850269803126</v>
      </c>
      <c r="BU13" s="1">
        <f t="shared" si="18"/>
        <v>24852.811767105093</v>
      </c>
      <c r="BV13" s="1">
        <f t="shared" si="18"/>
        <v>24604.283649434041</v>
      </c>
      <c r="BW13" s="1">
        <f t="shared" si="18"/>
        <v>24358.240812939701</v>
      </c>
      <c r="BX13" s="1">
        <f t="shared" si="18"/>
        <v>24114.658404810303</v>
      </c>
      <c r="BY13" s="1">
        <f t="shared" si="18"/>
        <v>23873.5118207622</v>
      </c>
      <c r="BZ13" s="1">
        <f t="shared" si="18"/>
        <v>23634.776702554576</v>
      </c>
      <c r="CA13" s="1">
        <f t="shared" si="18"/>
        <v>23398.428935529031</v>
      </c>
      <c r="CB13" s="1">
        <f t="shared" si="18"/>
        <v>23164.444646173739</v>
      </c>
      <c r="CC13" s="1">
        <f t="shared" si="18"/>
        <v>22932.800199712001</v>
      </c>
      <c r="CD13" s="1">
        <f t="shared" si="18"/>
        <v>22703.47219771488</v>
      </c>
      <c r="CE13" s="1">
        <f t="shared" si="18"/>
        <v>22476.43747573773</v>
      </c>
      <c r="CF13" s="1">
        <f t="shared" si="18"/>
        <v>22251.673100980352</v>
      </c>
      <c r="CG13" s="1">
        <f t="shared" si="18"/>
        <v>22029.156369970548</v>
      </c>
      <c r="CH13" s="1">
        <f t="shared" si="18"/>
        <v>21808.864806270842</v>
      </c>
      <c r="CI13" s="1">
        <f t="shared" si="18"/>
        <v>21590.776158208133</v>
      </c>
      <c r="CJ13" s="1">
        <f t="shared" si="18"/>
        <v>21374.868396626051</v>
      </c>
      <c r="CK13" s="1">
        <f t="shared" si="18"/>
        <v>21161.119712659791</v>
      </c>
      <c r="CL13" s="1">
        <f t="shared" si="18"/>
        <v>20949.508515533194</v>
      </c>
      <c r="CM13" s="1">
        <f t="shared" si="18"/>
        <v>20740.013430377861</v>
      </c>
      <c r="CN13" s="1">
        <f t="shared" si="18"/>
        <v>20532.613296074083</v>
      </c>
      <c r="CO13" s="1">
        <f t="shared" si="18"/>
        <v>20327.287163113342</v>
      </c>
      <c r="CP13" s="1">
        <f t="shared" si="18"/>
        <v>20124.01429148221</v>
      </c>
      <c r="CQ13" s="1">
        <f t="shared" si="18"/>
        <v>19922.774148567387</v>
      </c>
      <c r="CR13" s="1">
        <f t="shared" si="18"/>
        <v>19723.546407081714</v>
      </c>
      <c r="CS13" s="1">
        <f t="shared" si="18"/>
        <v>19526.310943010896</v>
      </c>
      <c r="CT13" s="1">
        <f t="shared" si="18"/>
        <v>19331.047833580786</v>
      </c>
      <c r="CU13" s="1">
        <f t="shared" ref="CU13:FF13" si="19">+CT13*(1+$AK$18)</f>
        <v>19137.737355244979</v>
      </c>
      <c r="CV13" s="1">
        <f t="shared" si="19"/>
        <v>18946.359981692531</v>
      </c>
      <c r="CW13" s="1">
        <f t="shared" si="19"/>
        <v>18756.896381875606</v>
      </c>
      <c r="CX13" s="1">
        <f t="shared" si="19"/>
        <v>18569.327418056848</v>
      </c>
      <c r="CY13" s="1">
        <f t="shared" si="19"/>
        <v>18383.634143876279</v>
      </c>
      <c r="CZ13" s="1">
        <f t="shared" si="19"/>
        <v>18199.797802437515</v>
      </c>
      <c r="DA13" s="1">
        <f t="shared" si="19"/>
        <v>18017.799824413141</v>
      </c>
      <c r="DB13" s="1">
        <f t="shared" si="19"/>
        <v>17837.621826169008</v>
      </c>
      <c r="DC13" s="1">
        <f t="shared" si="19"/>
        <v>17659.245607907316</v>
      </c>
      <c r="DD13" s="1">
        <f t="shared" si="19"/>
        <v>17482.653151828243</v>
      </c>
      <c r="DE13" s="1">
        <f t="shared" si="19"/>
        <v>17307.826620309959</v>
      </c>
      <c r="DF13" s="1">
        <f t="shared" si="19"/>
        <v>17134.748354106858</v>
      </c>
      <c r="DG13" s="1">
        <f t="shared" si="19"/>
        <v>16963.400870565791</v>
      </c>
      <c r="DH13" s="1">
        <f t="shared" si="19"/>
        <v>16793.766861860131</v>
      </c>
      <c r="DI13" s="1">
        <f t="shared" si="19"/>
        <v>16625.82919324153</v>
      </c>
      <c r="DJ13" s="1">
        <f t="shared" si="19"/>
        <v>16459.570901309115</v>
      </c>
      <c r="DK13" s="1">
        <f t="shared" si="19"/>
        <v>16294.975192296024</v>
      </c>
      <c r="DL13" s="1">
        <f t="shared" si="19"/>
        <v>16132.025440373063</v>
      </c>
      <c r="DM13" s="1">
        <f t="shared" si="19"/>
        <v>15970.705185969333</v>
      </c>
      <c r="DN13" s="1">
        <f t="shared" si="19"/>
        <v>15810.998134109639</v>
      </c>
      <c r="DO13" s="1">
        <f t="shared" si="19"/>
        <v>15652.888152768543</v>
      </c>
      <c r="DP13" s="1">
        <f t="shared" si="19"/>
        <v>15496.359271240857</v>
      </c>
      <c r="DQ13" s="1">
        <f t="shared" si="19"/>
        <v>15341.395678528448</v>
      </c>
      <c r="DR13" s="1">
        <f t="shared" si="19"/>
        <v>15187.981721743163</v>
      </c>
      <c r="DS13" s="1">
        <f t="shared" si="19"/>
        <v>15036.101904525731</v>
      </c>
      <c r="DT13" s="1">
        <f t="shared" si="19"/>
        <v>14885.740885480473</v>
      </c>
      <c r="DU13" s="1">
        <f t="shared" si="19"/>
        <v>14736.883476625668</v>
      </c>
      <c r="DV13" s="1">
        <f t="shared" si="19"/>
        <v>14589.51464185941</v>
      </c>
      <c r="DW13" s="1">
        <f t="shared" si="19"/>
        <v>14443.619495440817</v>
      </c>
      <c r="DX13" s="1">
        <f t="shared" si="19"/>
        <v>14299.183300486407</v>
      </c>
      <c r="DY13" s="1">
        <f t="shared" si="19"/>
        <v>14156.191467481543</v>
      </c>
      <c r="DZ13" s="1">
        <f t="shared" si="19"/>
        <v>14014.629552806728</v>
      </c>
      <c r="EA13" s="1">
        <f t="shared" si="19"/>
        <v>13874.48325727866</v>
      </c>
      <c r="EB13" s="1">
        <f t="shared" si="19"/>
        <v>13735.738424705873</v>
      </c>
      <c r="EC13" s="1">
        <f t="shared" si="19"/>
        <v>13598.381040458813</v>
      </c>
      <c r="ED13" s="1">
        <f t="shared" si="19"/>
        <v>13462.397230054225</v>
      </c>
      <c r="EE13" s="1">
        <f t="shared" si="19"/>
        <v>13327.773257753683</v>
      </c>
      <c r="EF13" s="1">
        <f t="shared" si="19"/>
        <v>13194.495525176146</v>
      </c>
      <c r="EG13" s="1">
        <f t="shared" si="19"/>
        <v>13062.550569924384</v>
      </c>
      <c r="EH13" s="1">
        <f t="shared" si="19"/>
        <v>12931.925064225141</v>
      </c>
      <c r="EI13" s="1">
        <f t="shared" si="19"/>
        <v>12802.60581358289</v>
      </c>
      <c r="EJ13" s="1">
        <f t="shared" si="19"/>
        <v>12674.579755447061</v>
      </c>
      <c r="EK13" s="1">
        <f t="shared" si="19"/>
        <v>12547.83395789259</v>
      </c>
      <c r="EL13" s="1">
        <f t="shared" si="19"/>
        <v>12422.355618313664</v>
      </c>
      <c r="EM13" s="1">
        <f t="shared" si="19"/>
        <v>12298.132062130528</v>
      </c>
      <c r="EN13" s="1">
        <f t="shared" si="19"/>
        <v>12175.150741509222</v>
      </c>
      <c r="EO13" s="1">
        <f t="shared" si="19"/>
        <v>12053.399234094129</v>
      </c>
      <c r="EP13" s="1">
        <f t="shared" si="19"/>
        <v>11932.865241753188</v>
      </c>
      <c r="EQ13" s="1">
        <f t="shared" si="19"/>
        <v>11813.536589335656</v>
      </c>
      <c r="ER13" s="1">
        <f t="shared" si="19"/>
        <v>11695.401223442299</v>
      </c>
      <c r="ES13" s="1">
        <f t="shared" si="19"/>
        <v>11578.447211207877</v>
      </c>
      <c r="ET13" s="1">
        <f t="shared" si="19"/>
        <v>11462.662739095798</v>
      </c>
      <c r="EU13" s="1">
        <f t="shared" si="19"/>
        <v>11348.03611170484</v>
      </c>
      <c r="EV13" s="1">
        <f t="shared" si="19"/>
        <v>11234.555750587791</v>
      </c>
      <c r="EW13" s="1">
        <f t="shared" si="19"/>
        <v>11122.210193081914</v>
      </c>
      <c r="EX13" s="1">
        <f t="shared" si="19"/>
        <v>11010.988091151094</v>
      </c>
      <c r="EY13" s="1">
        <f t="shared" si="19"/>
        <v>10900.878210239582</v>
      </c>
      <c r="EZ13" s="1">
        <f t="shared" si="19"/>
        <v>10791.869428137186</v>
      </c>
      <c r="FA13" s="1">
        <f t="shared" si="19"/>
        <v>10683.950733855814</v>
      </c>
      <c r="FB13" s="1">
        <f t="shared" si="19"/>
        <v>10577.111226517256</v>
      </c>
      <c r="FC13" s="1">
        <f t="shared" si="19"/>
        <v>10471.340114252083</v>
      </c>
      <c r="FD13" s="1">
        <f t="shared" si="19"/>
        <v>10366.626713109563</v>
      </c>
      <c r="FE13" s="1">
        <f t="shared" si="19"/>
        <v>10262.960445978468</v>
      </c>
      <c r="FF13" s="1">
        <f t="shared" si="19"/>
        <v>10160.330841518684</v>
      </c>
      <c r="FG13" s="1">
        <f t="shared" ref="FG13:HR13" si="20">+FF13*(1+$AK$18)</f>
        <v>10058.727533103496</v>
      </c>
      <c r="FH13" s="1">
        <f t="shared" si="20"/>
        <v>9958.1402577724602</v>
      </c>
      <c r="FI13" s="1">
        <f t="shared" si="20"/>
        <v>9858.5588551947349</v>
      </c>
      <c r="FJ13" s="1">
        <f t="shared" si="20"/>
        <v>9759.9732666427881</v>
      </c>
      <c r="FK13" s="1">
        <f t="shared" si="20"/>
        <v>9662.3735339763607</v>
      </c>
      <c r="FL13" s="1">
        <f t="shared" si="20"/>
        <v>9565.7497986365979</v>
      </c>
      <c r="FM13" s="1">
        <f t="shared" si="20"/>
        <v>9470.0923006502326</v>
      </c>
      <c r="FN13" s="1">
        <f t="shared" si="20"/>
        <v>9375.3913776437294</v>
      </c>
      <c r="FO13" s="1">
        <f t="shared" si="20"/>
        <v>9281.6374638672914</v>
      </c>
      <c r="FP13" s="1">
        <f t="shared" si="20"/>
        <v>9188.8210892286188</v>
      </c>
      <c r="FQ13" s="1">
        <f t="shared" si="20"/>
        <v>9096.9328783363326</v>
      </c>
      <c r="FR13" s="1">
        <f t="shared" si="20"/>
        <v>9005.9635495529692</v>
      </c>
      <c r="FS13" s="1">
        <f t="shared" si="20"/>
        <v>8915.9039140574387</v>
      </c>
      <c r="FT13" s="1">
        <f t="shared" si="20"/>
        <v>8826.7448749168634</v>
      </c>
      <c r="FU13" s="1">
        <f t="shared" si="20"/>
        <v>8738.4774261676939</v>
      </c>
      <c r="FV13" s="1">
        <f t="shared" si="20"/>
        <v>8651.0926519060176</v>
      </c>
      <c r="FW13" s="1">
        <f t="shared" si="20"/>
        <v>8564.5817253869573</v>
      </c>
      <c r="FX13" s="1">
        <f t="shared" si="20"/>
        <v>8478.9359081330877</v>
      </c>
      <c r="FY13" s="1">
        <f t="shared" si="20"/>
        <v>8394.1465490517567</v>
      </c>
      <c r="FZ13" s="1">
        <f t="shared" si="20"/>
        <v>8310.205083561239</v>
      </c>
      <c r="GA13" s="1">
        <f t="shared" si="20"/>
        <v>8227.1030327256267</v>
      </c>
      <c r="GB13" s="1">
        <f t="shared" si="20"/>
        <v>8144.8320023983706</v>
      </c>
      <c r="GC13" s="1">
        <f t="shared" si="20"/>
        <v>8063.3836823743868</v>
      </c>
      <c r="GD13" s="1">
        <f t="shared" si="20"/>
        <v>7982.7498455506429</v>
      </c>
      <c r="GE13" s="1">
        <f t="shared" si="20"/>
        <v>7902.9223470951365</v>
      </c>
      <c r="GF13" s="1">
        <f t="shared" si="20"/>
        <v>7823.8931236241851</v>
      </c>
      <c r="GG13" s="1">
        <f t="shared" si="20"/>
        <v>7745.6541923879431</v>
      </c>
      <c r="GH13" s="1">
        <f t="shared" si="20"/>
        <v>7668.1976504640634</v>
      </c>
      <c r="GI13" s="1">
        <f t="shared" si="20"/>
        <v>7591.5156739594231</v>
      </c>
      <c r="GJ13" s="1">
        <f t="shared" si="20"/>
        <v>7515.6005172198284</v>
      </c>
      <c r="GK13" s="1">
        <f t="shared" si="20"/>
        <v>7440.4445120476303</v>
      </c>
      <c r="GL13" s="1">
        <f t="shared" si="20"/>
        <v>7366.0400669271539</v>
      </c>
      <c r="GM13" s="1">
        <f t="shared" si="20"/>
        <v>7292.3796662578825</v>
      </c>
      <c r="GN13" s="1">
        <f t="shared" si="20"/>
        <v>7219.4558695953037</v>
      </c>
      <c r="GO13" s="1">
        <f t="shared" si="20"/>
        <v>7147.261310899351</v>
      </c>
      <c r="GP13" s="1">
        <f t="shared" si="20"/>
        <v>7075.7886977903572</v>
      </c>
      <c r="GQ13" s="1">
        <f t="shared" si="20"/>
        <v>7005.0308108124536</v>
      </c>
      <c r="GR13" s="1">
        <f t="shared" si="20"/>
        <v>6934.9805027043294</v>
      </c>
      <c r="GS13" s="1">
        <f t="shared" si="20"/>
        <v>6865.6306976772858</v>
      </c>
      <c r="GT13" s="1">
        <f t="shared" si="20"/>
        <v>6796.9743907005131</v>
      </c>
      <c r="GU13" s="1">
        <f t="shared" si="20"/>
        <v>6729.0046467935081</v>
      </c>
      <c r="GV13" s="1">
        <f t="shared" si="20"/>
        <v>6661.714600325573</v>
      </c>
      <c r="GW13" s="1">
        <f t="shared" si="20"/>
        <v>6595.0974543223174</v>
      </c>
      <c r="GX13" s="1">
        <f t="shared" si="20"/>
        <v>6529.1464797790941</v>
      </c>
      <c r="GY13" s="1">
        <f t="shared" si="20"/>
        <v>6463.8550149813027</v>
      </c>
      <c r="GZ13" s="1">
        <f t="shared" si="20"/>
        <v>6399.2164648314892</v>
      </c>
      <c r="HA13" s="1">
        <f t="shared" si="20"/>
        <v>6335.2243001831739</v>
      </c>
      <c r="HB13" s="1">
        <f t="shared" si="20"/>
        <v>6271.8720571813419</v>
      </c>
      <c r="HC13" s="1">
        <f t="shared" si="20"/>
        <v>6209.1533366095282</v>
      </c>
      <c r="HD13" s="1">
        <f t="shared" si="20"/>
        <v>6147.0618032434331</v>
      </c>
      <c r="HE13" s="1">
        <f t="shared" si="20"/>
        <v>6085.5911852109984</v>
      </c>
      <c r="HF13" s="1">
        <f t="shared" si="20"/>
        <v>6024.7352733588887</v>
      </c>
      <c r="HG13" s="1">
        <f t="shared" si="20"/>
        <v>5964.4879206252999</v>
      </c>
      <c r="HH13" s="1">
        <f t="shared" si="20"/>
        <v>5904.843041419047</v>
      </c>
      <c r="HI13" s="1">
        <f t="shared" si="20"/>
        <v>5845.794611004857</v>
      </c>
      <c r="HJ13" s="1">
        <f t="shared" si="20"/>
        <v>5787.3366648948086</v>
      </c>
      <c r="HK13" s="1">
        <f t="shared" si="20"/>
        <v>5729.4632982458606</v>
      </c>
      <c r="HL13" s="1">
        <f t="shared" si="20"/>
        <v>5672.1686652634016</v>
      </c>
      <c r="HM13" s="1">
        <f t="shared" si="20"/>
        <v>5615.4469786107675</v>
      </c>
      <c r="HN13" s="1">
        <f t="shared" si="20"/>
        <v>5559.2925088246593</v>
      </c>
      <c r="HO13" s="1">
        <f t="shared" si="20"/>
        <v>5503.6995837364129</v>
      </c>
      <c r="HP13" s="1">
        <f t="shared" si="20"/>
        <v>5448.662587899049</v>
      </c>
      <c r="HQ13" s="1">
        <f t="shared" si="20"/>
        <v>5394.1759620200583</v>
      </c>
      <c r="HR13" s="1">
        <f t="shared" si="20"/>
        <v>5340.2342023998572</v>
      </c>
      <c r="HS13" s="1">
        <f t="shared" ref="HS13:HY13" si="21">+HR13*(1+$AK$18)</f>
        <v>5286.8318603758589</v>
      </c>
      <c r="HT13" s="1">
        <f t="shared" si="21"/>
        <v>5233.9635417721001</v>
      </c>
      <c r="HU13" s="1">
        <f t="shared" si="21"/>
        <v>5181.623906354379</v>
      </c>
      <c r="HV13" s="1">
        <f t="shared" si="21"/>
        <v>5129.8076672908355</v>
      </c>
      <c r="HW13" s="1">
        <f t="shared" si="21"/>
        <v>5078.5095906179267</v>
      </c>
      <c r="HX13" s="1">
        <f t="shared" si="21"/>
        <v>5027.7244947117479</v>
      </c>
      <c r="HY13" s="1">
        <f t="shared" si="21"/>
        <v>4977.4472497646302</v>
      </c>
    </row>
    <row r="14" spans="2:233">
      <c r="X14" s="1">
        <f>+X13/(1+$AK$19)^X1</f>
        <v>37655.397784081128</v>
      </c>
      <c r="Y14" s="1">
        <f t="shared" ref="Y14:AG14" si="22">+Y13/(1+$AK$19)^Y1</f>
        <v>34517.447968740998</v>
      </c>
      <c r="Z14" s="1">
        <f t="shared" si="22"/>
        <v>31640.993971345852</v>
      </c>
      <c r="AA14" s="1">
        <f t="shared" si="22"/>
        <v>29004.244473733728</v>
      </c>
      <c r="AB14" s="1">
        <f t="shared" si="22"/>
        <v>26587.224100922635</v>
      </c>
      <c r="AC14" s="1">
        <f t="shared" si="22"/>
        <v>24371.622092512302</v>
      </c>
      <c r="AD14" s="1">
        <f t="shared" si="22"/>
        <v>22340.653584802967</v>
      </c>
      <c r="AE14" s="1">
        <f t="shared" si="22"/>
        <v>20478.932452736077</v>
      </c>
      <c r="AF14" s="1">
        <f t="shared" si="22"/>
        <v>18772.354748341382</v>
      </c>
      <c r="AG14" s="1">
        <f t="shared" si="22"/>
        <v>17207.991852646253</v>
      </c>
    </row>
    <row r="15" spans="2:233" s="5" customFormat="1">
      <c r="B15" s="5" t="s">
        <v>18</v>
      </c>
      <c r="G15" s="5">
        <f>+G3/C3-1</f>
        <v>-5.6837238190538653E-2</v>
      </c>
      <c r="H15" s="5">
        <f>+H3/D3-1</f>
        <v>-6.7148824739696744E-3</v>
      </c>
      <c r="I15" s="5">
        <f>+I3/E3-1</f>
        <v>-2.6421789584731958E-2</v>
      </c>
      <c r="J15" s="5">
        <f>+J3/F3-1</f>
        <v>3.7139516757599411E-2</v>
      </c>
      <c r="U15" s="5">
        <f>+U3/T3-1</f>
        <v>0.4462822647053597</v>
      </c>
      <c r="V15" s="5">
        <f>+V3/U3-1</f>
        <v>2.663187660176991E-2</v>
      </c>
      <c r="W15" s="5">
        <f>+W3/V3-1</f>
        <v>-0.10546244304413632</v>
      </c>
      <c r="X15" s="5">
        <f>+X3/W3-1</f>
        <v>-1.1300904994194227E-2</v>
      </c>
      <c r="Y15" s="5">
        <f t="shared" ref="Y15:AG15" si="23">+Y3/X3-1</f>
        <v>-1.0000000000000009E-2</v>
      </c>
      <c r="Z15" s="5">
        <f t="shared" si="23"/>
        <v>-1.0000000000000009E-2</v>
      </c>
      <c r="AA15" s="5">
        <f t="shared" si="23"/>
        <v>-1.0000000000000009E-2</v>
      </c>
      <c r="AB15" s="5">
        <f t="shared" si="23"/>
        <v>-1.0000000000000009E-2</v>
      </c>
      <c r="AC15" s="5">
        <f t="shared" si="23"/>
        <v>-1.000000000000012E-2</v>
      </c>
      <c r="AD15" s="5">
        <f t="shared" si="23"/>
        <v>-9.9999999999998979E-3</v>
      </c>
      <c r="AE15" s="5">
        <f t="shared" si="23"/>
        <v>-1.000000000000012E-2</v>
      </c>
      <c r="AF15" s="5">
        <f t="shared" si="23"/>
        <v>-1.000000000000012E-2</v>
      </c>
      <c r="AG15" s="5">
        <f t="shared" si="23"/>
        <v>-1.0000000000000009E-2</v>
      </c>
    </row>
    <row r="16" spans="2:233" s="4" customFormat="1">
      <c r="B16" s="4" t="s">
        <v>19</v>
      </c>
      <c r="C16" s="4">
        <f t="shared" ref="C16:J16" si="24">(C3-C4) / C3</f>
        <v>0.56590869880266381</v>
      </c>
      <c r="D16" s="4">
        <f t="shared" si="24"/>
        <v>0.55668059105929302</v>
      </c>
      <c r="E16" s="4">
        <f t="shared" si="24"/>
        <v>0.54520848651471077</v>
      </c>
      <c r="F16" s="4">
        <f t="shared" si="24"/>
        <v>0.53878744015143076</v>
      </c>
      <c r="G16" s="4">
        <f t="shared" si="24"/>
        <v>0.552524712992705</v>
      </c>
      <c r="H16" s="4">
        <f t="shared" si="24"/>
        <v>0.54210893021912843</v>
      </c>
      <c r="I16" s="4">
        <f t="shared" si="24"/>
        <v>0.53848637585031223</v>
      </c>
      <c r="J16" s="4">
        <f t="shared" si="24"/>
        <v>0.53049261639048584</v>
      </c>
      <c r="T16" s="4">
        <f>(T3-T4) / T3</f>
        <v>0.53416390697417249</v>
      </c>
      <c r="U16" s="4">
        <f>(U3-U4) / U3</f>
        <v>0.57218597119306169</v>
      </c>
      <c r="V16" s="4">
        <f>(V3-V4) / V3</f>
        <v>0.57706630420615557</v>
      </c>
      <c r="W16" s="4">
        <f>(W3-W4) / W3</f>
        <v>0.5506890414971134</v>
      </c>
      <c r="X16" s="4">
        <f>(X3-X4) / X3</f>
        <v>0.54</v>
      </c>
      <c r="Y16" s="4">
        <f t="shared" ref="Y16:AG16" si="25">(Y3-Y4) / Y3</f>
        <v>0.54</v>
      </c>
      <c r="Z16" s="4">
        <f t="shared" si="25"/>
        <v>0.53999999999999992</v>
      </c>
      <c r="AA16" s="4">
        <f t="shared" si="25"/>
        <v>0.54</v>
      </c>
      <c r="AB16" s="4">
        <f t="shared" si="25"/>
        <v>0.53999999999999992</v>
      </c>
      <c r="AC16" s="4">
        <f t="shared" si="25"/>
        <v>0.53999999999999992</v>
      </c>
      <c r="AD16" s="4">
        <f t="shared" si="25"/>
        <v>0.53999999999999992</v>
      </c>
      <c r="AE16" s="4">
        <f t="shared" si="25"/>
        <v>0.53999999999999992</v>
      </c>
      <c r="AF16" s="4">
        <f t="shared" si="25"/>
        <v>0.53999999999999992</v>
      </c>
      <c r="AG16" s="4">
        <f t="shared" si="25"/>
        <v>0.53999999999999992</v>
      </c>
      <c r="AL16" s="10">
        <f>72/AK18</f>
        <v>-7200</v>
      </c>
    </row>
    <row r="17" spans="2:37" s="4" customFormat="1">
      <c r="U17" s="4">
        <f t="shared" ref="U17:V17" si="26">+U5/U3</f>
        <v>0.41176526810059627</v>
      </c>
      <c r="V17" s="4">
        <f t="shared" si="26"/>
        <v>0.41699938023508509</v>
      </c>
      <c r="W17" s="4">
        <f>+W5/W3</f>
        <v>0.46935553173426742</v>
      </c>
      <c r="X17" s="4">
        <f>+X5/X3</f>
        <v>0.46935553173426742</v>
      </c>
      <c r="Y17" s="4">
        <f>+Y5/Y3</f>
        <v>0.46935553173426742</v>
      </c>
      <c r="Z17" s="4">
        <f t="shared" ref="Z17:AG17" si="27">+Z5/Z3</f>
        <v>0.46935553173426742</v>
      </c>
      <c r="AA17" s="4">
        <f t="shared" si="27"/>
        <v>0.46935553173426736</v>
      </c>
      <c r="AB17" s="4">
        <f t="shared" si="27"/>
        <v>0.46935553173426742</v>
      </c>
      <c r="AC17" s="4">
        <f t="shared" si="27"/>
        <v>0.46935553173426747</v>
      </c>
      <c r="AD17" s="4">
        <f t="shared" si="27"/>
        <v>0.46935553173426747</v>
      </c>
      <c r="AE17" s="4">
        <f t="shared" si="27"/>
        <v>0.46935553173426747</v>
      </c>
      <c r="AF17" s="4">
        <f t="shared" si="27"/>
        <v>0.46935553173426747</v>
      </c>
      <c r="AG17" s="4">
        <f t="shared" si="27"/>
        <v>0.46935553173426747</v>
      </c>
    </row>
    <row r="18" spans="2:37">
      <c r="AJ18" s="1" t="s">
        <v>27</v>
      </c>
      <c r="AK18" s="7">
        <v>-0.01</v>
      </c>
    </row>
    <row r="19" spans="2:37">
      <c r="Y19" s="1">
        <f>NPV(0.08,X13:AG13)</f>
        <v>262576.86302986334</v>
      </c>
      <c r="AJ19" s="1" t="s">
        <v>28</v>
      </c>
      <c r="AK19" s="7">
        <v>0.08</v>
      </c>
    </row>
    <row r="20" spans="2:37">
      <c r="Y20" s="1">
        <f>+Y19-240862.0361</f>
        <v>21714.826929863339</v>
      </c>
      <c r="AJ20" s="1" t="s">
        <v>29</v>
      </c>
      <c r="AK20" s="1">
        <f>NPV(AK19,Y13:HZ13)</f>
        <v>447346.12001464714</v>
      </c>
    </row>
    <row r="21" spans="2:37">
      <c r="B21" s="1" t="s">
        <v>20</v>
      </c>
      <c r="E21" s="1">
        <f>7368-SUM(C21:D21)</f>
        <v>7368</v>
      </c>
      <c r="I21" s="1">
        <f>+-40627-SUM(G21:H21)</f>
        <v>-40627</v>
      </c>
      <c r="T21" s="1">
        <v>68410</v>
      </c>
      <c r="U21" s="1">
        <v>130815</v>
      </c>
      <c r="V21" s="1">
        <v>54341</v>
      </c>
      <c r="W21" s="1">
        <v>76778</v>
      </c>
      <c r="AH21" s="1">
        <f>NPV(0.08,AH13:HY13)</f>
        <v>408658.39008415275</v>
      </c>
      <c r="AJ21" s="1" t="s">
        <v>30</v>
      </c>
      <c r="AK21" s="1">
        <f>+(Main!$I$6-Main!$I$7) *  1000</f>
        <v>181548</v>
      </c>
    </row>
    <row r="22" spans="2:37">
      <c r="B22" s="1" t="s">
        <v>21</v>
      </c>
      <c r="T22" s="1">
        <v>-3018</v>
      </c>
      <c r="U22" s="1">
        <v>-5656</v>
      </c>
      <c r="V22" s="1">
        <v>-7085</v>
      </c>
      <c r="W22" s="1">
        <v>-8223</v>
      </c>
      <c r="AJ22" s="1" t="s">
        <v>31</v>
      </c>
      <c r="AK22" s="1">
        <f>SUM(AK20:AK21)</f>
        <v>628894.12001464714</v>
      </c>
    </row>
    <row r="23" spans="2:37">
      <c r="B23" s="1" t="s">
        <v>22</v>
      </c>
      <c r="T23" s="1">
        <f>SUM(T21:T22)</f>
        <v>65392</v>
      </c>
      <c r="U23" s="1">
        <f t="shared" ref="U23:W23" si="28">SUM(U21:U22)</f>
        <v>125159</v>
      </c>
      <c r="V23" s="1">
        <f t="shared" si="28"/>
        <v>47256</v>
      </c>
      <c r="W23" s="1">
        <f t="shared" si="28"/>
        <v>68555</v>
      </c>
      <c r="AJ23" s="1" t="s">
        <v>32</v>
      </c>
      <c r="AK23" s="1">
        <f>+Main!$I$4*1000</f>
        <v>15684.480000000001</v>
      </c>
    </row>
    <row r="24" spans="2:37">
      <c r="AJ24" s="1" t="s">
        <v>33</v>
      </c>
      <c r="AK24" s="1">
        <f>+AK22/AK23</f>
        <v>40.096587200509489</v>
      </c>
    </row>
    <row r="25" spans="2:37">
      <c r="AJ25" s="1" t="s">
        <v>34</v>
      </c>
      <c r="AK25" s="1">
        <f>+Main!$I$3</f>
        <v>17.93</v>
      </c>
    </row>
    <row r="26" spans="2:37">
      <c r="AJ26" s="1">
        <v>4415174</v>
      </c>
    </row>
    <row r="28" spans="2:37">
      <c r="AJ28" s="9" t="s">
        <v>5</v>
      </c>
      <c r="AK28" s="1">
        <f>+Main!$I$8*1000</f>
        <v>99674.7264</v>
      </c>
    </row>
    <row r="29" spans="2:37">
      <c r="AJ29" s="9" t="s">
        <v>35</v>
      </c>
      <c r="AK29" s="8">
        <f>+AK28/W13</f>
        <v>2.133859827449637</v>
      </c>
    </row>
  </sheetData>
  <pageMargins left="0.7" right="0.7" top="0.75" bottom="0.75" header="0.3" footer="0.3"/>
  <ignoredErrors>
    <ignoredError sqref="X11 Y6:AG12 AH14:AI14 Y13:AG13 Y18:AI18 Y15:AG16 AI15:AI16 AH17:AI1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2025-03-11T02:20:45Z</dcterms:created>
  <dcterms:modified xsi:type="dcterms:W3CDTF">2025-03-12T02:28:38Z</dcterms:modified>
</cp:coreProperties>
</file>