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547F2499-A011-A24B-A67C-CE651B178975}" xr6:coauthVersionLast="47" xr6:coauthVersionMax="47" xr10:uidLastSave="{00000000-0000-0000-0000-000000000000}"/>
  <bookViews>
    <workbookView xWindow="13300" yWindow="1540" windowWidth="31500" windowHeight="20420" activeTab="1" xr2:uid="{837AC724-258F-6847-AA44-2FF1E605EED2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27" i="2"/>
  <c r="F25" i="2"/>
  <c r="F24" i="2"/>
  <c r="F23" i="2"/>
  <c r="F21" i="2"/>
  <c r="F20" i="2"/>
  <c r="F19" i="2"/>
  <c r="F18" i="2"/>
  <c r="F17" i="2"/>
  <c r="P33" i="2"/>
  <c r="Q33" i="2"/>
  <c r="Q22" i="2"/>
  <c r="Q28" i="2" s="1"/>
  <c r="Q30" i="2" s="1"/>
  <c r="P22" i="2"/>
  <c r="P28" i="2" s="1"/>
  <c r="P30" i="2" s="1"/>
  <c r="O28" i="2"/>
  <c r="O30" i="2" s="1"/>
  <c r="O22" i="2"/>
  <c r="O34" i="2" s="1"/>
  <c r="E22" i="2"/>
  <c r="E26" i="2" s="1"/>
  <c r="E11" i="2"/>
  <c r="E8" i="2"/>
  <c r="E5" i="2"/>
  <c r="C5" i="2"/>
  <c r="C8" i="2"/>
  <c r="C11" i="2"/>
  <c r="G33" i="2"/>
  <c r="C22" i="2"/>
  <c r="C28" i="2" s="1"/>
  <c r="C30" i="2" s="1"/>
  <c r="G26" i="2"/>
  <c r="G22" i="2"/>
  <c r="G28" i="2" s="1"/>
  <c r="G30" i="2" s="1"/>
  <c r="G5" i="2"/>
  <c r="G8" i="2"/>
  <c r="G11" i="2"/>
  <c r="D11" i="2"/>
  <c r="D8" i="2"/>
  <c r="D5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O26" i="2" l="1"/>
  <c r="P34" i="2"/>
  <c r="E34" i="2"/>
  <c r="E28" i="2"/>
  <c r="E30" i="2" s="1"/>
  <c r="C26" i="2"/>
  <c r="C34" i="2"/>
  <c r="F22" i="2"/>
  <c r="F34" i="2" s="1"/>
  <c r="Q34" i="2"/>
  <c r="Q26" i="2"/>
  <c r="P26" i="2"/>
  <c r="G34" i="2"/>
  <c r="H33" i="2"/>
  <c r="D22" i="2"/>
  <c r="D26" i="2" s="1"/>
  <c r="H22" i="2"/>
  <c r="H26" i="2" s="1"/>
  <c r="H11" i="2"/>
  <c r="H8" i="2"/>
  <c r="H5" i="2"/>
  <c r="J6" i="1"/>
  <c r="J7" i="1" s="1"/>
  <c r="I7" i="1"/>
  <c r="I6" i="1"/>
  <c r="I5" i="1"/>
  <c r="F26" i="2" l="1"/>
  <c r="F28" i="2"/>
  <c r="I8" i="1"/>
  <c r="H28" i="2"/>
  <c r="H30" i="2" s="1"/>
  <c r="D28" i="2"/>
  <c r="D30" i="2" s="1"/>
  <c r="F30" i="2" s="1"/>
  <c r="H34" i="2"/>
  <c r="D34" i="2"/>
</calcChain>
</file>

<file path=xl/sharedStrings.xml><?xml version="1.0" encoding="utf-8"?>
<sst xmlns="http://schemas.openxmlformats.org/spreadsheetml/2006/main" count="51" uniqueCount="48">
  <si>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</si>
  <si>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</si>
  <si>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</si>
  <si>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</si>
  <si>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</si>
  <si>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</si>
  <si>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</si>
  <si>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</si>
  <si>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</si>
  <si>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Q124</t>
  </si>
  <si>
    <t>Q224</t>
  </si>
  <si>
    <t>Q324</t>
  </si>
  <si>
    <t>Q424</t>
  </si>
  <si>
    <t>Q125</t>
  </si>
  <si>
    <t>Q325</t>
  </si>
  <si>
    <t>Q425</t>
  </si>
  <si>
    <t>NA</t>
  </si>
  <si>
    <t>INT'L</t>
  </si>
  <si>
    <t xml:space="preserve">Estimated Events </t>
  </si>
  <si>
    <t>Estimated Fans</t>
  </si>
  <si>
    <t># Fee Bearing Tix</t>
  </si>
  <si>
    <t># NonFee Bearing Tix</t>
  </si>
  <si>
    <t xml:space="preserve">Ticketing </t>
  </si>
  <si>
    <t xml:space="preserve">Revenue </t>
  </si>
  <si>
    <t>Direct Opex</t>
  </si>
  <si>
    <t>Sg&amp;a</t>
  </si>
  <si>
    <t>D&amp;a</t>
  </si>
  <si>
    <t>Corp Exp</t>
  </si>
  <si>
    <t>T</t>
  </si>
  <si>
    <t>Net Income</t>
  </si>
  <si>
    <t>noncontrolling</t>
  </si>
  <si>
    <t>Net</t>
  </si>
  <si>
    <t>Revenue Y/Y</t>
  </si>
  <si>
    <t>Operating Income</t>
  </si>
  <si>
    <t>Interest Expense</t>
  </si>
  <si>
    <t>Interest Income</t>
  </si>
  <si>
    <t>EBT</t>
  </si>
  <si>
    <t xml:space="preserve">Equity </t>
  </si>
  <si>
    <t>OM %</t>
  </si>
  <si>
    <t>Concert</t>
  </si>
  <si>
    <t xml:space="preserve">Tickets </t>
  </si>
  <si>
    <t>Sponsorship &amp; Ads</t>
  </si>
  <si>
    <t>Michael Rapino</t>
  </si>
  <si>
    <t>Event volume = more tours, more tickets moving.</t>
  </si>
  <si>
    <t>Ticket fees = the cut from every ticket sold (face value + service charges).</t>
  </si>
  <si>
    <t>Venue spend = concessions, parking, VIP seats.</t>
  </si>
  <si>
    <t xml:space="preserve">Business Operations </t>
  </si>
  <si>
    <t>Sponsorship leverage = brands paying to connect with that fan traffic (digital + 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</si>
</sst>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557561</xdr:colOff>
      <xdr:row>0</xdr:row>
      <xdr:rowOff>38720</xdr:rowOff>
    </xdr:from>
    <xdr:to>
      <xdr:col>7</xdr:col>
      <xdr:colOff>573049</xdr:colOff>
      <xdr:row>42</xdr:row>
      <xdr:rowOff>147135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753673-D381-20CC-E1D2-5B21A7B57606}"/>
            </a:ext>
          </a:extLst>
        </xdr:cNvPr>
        <xdr:cNvCxnSpPr/>
      </xdr:nvCxnSpPr>
      <xdr:spPr>
        <a:xfrm flipH="1">
          <a:off x="4917378" y="38720"/>
          <a:ext cx="15488" cy="85647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15487</xdr:rowOff>
    </xdr:from>
    <xdr:to>
      <xdr:col>17</xdr:col>
      <xdr:colOff>15488</xdr:colOff>
      <xdr:row>42</xdr:row>
      <xdr:rowOff>123902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6DAB0F2-68F3-CF40-B4FD-B60D7B749DCF}"/>
            </a:ext>
          </a:extLst>
        </xdr:cNvPr>
        <xdr:cNvCxnSpPr/>
      </xdr:nvCxnSpPr>
      <xdr:spPr>
        <a:xfrm flipH="1">
          <a:off x="9757317" y="15487"/>
          <a:ext cx="15488" cy="85647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BB16-E862-8F4A-9671-B3EB1BCDFC57}">
  <dimension ref="B2:J13"/>
  <sheetViews>
    <sheetView showGridLines="0" topLeftCell="A2" zoomScale="188" workbookViewId="0">
      <selection activeCell="B12" sqref="B12"/>
    </sheetView>
  </sheetViews>
  <sheetFormatPr baseColWidth="10" defaultRowHeight="16" x14ac:dyDescent="0.2"/>
  <cols>
    <col min="1" max="1" width="2.6640625" customWidth="1"/>
    <col min="2" max="2" width="5.1640625" bestFit="1" customWidth="1"/>
    <col min="8" max="8" width="4" bestFit="1" customWidth="1"/>
    <col min="9" max="9" width="6.6640625" bestFit="1" customWidth="1"/>
    <col min="10" max="10" width="5.5" bestFit="1" customWidth="1"/>
  </cols>
  <sheetData>
    <row r="2" spans="2:10" x14ac:dyDescent="0.2">
      <c r="I2" s="1"/>
    </row>
    <row r="3" spans="2:10" x14ac:dyDescent="0.2">
      <c r="B3" t="s">
        <v>7</v>
      </c>
      <c r="C3" t="s">
        <v>42</v>
      </c>
      <c r="H3" t="s">
        <v>0</v>
      </c>
      <c r="I3" s="1">
        <v>163.87</v>
      </c>
    </row>
    <row r="4" spans="2:10" x14ac:dyDescent="0.2">
      <c r="B4" t="s">
        <v>8</v>
      </c>
      <c r="H4" t="s">
        <v>1</v>
      </c>
      <c r="I4" s="1">
        <v>234.47272699999999</v>
      </c>
      <c r="J4" t="s">
        <v>6</v>
      </c>
    </row>
    <row r="5" spans="2:10" x14ac:dyDescent="0.2">
      <c r="H5" t="s">
        <v>2</v>
      </c>
      <c r="I5" s="1">
        <f>+I3*I4</f>
        <v>38423.045773489997</v>
      </c>
    </row>
    <row r="6" spans="2:10" x14ac:dyDescent="0.2">
      <c r="H6" t="s">
        <v>3</v>
      </c>
      <c r="I6" s="1">
        <f>7056.975+12.625</f>
        <v>7069.6</v>
      </c>
      <c r="J6" t="str">
        <f>+J4</f>
        <v>Q225</v>
      </c>
    </row>
    <row r="7" spans="2:10" x14ac:dyDescent="0.2">
      <c r="H7" t="s">
        <v>4</v>
      </c>
      <c r="I7" s="1">
        <f>1485.353+4990.995</f>
        <v>6476.348</v>
      </c>
      <c r="J7" t="str">
        <f>+J6</f>
        <v>Q225</v>
      </c>
    </row>
    <row r="8" spans="2:10" x14ac:dyDescent="0.2">
      <c r="H8" t="s">
        <v>5</v>
      </c>
      <c r="I8" s="1">
        <f>+I5-I6+I7</f>
        <v>37829.793773489997</v>
      </c>
    </row>
    <row r="9" spans="2:10" x14ac:dyDescent="0.2">
      <c r="B9" s="4" t="s">
        <v>46</v>
      </c>
    </row>
    <row r="10" spans="2:10" x14ac:dyDescent="0.2">
      <c r="B10" s="6" t="s">
        <v>43</v>
      </c>
    </row>
    <row r="11" spans="2:10" x14ac:dyDescent="0.2">
      <c r="B11" s="6" t="s">
        <v>44</v>
      </c>
    </row>
    <row r="12" spans="2:10" x14ac:dyDescent="0.2">
      <c r="B12" s="6" t="s">
        <v>45</v>
      </c>
    </row>
    <row r="13" spans="2:10" x14ac:dyDescent="0.2">
      <c r="B13" s="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0D95-C474-0644-A41B-CA00C447E365}">
  <dimension ref="B2:Y34"/>
  <sheetViews>
    <sheetView tabSelected="1" zoomScale="11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baseColWidth="10" defaultRowHeight="16" x14ac:dyDescent="0.2"/>
  <cols>
    <col min="1" max="1" width="2" customWidth="1"/>
    <col min="2" max="2" width="18" bestFit="1" customWidth="1"/>
    <col min="3" max="5" width="7.6640625" bestFit="1" customWidth="1"/>
    <col min="6" max="6" width="5.6640625" bestFit="1" customWidth="1"/>
    <col min="7" max="8" width="7.6640625" bestFit="1" customWidth="1"/>
    <col min="9" max="10" width="5.5" bestFit="1" customWidth="1"/>
    <col min="13" max="14" width="5.1640625" bestFit="1" customWidth="1"/>
    <col min="15" max="17" width="6.6640625" bestFit="1" customWidth="1"/>
    <col min="18" max="25" width="5.1640625" bestFit="1" customWidth="1"/>
  </cols>
  <sheetData>
    <row r="2" spans="2:25" x14ac:dyDescent="0.2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</v>
      </c>
      <c r="I2" t="s">
        <v>14</v>
      </c>
      <c r="J2" t="s">
        <v>15</v>
      </c>
      <c r="M2">
        <v>2020</v>
      </c>
      <c r="N2">
        <f>+M2+1</f>
        <v>2021</v>
      </c>
      <c r="O2">
        <f t="shared" ref="O2:Y2" si="0">+N2+1</f>
        <v>2022</v>
      </c>
      <c r="P2">
        <f t="shared" si="0"/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si="0"/>
        <v>2031</v>
      </c>
      <c r="Y2">
        <f t="shared" si="0"/>
        <v>2032</v>
      </c>
    </row>
    <row r="3" spans="2:25" s="1" customFormat="1" x14ac:dyDescent="0.2">
      <c r="B3" s="1" t="s">
        <v>16</v>
      </c>
      <c r="C3" s="1">
        <v>7177</v>
      </c>
      <c r="D3" s="1">
        <v>9990</v>
      </c>
      <c r="E3" s="1">
        <v>9664</v>
      </c>
      <c r="G3" s="1">
        <v>7065</v>
      </c>
      <c r="H3" s="1">
        <v>9024</v>
      </c>
    </row>
    <row r="4" spans="2:25" s="1" customFormat="1" x14ac:dyDescent="0.2">
      <c r="B4" s="1" t="s">
        <v>17</v>
      </c>
      <c r="C4" s="1">
        <v>4026</v>
      </c>
      <c r="D4" s="1">
        <v>4688</v>
      </c>
      <c r="E4" s="1">
        <v>3170</v>
      </c>
      <c r="G4" s="1">
        <v>4230</v>
      </c>
      <c r="H4" s="1">
        <v>5268</v>
      </c>
    </row>
    <row r="5" spans="2:25" s="1" customFormat="1" x14ac:dyDescent="0.2">
      <c r="B5" s="1" t="s">
        <v>18</v>
      </c>
      <c r="C5" s="1">
        <f>+SUM(C3:C4)</f>
        <v>11203</v>
      </c>
      <c r="D5" s="1">
        <f>+SUM(D3:D4)</f>
        <v>14678</v>
      </c>
      <c r="E5" s="1">
        <f>+SUM(E3:E4)</f>
        <v>12834</v>
      </c>
      <c r="G5" s="1">
        <f>+SUM(G3:G4)</f>
        <v>11295</v>
      </c>
      <c r="H5" s="1">
        <f>+SUM(H3:H4)</f>
        <v>14292</v>
      </c>
    </row>
    <row r="6" spans="2:25" s="1" customFormat="1" x14ac:dyDescent="0.2">
      <c r="B6" s="1" t="s">
        <v>16</v>
      </c>
      <c r="C6" s="1">
        <v>10891</v>
      </c>
      <c r="D6" s="1">
        <v>23187</v>
      </c>
      <c r="E6" s="1">
        <v>32900</v>
      </c>
      <c r="G6" s="1">
        <v>9052</v>
      </c>
      <c r="H6" s="1">
        <v>23214</v>
      </c>
    </row>
    <row r="7" spans="2:25" s="1" customFormat="1" x14ac:dyDescent="0.2">
      <c r="B7" s="1" t="s">
        <v>17</v>
      </c>
      <c r="C7" s="1">
        <v>12039</v>
      </c>
      <c r="D7" s="1">
        <v>15706</v>
      </c>
      <c r="E7" s="1">
        <v>17200</v>
      </c>
      <c r="G7" s="1">
        <v>13255</v>
      </c>
      <c r="H7" s="1">
        <v>20935</v>
      </c>
    </row>
    <row r="8" spans="2:25" s="1" customFormat="1" x14ac:dyDescent="0.2">
      <c r="B8" s="1" t="s">
        <v>19</v>
      </c>
      <c r="C8" s="1">
        <f>+SUM(C6:C7)</f>
        <v>22930</v>
      </c>
      <c r="D8" s="1">
        <f>+SUM(D6:D7)</f>
        <v>38893</v>
      </c>
      <c r="E8" s="1">
        <f>+SUM(E6:E7)</f>
        <v>50100</v>
      </c>
      <c r="G8" s="1">
        <f>+SUM(G6:G7)</f>
        <v>22307</v>
      </c>
      <c r="H8" s="1">
        <f>+SUM(H6:H7)</f>
        <v>44149</v>
      </c>
    </row>
    <row r="9" spans="2:25" s="1" customFormat="1" x14ac:dyDescent="0.2">
      <c r="B9" s="1" t="s">
        <v>20</v>
      </c>
      <c r="C9" s="1">
        <v>78636</v>
      </c>
      <c r="D9" s="1">
        <v>80405</v>
      </c>
      <c r="E9" s="1">
        <v>83233</v>
      </c>
      <c r="G9" s="1">
        <v>77495</v>
      </c>
      <c r="H9" s="1">
        <v>83349</v>
      </c>
    </row>
    <row r="10" spans="2:25" s="1" customFormat="1" x14ac:dyDescent="0.2">
      <c r="B10" s="1" t="s">
        <v>21</v>
      </c>
      <c r="C10" s="1">
        <v>76374</v>
      </c>
      <c r="D10" s="1">
        <v>73190</v>
      </c>
      <c r="E10" s="1">
        <v>69162</v>
      </c>
      <c r="G10" s="1">
        <v>77625</v>
      </c>
      <c r="H10" s="1">
        <v>72412</v>
      </c>
    </row>
    <row r="11" spans="2:25" s="1" customFormat="1" x14ac:dyDescent="0.2">
      <c r="B11" s="1" t="s">
        <v>22</v>
      </c>
      <c r="C11" s="1">
        <f>+SUM(C9:C10)</f>
        <v>155010</v>
      </c>
      <c r="D11" s="1">
        <f>+SUM(D9:D10)</f>
        <v>153595</v>
      </c>
      <c r="E11" s="1">
        <f>+SUM(E9:E10)</f>
        <v>152395</v>
      </c>
      <c r="G11" s="1">
        <f>+SUM(G9:G10)</f>
        <v>155120</v>
      </c>
      <c r="H11" s="1">
        <f>+SUM(H9:H10)</f>
        <v>155761</v>
      </c>
    </row>
    <row r="12" spans="2:25" s="1" customFormat="1" x14ac:dyDescent="0.2"/>
    <row r="13" spans="2:25" s="1" customFormat="1" x14ac:dyDescent="0.2">
      <c r="B13" s="1" t="s">
        <v>39</v>
      </c>
      <c r="C13" s="1">
        <v>2879.375</v>
      </c>
      <c r="D13" s="1">
        <v>4987.0389999999998</v>
      </c>
      <c r="E13" s="1">
        <v>6580.5950000000003</v>
      </c>
      <c r="G13" s="1">
        <v>2484.076</v>
      </c>
      <c r="H13" s="1">
        <v>5946.3770000000004</v>
      </c>
    </row>
    <row r="14" spans="2:25" s="1" customFormat="1" x14ac:dyDescent="0.2">
      <c r="B14" s="1" t="s">
        <v>40</v>
      </c>
      <c r="C14" s="1">
        <v>723.178</v>
      </c>
      <c r="D14" s="1">
        <v>730.67700000000002</v>
      </c>
      <c r="E14" s="1">
        <v>693.70399999999995</v>
      </c>
      <c r="G14" s="1">
        <v>694.67200000000003</v>
      </c>
      <c r="H14" s="1">
        <v>742.69600000000003</v>
      </c>
    </row>
    <row r="15" spans="2:25" s="1" customFormat="1" x14ac:dyDescent="0.2">
      <c r="B15" s="1" t="s">
        <v>41</v>
      </c>
      <c r="C15" s="1">
        <v>211.27699999999999</v>
      </c>
      <c r="D15" s="1">
        <v>312.23399999999998</v>
      </c>
      <c r="E15" s="1">
        <v>390.34500000000003</v>
      </c>
      <c r="G15" s="1">
        <v>216.066</v>
      </c>
      <c r="H15" s="1">
        <v>340.56099999999998</v>
      </c>
    </row>
    <row r="16" spans="2:25" s="1" customFormat="1" x14ac:dyDescent="0.2"/>
    <row r="17" spans="2:17" s="1" customFormat="1" x14ac:dyDescent="0.2">
      <c r="B17" s="1" t="s">
        <v>23</v>
      </c>
      <c r="C17" s="1">
        <v>3799.529</v>
      </c>
      <c r="D17" s="1">
        <v>6023.4160000000002</v>
      </c>
      <c r="E17" s="1">
        <v>7651.0870000000004</v>
      </c>
      <c r="F17" s="1">
        <f t="shared" ref="F17:F25" si="1">+Q17-SUM(C17:E17)</f>
        <v>5681.5930000000008</v>
      </c>
      <c r="G17" s="1">
        <v>3382.1170000000002</v>
      </c>
      <c r="H17" s="1">
        <v>7006.6409999999996</v>
      </c>
      <c r="O17" s="1">
        <v>16681.254000000001</v>
      </c>
      <c r="P17" s="1">
        <v>22726.316999999999</v>
      </c>
      <c r="Q17" s="1">
        <v>23155.625</v>
      </c>
    </row>
    <row r="18" spans="2:17" s="1" customFormat="1" x14ac:dyDescent="0.2">
      <c r="B18" s="1" t="s">
        <v>24</v>
      </c>
      <c r="C18" s="1">
        <v>2651.34</v>
      </c>
      <c r="D18" s="1">
        <v>4408.2089999999998</v>
      </c>
      <c r="E18" s="1">
        <v>5780.1880000000001</v>
      </c>
      <c r="F18" s="1">
        <f t="shared" si="1"/>
        <v>4488.4169999999976</v>
      </c>
      <c r="G18" s="1">
        <v>2254.9369999999999</v>
      </c>
      <c r="H18" s="1">
        <v>5210.7560000000003</v>
      </c>
      <c r="O18" s="1">
        <v>12347.611000000001</v>
      </c>
      <c r="P18" s="1">
        <v>17250.53</v>
      </c>
      <c r="Q18" s="1">
        <v>17328.153999999999</v>
      </c>
    </row>
    <row r="19" spans="2:17" s="1" customFormat="1" x14ac:dyDescent="0.2">
      <c r="B19" s="1" t="s">
        <v>25</v>
      </c>
      <c r="C19" s="1">
        <v>981.55899999999997</v>
      </c>
      <c r="D19" s="1">
        <v>926.22199999999998</v>
      </c>
      <c r="E19" s="1">
        <v>1005.418</v>
      </c>
      <c r="F19" s="1">
        <f t="shared" si="1"/>
        <v>1183.2249999999999</v>
      </c>
      <c r="G19" s="1">
        <v>778.92200000000003</v>
      </c>
      <c r="H19" s="1">
        <v>1003.3440000000001</v>
      </c>
      <c r="O19" s="1">
        <v>2955.884</v>
      </c>
      <c r="P19" s="1">
        <v>3557.1669999999999</v>
      </c>
      <c r="Q19" s="1">
        <v>4096.424</v>
      </c>
    </row>
    <row r="20" spans="2:17" s="1" customFormat="1" x14ac:dyDescent="0.2">
      <c r="B20" s="1" t="s">
        <v>26</v>
      </c>
      <c r="C20" s="1">
        <v>132.59399999999999</v>
      </c>
      <c r="D20" s="1">
        <v>137.72900000000001</v>
      </c>
      <c r="E20" s="1">
        <v>137.001</v>
      </c>
      <c r="F20" s="1">
        <f t="shared" si="1"/>
        <v>142.59900000000005</v>
      </c>
      <c r="G20" s="1">
        <v>149.45500000000001</v>
      </c>
      <c r="H20" s="1">
        <v>159.02500000000001</v>
      </c>
      <c r="O20" s="1">
        <v>449.976</v>
      </c>
      <c r="P20" s="1">
        <v>516.79700000000003</v>
      </c>
      <c r="Q20" s="1">
        <v>549.923</v>
      </c>
    </row>
    <row r="21" spans="2:17" s="1" customFormat="1" x14ac:dyDescent="0.2">
      <c r="B21" s="1" t="s">
        <v>27</v>
      </c>
      <c r="C21" s="1">
        <v>76.076999999999998</v>
      </c>
      <c r="D21" s="1">
        <v>86.215999999999994</v>
      </c>
      <c r="E21" s="1">
        <v>92.923000000000002</v>
      </c>
      <c r="F21" s="1">
        <f t="shared" si="1"/>
        <v>112.41300000000001</v>
      </c>
      <c r="G21" s="1">
        <v>86.236000000000004</v>
      </c>
      <c r="H21" s="1">
        <v>147.71899999999999</v>
      </c>
      <c r="O21" s="1">
        <v>237.834</v>
      </c>
      <c r="P21" s="1">
        <v>330.81700000000001</v>
      </c>
      <c r="Q21" s="1">
        <v>367.62900000000002</v>
      </c>
    </row>
    <row r="22" spans="2:17" s="1" customFormat="1" x14ac:dyDescent="0.2">
      <c r="B22" s="1" t="s">
        <v>33</v>
      </c>
      <c r="C22" s="1">
        <f>+C17-SUM(C18:C21)</f>
        <v>-42.041000000000622</v>
      </c>
      <c r="D22" s="1">
        <f>+D17-SUM(D18:D21)</f>
        <v>465.03999999999996</v>
      </c>
      <c r="E22" s="1">
        <f>+E17-SUM(E18:E21)</f>
        <v>635.5570000000007</v>
      </c>
      <c r="F22" s="1">
        <f t="shared" si="1"/>
        <v>-245.06099999999742</v>
      </c>
      <c r="G22" s="1">
        <f>+G17-SUM(G18:G21)</f>
        <v>112.56700000000046</v>
      </c>
      <c r="H22" s="1">
        <f>+H17-SUM(H18:H21)</f>
        <v>485.79699999999957</v>
      </c>
      <c r="O22" s="1">
        <f>+O17-SUM(O18:O21)</f>
        <v>689.9489999999987</v>
      </c>
      <c r="P22" s="1">
        <f>+P17-SUM(P18:P21)</f>
        <v>1071.0060000000012</v>
      </c>
      <c r="Q22" s="1">
        <f>+Q17-SUM(Q18:Q21)</f>
        <v>813.49500000000262</v>
      </c>
    </row>
    <row r="23" spans="2:17" s="1" customFormat="1" x14ac:dyDescent="0.2">
      <c r="B23" s="1" t="s">
        <v>34</v>
      </c>
      <c r="C23" s="1">
        <v>80.691000000000003</v>
      </c>
      <c r="D23" s="1">
        <v>79.97</v>
      </c>
      <c r="E23" s="1">
        <v>87.960999999999999</v>
      </c>
      <c r="F23" s="1">
        <f t="shared" si="1"/>
        <v>77.351999999999975</v>
      </c>
      <c r="G23" s="1">
        <v>80.343000000000004</v>
      </c>
      <c r="H23" s="1">
        <v>72.048000000000002</v>
      </c>
      <c r="O23" s="1">
        <v>278.483</v>
      </c>
      <c r="P23" s="1">
        <v>350.24400000000003</v>
      </c>
      <c r="Q23" s="1">
        <v>325.97399999999999</v>
      </c>
    </row>
    <row r="24" spans="2:17" s="1" customFormat="1" x14ac:dyDescent="0.2">
      <c r="B24" s="1" t="s">
        <v>35</v>
      </c>
      <c r="C24" s="1">
        <v>-43.256999999999998</v>
      </c>
      <c r="D24" s="1">
        <v>44.424999999999997</v>
      </c>
      <c r="E24" s="1">
        <v>-36.067</v>
      </c>
      <c r="F24" s="1">
        <f t="shared" si="1"/>
        <v>-121.35499999999999</v>
      </c>
      <c r="G24" s="1">
        <v>-34.061</v>
      </c>
      <c r="H24" s="1">
        <v>-37.893000000000001</v>
      </c>
      <c r="O24" s="1">
        <v>-77.62</v>
      </c>
      <c r="P24" s="1">
        <v>-237.81800000000001</v>
      </c>
      <c r="Q24" s="1">
        <v>-156.25399999999999</v>
      </c>
    </row>
    <row r="25" spans="2:17" s="1" customFormat="1" x14ac:dyDescent="0.2">
      <c r="B25" s="1" t="s">
        <v>37</v>
      </c>
      <c r="C25" s="1">
        <v>-8.4000000000000005E-2</v>
      </c>
      <c r="D25" s="1">
        <v>-5.3760000000000003</v>
      </c>
      <c r="E25" s="1">
        <v>13.987</v>
      </c>
      <c r="F25" s="1">
        <f t="shared" si="1"/>
        <v>8.1479999999999997</v>
      </c>
      <c r="G25" s="1">
        <v>0.47899999999999998</v>
      </c>
      <c r="H25" s="1">
        <v>-4.2679999999999998</v>
      </c>
      <c r="O25" s="1">
        <v>-10.571</v>
      </c>
      <c r="P25" s="1">
        <v>5.4550000000000001</v>
      </c>
      <c r="Q25" s="1">
        <v>16.675000000000001</v>
      </c>
    </row>
    <row r="26" spans="2:17" s="1" customFormat="1" x14ac:dyDescent="0.2">
      <c r="B26" s="1" t="s">
        <v>36</v>
      </c>
      <c r="C26" s="1">
        <f>+SUM(C22:C25)</f>
        <v>-4.6910000000006171</v>
      </c>
      <c r="D26" s="1">
        <f>+SUM(D22:D25)</f>
        <v>584.05899999999997</v>
      </c>
      <c r="E26" s="1">
        <f t="shared" ref="E26:F26" si="2">+SUM(E22:E24)</f>
        <v>687.4510000000007</v>
      </c>
      <c r="F26" s="1">
        <f t="shared" si="2"/>
        <v>-289.06399999999746</v>
      </c>
      <c r="G26" s="1">
        <f>+SUM(G22:G25)</f>
        <v>159.32800000000049</v>
      </c>
      <c r="H26" s="1">
        <f>+SUM(H22:H25)</f>
        <v>515.68399999999951</v>
      </c>
      <c r="O26" s="1">
        <f>+SUM(O22:O25)</f>
        <v>880.24099999999862</v>
      </c>
      <c r="P26" s="1">
        <f>+SUM(P22:P25)</f>
        <v>1188.8870000000013</v>
      </c>
      <c r="Q26" s="1">
        <f>+SUM(Q22:Q25)</f>
        <v>999.89000000000249</v>
      </c>
    </row>
    <row r="27" spans="2:17" s="1" customFormat="1" x14ac:dyDescent="0.2">
      <c r="B27" s="1" t="s">
        <v>28</v>
      </c>
      <c r="C27" s="1">
        <v>41.018999999999998</v>
      </c>
      <c r="D27" s="1">
        <v>79.97</v>
      </c>
      <c r="E27" s="1">
        <v>70.228999999999999</v>
      </c>
      <c r="F27" s="1">
        <f>+Q27-SUM(C27:E27)</f>
        <v>-582.91599999999994</v>
      </c>
      <c r="G27" s="1">
        <v>19.710999999999999</v>
      </c>
      <c r="H27" s="1">
        <v>117.645</v>
      </c>
      <c r="O27" s="1">
        <v>115.941</v>
      </c>
      <c r="P27" s="1">
        <v>209.476</v>
      </c>
      <c r="Q27" s="1">
        <v>-391.69799999999998</v>
      </c>
    </row>
    <row r="28" spans="2:17" x14ac:dyDescent="0.2">
      <c r="B28" s="1" t="s">
        <v>29</v>
      </c>
      <c r="C28" s="1">
        <f t="shared" ref="C28:H28" si="3">+C22-C27</f>
        <v>-83.060000000000628</v>
      </c>
      <c r="D28" s="1">
        <f t="shared" si="3"/>
        <v>385.06999999999994</v>
      </c>
      <c r="E28" s="1">
        <f t="shared" si="3"/>
        <v>565.32800000000066</v>
      </c>
      <c r="F28" s="1">
        <f t="shared" si="3"/>
        <v>337.85500000000252</v>
      </c>
      <c r="G28" s="1">
        <f t="shared" si="3"/>
        <v>92.856000000000464</v>
      </c>
      <c r="H28" s="1">
        <f t="shared" si="3"/>
        <v>368.15199999999959</v>
      </c>
      <c r="O28" s="1">
        <f>+O22-O27</f>
        <v>574.00799999999867</v>
      </c>
      <c r="P28" s="1">
        <f>+P22-P27</f>
        <v>861.53000000000122</v>
      </c>
      <c r="Q28" s="1">
        <f>+Q22-Q27</f>
        <v>1205.1930000000025</v>
      </c>
    </row>
    <row r="29" spans="2:17" x14ac:dyDescent="0.2">
      <c r="B29" s="2" t="s">
        <v>30</v>
      </c>
      <c r="C29" s="1">
        <v>11.77</v>
      </c>
      <c r="D29" s="1">
        <v>78.257999999999996</v>
      </c>
      <c r="E29" s="1">
        <v>63.878</v>
      </c>
      <c r="F29" s="1">
        <f>+Q29-SUM(C29:E29)</f>
        <v>80.930999999999983</v>
      </c>
      <c r="G29" s="1">
        <v>23.099</v>
      </c>
      <c r="H29" s="1">
        <v>59.33</v>
      </c>
      <c r="O29" s="1">
        <v>108.143</v>
      </c>
      <c r="P29" s="1">
        <v>146.905</v>
      </c>
      <c r="Q29" s="1">
        <v>234.83699999999999</v>
      </c>
    </row>
    <row r="30" spans="2:17" s="4" customFormat="1" x14ac:dyDescent="0.2">
      <c r="B30" s="3" t="s">
        <v>31</v>
      </c>
      <c r="C30" s="3">
        <f>+C28-C29</f>
        <v>-94.830000000000624</v>
      </c>
      <c r="D30" s="3">
        <f>+D28-D29</f>
        <v>306.81199999999995</v>
      </c>
      <c r="E30" s="3">
        <f>+E28-E29</f>
        <v>501.45000000000067</v>
      </c>
      <c r="F30" s="3">
        <f>+Q30-SUM(C30:E30)</f>
        <v>256.92400000000248</v>
      </c>
      <c r="G30" s="3">
        <f>+G28-G29</f>
        <v>69.75700000000046</v>
      </c>
      <c r="H30" s="3">
        <f>+H28-H29</f>
        <v>308.8219999999996</v>
      </c>
      <c r="O30" s="3">
        <f>+O28-O29</f>
        <v>465.86499999999864</v>
      </c>
      <c r="P30" s="3">
        <f>+P28-P29</f>
        <v>714.62500000000125</v>
      </c>
      <c r="Q30" s="3">
        <f>+Q28-Q29</f>
        <v>970.3560000000025</v>
      </c>
    </row>
    <row r="33" spans="2:17" x14ac:dyDescent="0.2">
      <c r="B33" t="s">
        <v>32</v>
      </c>
      <c r="G33" s="5">
        <f>+G17/C17-1</f>
        <v>-0.10985887987695309</v>
      </c>
      <c r="H33" s="5">
        <f>+H17/D17-1</f>
        <v>0.16323378627675722</v>
      </c>
      <c r="P33" s="5">
        <f>+P17/O17-1</f>
        <v>0.36238660474806017</v>
      </c>
      <c r="Q33" s="5">
        <f>+Q17/P17-1</f>
        <v>1.8890346376845946E-2</v>
      </c>
    </row>
    <row r="34" spans="2:17" x14ac:dyDescent="0.2">
      <c r="B34" t="s">
        <v>38</v>
      </c>
      <c r="C34" s="5">
        <f t="shared" ref="C34:H34" si="4">+C22/C17</f>
        <v>-1.1064792504544806E-2</v>
      </c>
      <c r="D34" s="5">
        <f t="shared" si="4"/>
        <v>7.7205359882166522E-2</v>
      </c>
      <c r="E34" s="5">
        <f t="shared" si="4"/>
        <v>8.3067543213140915E-2</v>
      </c>
      <c r="F34" s="5">
        <f t="shared" si="4"/>
        <v>-4.3132445425076625E-2</v>
      </c>
      <c r="G34" s="5">
        <f t="shared" si="4"/>
        <v>3.3282999967180454E-2</v>
      </c>
      <c r="H34" s="5">
        <f t="shared" si="4"/>
        <v>6.9333793468225297E-2</v>
      </c>
      <c r="O34" s="5">
        <f>+O22/O17</f>
        <v>4.1360739426424334E-2</v>
      </c>
      <c r="P34" s="5">
        <f>+P22/P17</f>
        <v>4.7126245752886459E-2</v>
      </c>
      <c r="Q34" s="5">
        <f>+Q22/Q17</f>
        <v>3.5131636481416616E-2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2025-09-06T06:09:10Z</dcterms:created>
  <dcterms:modified xsi:type="dcterms:W3CDTF">2025-09-07T04:46:55Z</dcterms:modified>
</cp:coreProperties>
</file>