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jameel/Library/CloudStorage/Dropbox/models/"/>
    </mc:Choice>
  </mc:AlternateContent>
  <xr:revisionPtr revIDLastSave="0" documentId="13_ncr:1_{F1FA06EF-0677-BE4F-BC86-70CFE86E043C}" xr6:coauthVersionLast="47" xr6:coauthVersionMax="47" xr10:uidLastSave="{00000000-0000-0000-0000-000000000000}"/>
  <bookViews>
    <workbookView xWindow="18440" yWindow="1500" windowWidth="27240" windowHeight="16440" xr2:uid="{048A8C7F-CF78-B341-A9AE-8388A4B624AC}"/>
  </bookViews>
  <sheets>
    <sheet name="Main" sheetId="1" r:id="rId1"/>
    <sheet name="Model"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4" i="2" l="1"/>
  <c r="X35" i="2"/>
  <c r="Y35" i="2" s="1"/>
  <c r="Z35" i="2" s="1"/>
  <c r="AA35" i="2" s="1"/>
  <c r="AB35" i="2" s="1"/>
  <c r="AC35" i="2" s="1"/>
  <c r="AD35" i="2" s="1"/>
  <c r="AE35" i="2" s="1"/>
  <c r="W35" i="2"/>
  <c r="V35" i="2"/>
  <c r="S35" i="2"/>
  <c r="T35" i="2"/>
  <c r="U35" i="2"/>
  <c r="J34" i="2"/>
  <c r="J33" i="2"/>
  <c r="J35" i="2" s="1"/>
  <c r="H34" i="2"/>
  <c r="H33" i="2"/>
  <c r="H35" i="2"/>
  <c r="L34" i="2"/>
  <c r="M34" i="2" s="1"/>
  <c r="L33" i="2"/>
  <c r="M33" i="2" s="1"/>
  <c r="I34" i="2"/>
  <c r="K35" i="2"/>
  <c r="G35" i="2"/>
  <c r="AE18" i="2"/>
  <c r="AD18" i="2"/>
  <c r="AC18" i="2"/>
  <c r="AB18" i="2"/>
  <c r="AA18" i="2"/>
  <c r="Z18" i="2"/>
  <c r="Y18" i="2"/>
  <c r="X18" i="2"/>
  <c r="W18" i="2"/>
  <c r="W29" i="2" s="1"/>
  <c r="V29" i="2"/>
  <c r="U29" i="2"/>
  <c r="S29" i="2"/>
  <c r="T29" i="2"/>
  <c r="AE28" i="2"/>
  <c r="AD28" i="2"/>
  <c r="AC28" i="2"/>
  <c r="AB28" i="2"/>
  <c r="AA28" i="2"/>
  <c r="Z28" i="2"/>
  <c r="Y28" i="2"/>
  <c r="X28" i="2"/>
  <c r="W28" i="2"/>
  <c r="AH33" i="2"/>
  <c r="X17" i="2"/>
  <c r="Y17" i="2" s="1"/>
  <c r="Z17" i="2" s="1"/>
  <c r="AA17" i="2" s="1"/>
  <c r="AB17" i="2" s="1"/>
  <c r="AC17" i="2" s="1"/>
  <c r="AD17" i="2" s="1"/>
  <c r="AE17" i="2" s="1"/>
  <c r="W17" i="2"/>
  <c r="N17" i="2"/>
  <c r="AH31" i="2"/>
  <c r="HE3" i="2"/>
  <c r="HF3" i="2" s="1"/>
  <c r="HG3" i="2" s="1"/>
  <c r="HH3" i="2" s="1"/>
  <c r="HI3" i="2" s="1"/>
  <c r="HJ3" i="2" s="1"/>
  <c r="HK3" i="2" s="1"/>
  <c r="HL3" i="2" s="1"/>
  <c r="HM3" i="2" s="1"/>
  <c r="HN3" i="2" s="1"/>
  <c r="HO3" i="2" s="1"/>
  <c r="HP3" i="2" s="1"/>
  <c r="HQ3" i="2" s="1"/>
  <c r="HR3" i="2" s="1"/>
  <c r="HS3" i="2" s="1"/>
  <c r="HT3" i="2" s="1"/>
  <c r="HU3" i="2" s="1"/>
  <c r="HV3" i="2" s="1"/>
  <c r="HW3" i="2" s="1"/>
  <c r="HX3" i="2" s="1"/>
  <c r="EV3" i="2"/>
  <c r="EW3" i="2" s="1"/>
  <c r="EX3" i="2" s="1"/>
  <c r="EY3" i="2" s="1"/>
  <c r="EZ3" i="2" s="1"/>
  <c r="FA3" i="2" s="1"/>
  <c r="FB3" i="2" s="1"/>
  <c r="FC3" i="2" s="1"/>
  <c r="FD3" i="2" s="1"/>
  <c r="FE3" i="2" s="1"/>
  <c r="FF3" i="2" s="1"/>
  <c r="FG3" i="2" s="1"/>
  <c r="FH3" i="2" s="1"/>
  <c r="FI3" i="2" s="1"/>
  <c r="FJ3" i="2" s="1"/>
  <c r="FK3" i="2" s="1"/>
  <c r="FL3" i="2" s="1"/>
  <c r="FM3" i="2" s="1"/>
  <c r="FN3" i="2" s="1"/>
  <c r="FO3" i="2" s="1"/>
  <c r="FP3" i="2" s="1"/>
  <c r="FQ3" i="2" s="1"/>
  <c r="FR3" i="2" s="1"/>
  <c r="FS3" i="2" s="1"/>
  <c r="FT3" i="2" s="1"/>
  <c r="FU3" i="2" s="1"/>
  <c r="FV3" i="2" s="1"/>
  <c r="FW3" i="2" s="1"/>
  <c r="FX3" i="2" s="1"/>
  <c r="FY3" i="2" s="1"/>
  <c r="FZ3" i="2" s="1"/>
  <c r="GA3" i="2" s="1"/>
  <c r="GB3" i="2" s="1"/>
  <c r="GC3" i="2" s="1"/>
  <c r="GD3" i="2" s="1"/>
  <c r="GE3" i="2" s="1"/>
  <c r="GF3" i="2" s="1"/>
  <c r="GG3" i="2" s="1"/>
  <c r="GH3" i="2" s="1"/>
  <c r="GI3" i="2" s="1"/>
  <c r="GJ3" i="2" s="1"/>
  <c r="GK3" i="2" s="1"/>
  <c r="GL3" i="2" s="1"/>
  <c r="GM3" i="2" s="1"/>
  <c r="GN3" i="2" s="1"/>
  <c r="GO3" i="2" s="1"/>
  <c r="GP3" i="2" s="1"/>
  <c r="GQ3" i="2" s="1"/>
  <c r="GR3" i="2" s="1"/>
  <c r="GS3" i="2" s="1"/>
  <c r="GT3" i="2" s="1"/>
  <c r="GU3" i="2" s="1"/>
  <c r="GV3" i="2" s="1"/>
  <c r="GW3" i="2" s="1"/>
  <c r="GX3" i="2" s="1"/>
  <c r="GY3" i="2" s="1"/>
  <c r="GZ3" i="2" s="1"/>
  <c r="HA3" i="2" s="1"/>
  <c r="HB3" i="2" s="1"/>
  <c r="HC3" i="2" s="1"/>
  <c r="HD3" i="2" s="1"/>
  <c r="AG3" i="2"/>
  <c r="AH3" i="2" s="1"/>
  <c r="AI3" i="2" s="1"/>
  <c r="AJ3" i="2" s="1"/>
  <c r="AK3" i="2" s="1"/>
  <c r="AL3" i="2" s="1"/>
  <c r="AM3" i="2" s="1"/>
  <c r="AN3" i="2" s="1"/>
  <c r="AO3" i="2" s="1"/>
  <c r="AP3" i="2" s="1"/>
  <c r="AQ3" i="2" s="1"/>
  <c r="AR3" i="2" s="1"/>
  <c r="AS3" i="2" s="1"/>
  <c r="AT3" i="2" s="1"/>
  <c r="AU3" i="2" s="1"/>
  <c r="AV3" i="2" s="1"/>
  <c r="AW3" i="2" s="1"/>
  <c r="AX3" i="2" s="1"/>
  <c r="AY3" i="2" s="1"/>
  <c r="AZ3" i="2" s="1"/>
  <c r="BA3" i="2" s="1"/>
  <c r="BB3" i="2" s="1"/>
  <c r="BC3" i="2" s="1"/>
  <c r="BD3" i="2" s="1"/>
  <c r="BE3" i="2" s="1"/>
  <c r="BF3" i="2" s="1"/>
  <c r="BG3" i="2" s="1"/>
  <c r="BH3" i="2" s="1"/>
  <c r="BI3" i="2" s="1"/>
  <c r="BJ3" i="2" s="1"/>
  <c r="BK3" i="2" s="1"/>
  <c r="BL3" i="2" s="1"/>
  <c r="BM3" i="2" s="1"/>
  <c r="BN3" i="2" s="1"/>
  <c r="BO3" i="2" s="1"/>
  <c r="BP3" i="2" s="1"/>
  <c r="BQ3" i="2" s="1"/>
  <c r="BR3" i="2" s="1"/>
  <c r="BS3" i="2" s="1"/>
  <c r="BT3" i="2" s="1"/>
  <c r="BU3" i="2" s="1"/>
  <c r="BV3" i="2" s="1"/>
  <c r="BW3" i="2" s="1"/>
  <c r="BX3" i="2" s="1"/>
  <c r="BY3" i="2" s="1"/>
  <c r="BZ3" i="2" s="1"/>
  <c r="CA3" i="2" s="1"/>
  <c r="CB3" i="2" s="1"/>
  <c r="CC3" i="2" s="1"/>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V22" i="2"/>
  <c r="V21" i="2"/>
  <c r="V19" i="2"/>
  <c r="V28" i="2"/>
  <c r="V17" i="2"/>
  <c r="N22" i="2"/>
  <c r="N21" i="2"/>
  <c r="N20" i="2"/>
  <c r="N23" i="2" s="1"/>
  <c r="N19" i="2"/>
  <c r="N18" i="2"/>
  <c r="N29" i="2" s="1"/>
  <c r="M29" i="2"/>
  <c r="L29" i="2"/>
  <c r="K29" i="2"/>
  <c r="J29" i="2"/>
  <c r="I29" i="2"/>
  <c r="H29" i="2"/>
  <c r="G29" i="2"/>
  <c r="F29" i="2"/>
  <c r="E29" i="2"/>
  <c r="D29" i="2"/>
  <c r="C29" i="2"/>
  <c r="I17" i="2"/>
  <c r="G28" i="2"/>
  <c r="H28" i="2"/>
  <c r="F25" i="2"/>
  <c r="F24" i="2"/>
  <c r="F23" i="2"/>
  <c r="F22" i="2"/>
  <c r="F21" i="2"/>
  <c r="F20" i="2"/>
  <c r="F19" i="2"/>
  <c r="F18" i="2"/>
  <c r="F17" i="2"/>
  <c r="C20" i="2"/>
  <c r="C23" i="2"/>
  <c r="C25" i="2" s="1"/>
  <c r="I28" i="2"/>
  <c r="D20" i="2"/>
  <c r="D23" i="2" s="1"/>
  <c r="D25" i="2" s="1"/>
  <c r="E20" i="2"/>
  <c r="E23" i="2" s="1"/>
  <c r="E25" i="2" s="1"/>
  <c r="J24" i="2"/>
  <c r="J22" i="2"/>
  <c r="J21" i="2"/>
  <c r="J19" i="2"/>
  <c r="J18" i="2"/>
  <c r="J17" i="2"/>
  <c r="J28" i="2" s="1"/>
  <c r="T28" i="2"/>
  <c r="U28" i="2"/>
  <c r="U20" i="2"/>
  <c r="U23" i="2" s="1"/>
  <c r="U25" i="2" s="1"/>
  <c r="T20" i="2"/>
  <c r="T23" i="2" s="1"/>
  <c r="T25" i="2" s="1"/>
  <c r="S20" i="2"/>
  <c r="S23" i="2" s="1"/>
  <c r="S25" i="2" s="1"/>
  <c r="S3" i="2"/>
  <c r="T3" i="2" s="1"/>
  <c r="U3" i="2" s="1"/>
  <c r="V3" i="2" s="1"/>
  <c r="W3" i="2" s="1"/>
  <c r="X3" i="2" s="1"/>
  <c r="Y3" i="2" s="1"/>
  <c r="Z3" i="2" s="1"/>
  <c r="AA3" i="2" s="1"/>
  <c r="AB3" i="2" s="1"/>
  <c r="AC3" i="2" s="1"/>
  <c r="AD3" i="2" s="1"/>
  <c r="AE3" i="2" s="1"/>
  <c r="AF3" i="2" s="1"/>
  <c r="R3" i="2"/>
  <c r="K28" i="2"/>
  <c r="G20" i="2"/>
  <c r="G23" i="2" s="1"/>
  <c r="G25" i="2" s="1"/>
  <c r="K20" i="2"/>
  <c r="K23" i="2" s="1"/>
  <c r="K25" i="2" s="1"/>
  <c r="L28" i="2"/>
  <c r="M28" i="2"/>
  <c r="H20" i="2"/>
  <c r="H23" i="2" s="1"/>
  <c r="H25" i="2" s="1"/>
  <c r="L20" i="2"/>
  <c r="L23" i="2" s="1"/>
  <c r="L25" i="2" s="1"/>
  <c r="L35" i="2" l="1"/>
  <c r="I33" i="2"/>
  <c r="I35" i="2" s="1"/>
  <c r="M35" i="2"/>
  <c r="V23" i="2"/>
  <c r="N24" i="2"/>
  <c r="V24" i="2" s="1"/>
  <c r="W19" i="2"/>
  <c r="W20" i="2"/>
  <c r="V20" i="2"/>
  <c r="V18" i="2"/>
  <c r="I20" i="2"/>
  <c r="W22" i="2" l="1"/>
  <c r="W21" i="2"/>
  <c r="W23" i="2" s="1"/>
  <c r="N25" i="2"/>
  <c r="V25" i="2" s="1"/>
  <c r="X19" i="2"/>
  <c r="Y19" i="2" s="1"/>
  <c r="I23" i="2"/>
  <c r="J20" i="2"/>
  <c r="Y29" i="2" l="1"/>
  <c r="X29" i="2"/>
  <c r="Z29" i="2"/>
  <c r="Y20" i="2"/>
  <c r="W24" i="2"/>
  <c r="W25" i="2" s="1"/>
  <c r="X20" i="2"/>
  <c r="I25" i="2"/>
  <c r="J25" i="2" s="1"/>
  <c r="J23" i="2"/>
  <c r="X22" i="2" l="1"/>
  <c r="Y22" i="2" s="1"/>
  <c r="X21" i="2"/>
  <c r="Y21" i="2" s="1"/>
  <c r="Y23" i="2"/>
  <c r="Y24" i="2" s="1"/>
  <c r="Y25" i="2" s="1"/>
  <c r="Z19" i="2"/>
  <c r="Z20" i="2" s="1"/>
  <c r="X23" i="2" l="1"/>
  <c r="X24" i="2" s="1"/>
  <c r="X25" i="2" s="1"/>
  <c r="Z21" i="2"/>
  <c r="Z22" i="2"/>
  <c r="AA19" i="2"/>
  <c r="AB19" i="2" s="1"/>
  <c r="AB29" i="2" l="1"/>
  <c r="AA29" i="2"/>
  <c r="AA20" i="2"/>
  <c r="AA22" i="2" s="1"/>
  <c r="AC29" i="2"/>
  <c r="AB20" i="2"/>
  <c r="Z23" i="2"/>
  <c r="Z24" i="2" s="1"/>
  <c r="Z25" i="2" s="1"/>
  <c r="AB22" i="2" l="1"/>
  <c r="AA21" i="2"/>
  <c r="AA23" i="2"/>
  <c r="AA24" i="2" s="1"/>
  <c r="AA25" i="2" s="1"/>
  <c r="AB21" i="2"/>
  <c r="AB23" i="2" s="1"/>
  <c r="AB24" i="2" s="1"/>
  <c r="AB25" i="2" s="1"/>
  <c r="AC19" i="2"/>
  <c r="AC20" i="2" s="1"/>
  <c r="AC21" i="2" l="1"/>
  <c r="AC22" i="2"/>
  <c r="AD19" i="2"/>
  <c r="AE19" i="2" s="1"/>
  <c r="AE29" i="2" l="1"/>
  <c r="AD29" i="2"/>
  <c r="AC23" i="2"/>
  <c r="AC24" i="2" s="1"/>
  <c r="AC25" i="2" s="1"/>
  <c r="AD20" i="2"/>
  <c r="AD22" i="2" s="1"/>
  <c r="AE20" i="2"/>
  <c r="AE22" i="2" l="1"/>
  <c r="AD21" i="2"/>
  <c r="AE21" i="2" s="1"/>
  <c r="AE23" i="2" s="1"/>
  <c r="AE24" i="2" s="1"/>
  <c r="AE25" i="2" s="1"/>
  <c r="AF25" i="2" s="1"/>
  <c r="AG25" i="2" s="1"/>
  <c r="AH25" i="2" s="1"/>
  <c r="AI25" i="2" s="1"/>
  <c r="AJ25" i="2" s="1"/>
  <c r="AK25" i="2" s="1"/>
  <c r="AL25" i="2" s="1"/>
  <c r="AM25" i="2" s="1"/>
  <c r="AN25" i="2" s="1"/>
  <c r="AO25" i="2" s="1"/>
  <c r="AP25" i="2" s="1"/>
  <c r="AQ25" i="2" s="1"/>
  <c r="AR25" i="2" s="1"/>
  <c r="AS25" i="2" s="1"/>
  <c r="AT25" i="2" s="1"/>
  <c r="AU25" i="2" s="1"/>
  <c r="AV25" i="2" s="1"/>
  <c r="AW25" i="2" s="1"/>
  <c r="AX25" i="2" s="1"/>
  <c r="AY25" i="2" s="1"/>
  <c r="AZ25" i="2" s="1"/>
  <c r="BA25" i="2" s="1"/>
  <c r="BB25" i="2" s="1"/>
  <c r="BC25" i="2" s="1"/>
  <c r="BD25" i="2" s="1"/>
  <c r="BE25" i="2" s="1"/>
  <c r="BF25" i="2" s="1"/>
  <c r="BG25" i="2" s="1"/>
  <c r="BH25" i="2" s="1"/>
  <c r="BI25" i="2" s="1"/>
  <c r="BJ25" i="2" s="1"/>
  <c r="BK25" i="2" s="1"/>
  <c r="BL25" i="2" s="1"/>
  <c r="BM25" i="2" s="1"/>
  <c r="BN25" i="2" s="1"/>
  <c r="BO25" i="2" s="1"/>
  <c r="BP25" i="2" s="1"/>
  <c r="BQ25" i="2" s="1"/>
  <c r="BR25" i="2" s="1"/>
  <c r="BS25" i="2" s="1"/>
  <c r="BT25" i="2" s="1"/>
  <c r="BU25" i="2" s="1"/>
  <c r="BV25" i="2" s="1"/>
  <c r="BW25" i="2" s="1"/>
  <c r="BX25" i="2" s="1"/>
  <c r="BY25" i="2" s="1"/>
  <c r="BZ25" i="2" s="1"/>
  <c r="CA25" i="2" s="1"/>
  <c r="CB25" i="2" s="1"/>
  <c r="CC25" i="2" s="1"/>
  <c r="CD25" i="2" s="1"/>
  <c r="CE25" i="2" s="1"/>
  <c r="CF25" i="2" s="1"/>
  <c r="CG25" i="2" s="1"/>
  <c r="CH25" i="2" s="1"/>
  <c r="CI25" i="2" s="1"/>
  <c r="CJ25" i="2" s="1"/>
  <c r="CK25" i="2" s="1"/>
  <c r="CL25" i="2" s="1"/>
  <c r="CM25" i="2" s="1"/>
  <c r="CN25" i="2" s="1"/>
  <c r="CO25" i="2" s="1"/>
  <c r="CP25" i="2" s="1"/>
  <c r="CQ25" i="2" s="1"/>
  <c r="CR25" i="2" s="1"/>
  <c r="CS25" i="2" s="1"/>
  <c r="CT25" i="2" s="1"/>
  <c r="CU25" i="2" s="1"/>
  <c r="CV25" i="2" s="1"/>
  <c r="CW25" i="2" s="1"/>
  <c r="CX25" i="2" s="1"/>
  <c r="CY25" i="2" s="1"/>
  <c r="CZ25" i="2" s="1"/>
  <c r="DA25" i="2" s="1"/>
  <c r="DB25" i="2" s="1"/>
  <c r="DC25" i="2" s="1"/>
  <c r="DD25" i="2" s="1"/>
  <c r="DE25" i="2" s="1"/>
  <c r="DF25" i="2" s="1"/>
  <c r="DG25" i="2" s="1"/>
  <c r="DH25" i="2" s="1"/>
  <c r="DI25" i="2" s="1"/>
  <c r="DJ25" i="2" s="1"/>
  <c r="DK25" i="2" s="1"/>
  <c r="DL25" i="2" s="1"/>
  <c r="DM25" i="2" s="1"/>
  <c r="DN25" i="2" s="1"/>
  <c r="DO25" i="2" s="1"/>
  <c r="DP25" i="2" s="1"/>
  <c r="DQ25" i="2" s="1"/>
  <c r="DR25" i="2" s="1"/>
  <c r="DS25" i="2" s="1"/>
  <c r="DT25" i="2" s="1"/>
  <c r="DU25" i="2" s="1"/>
  <c r="DV25" i="2" s="1"/>
  <c r="DW25" i="2" s="1"/>
  <c r="DX25" i="2" s="1"/>
  <c r="DY25" i="2" s="1"/>
  <c r="DZ25" i="2" s="1"/>
  <c r="EA25" i="2" s="1"/>
  <c r="EB25" i="2" s="1"/>
  <c r="EC25" i="2" s="1"/>
  <c r="ED25" i="2" s="1"/>
  <c r="EE25" i="2" s="1"/>
  <c r="EF25" i="2" s="1"/>
  <c r="EG25" i="2" s="1"/>
  <c r="EH25" i="2" s="1"/>
  <c r="EI25" i="2" s="1"/>
  <c r="EJ25" i="2" s="1"/>
  <c r="EK25" i="2" s="1"/>
  <c r="EL25" i="2" s="1"/>
  <c r="EM25" i="2" s="1"/>
  <c r="EN25" i="2" s="1"/>
  <c r="EO25" i="2" s="1"/>
  <c r="EP25" i="2" s="1"/>
  <c r="EQ25" i="2" s="1"/>
  <c r="ER25" i="2" s="1"/>
  <c r="ES25" i="2" s="1"/>
  <c r="ET25" i="2" s="1"/>
  <c r="EU25" i="2" s="1"/>
  <c r="EV25" i="2" s="1"/>
  <c r="EW25" i="2" s="1"/>
  <c r="EX25" i="2" s="1"/>
  <c r="EY25" i="2" s="1"/>
  <c r="EZ25" i="2" s="1"/>
  <c r="FA25" i="2" s="1"/>
  <c r="FB25" i="2" s="1"/>
  <c r="FC25" i="2" s="1"/>
  <c r="FD25" i="2" s="1"/>
  <c r="FE25" i="2" s="1"/>
  <c r="FF25" i="2" s="1"/>
  <c r="FG25" i="2" s="1"/>
  <c r="FH25" i="2" s="1"/>
  <c r="FI25" i="2" s="1"/>
  <c r="FJ25" i="2" s="1"/>
  <c r="FK25" i="2" s="1"/>
  <c r="FL25" i="2" s="1"/>
  <c r="FM25" i="2" s="1"/>
  <c r="FN25" i="2" s="1"/>
  <c r="FO25" i="2" s="1"/>
  <c r="FP25" i="2" s="1"/>
  <c r="FQ25" i="2" s="1"/>
  <c r="FR25" i="2" s="1"/>
  <c r="FS25" i="2" s="1"/>
  <c r="FT25" i="2" s="1"/>
  <c r="FU25" i="2" s="1"/>
  <c r="FV25" i="2" s="1"/>
  <c r="FW25" i="2" s="1"/>
  <c r="FX25" i="2" s="1"/>
  <c r="FY25" i="2" s="1"/>
  <c r="FZ25" i="2" s="1"/>
  <c r="GA25" i="2" s="1"/>
  <c r="GB25" i="2" s="1"/>
  <c r="GC25" i="2" s="1"/>
  <c r="GD25" i="2" s="1"/>
  <c r="GE25" i="2" s="1"/>
  <c r="GF25" i="2" s="1"/>
  <c r="GG25" i="2" s="1"/>
  <c r="GH25" i="2" s="1"/>
  <c r="GI25" i="2" s="1"/>
  <c r="GJ25" i="2" s="1"/>
  <c r="GK25" i="2" s="1"/>
  <c r="GL25" i="2" s="1"/>
  <c r="GM25" i="2" s="1"/>
  <c r="GN25" i="2" s="1"/>
  <c r="GO25" i="2" s="1"/>
  <c r="GP25" i="2" s="1"/>
  <c r="GQ25" i="2" s="1"/>
  <c r="GR25" i="2" s="1"/>
  <c r="GS25" i="2" s="1"/>
  <c r="GT25" i="2" s="1"/>
  <c r="GU25" i="2" s="1"/>
  <c r="GV25" i="2" s="1"/>
  <c r="GW25" i="2" s="1"/>
  <c r="GX25" i="2" s="1"/>
  <c r="GY25" i="2" s="1"/>
  <c r="GZ25" i="2" s="1"/>
  <c r="HA25" i="2" s="1"/>
  <c r="HB25" i="2" s="1"/>
  <c r="HC25" i="2" s="1"/>
  <c r="HD25" i="2" s="1"/>
  <c r="HE25" i="2" s="1"/>
  <c r="HF25" i="2" s="1"/>
  <c r="HG25" i="2" s="1"/>
  <c r="HH25" i="2" s="1"/>
  <c r="HI25" i="2" s="1"/>
  <c r="HJ25" i="2" s="1"/>
  <c r="HK25" i="2" s="1"/>
  <c r="HL25" i="2" s="1"/>
  <c r="HM25" i="2" s="1"/>
  <c r="HN25" i="2" s="1"/>
  <c r="HO25" i="2" s="1"/>
  <c r="HP25" i="2" s="1"/>
  <c r="HQ25" i="2" s="1"/>
  <c r="HR25" i="2" s="1"/>
  <c r="HS25" i="2" s="1"/>
  <c r="HT25" i="2" s="1"/>
  <c r="HU25" i="2" s="1"/>
  <c r="HV25" i="2" s="1"/>
  <c r="HW25" i="2" s="1"/>
  <c r="HX25" i="2" s="1"/>
  <c r="L15" i="2"/>
  <c r="K15" i="2"/>
  <c r="J15" i="2"/>
  <c r="I15" i="2"/>
  <c r="H15" i="2"/>
  <c r="G15" i="2"/>
  <c r="F15" i="2"/>
  <c r="E15" i="2"/>
  <c r="D15" i="2"/>
  <c r="C15" i="2"/>
  <c r="N15" i="2"/>
  <c r="L9" i="2"/>
  <c r="K9" i="2"/>
  <c r="J9" i="2"/>
  <c r="G9" i="2"/>
  <c r="F9" i="2"/>
  <c r="E9" i="2"/>
  <c r="D9" i="2"/>
  <c r="C9" i="2"/>
  <c r="N9" i="2"/>
  <c r="M15" i="2"/>
  <c r="N6" i="2"/>
  <c r="L6" i="2"/>
  <c r="K6" i="2"/>
  <c r="J6" i="2"/>
  <c r="I6" i="2"/>
  <c r="I9" i="2" s="1"/>
  <c r="H6" i="2"/>
  <c r="H9" i="2" s="1"/>
  <c r="G6" i="2"/>
  <c r="F6" i="2"/>
  <c r="E6" i="2"/>
  <c r="D6" i="2"/>
  <c r="C6" i="2"/>
  <c r="M6" i="2"/>
  <c r="M9" i="2" s="1"/>
  <c r="M17" i="2" s="1"/>
  <c r="M20" i="2" s="1"/>
  <c r="M23" i="2" s="1"/>
  <c r="M25" i="2" s="1"/>
  <c r="K8" i="1"/>
  <c r="K7" i="1"/>
  <c r="K5" i="1"/>
  <c r="K4" i="1"/>
  <c r="L7" i="1"/>
  <c r="L6" i="1"/>
  <c r="AD23" i="2" l="1"/>
  <c r="AD24" i="2" s="1"/>
  <c r="AD25" i="2" s="1"/>
  <c r="AH30" i="2"/>
  <c r="AH3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Jameel</author>
  </authors>
  <commentList>
    <comment ref="B4" authorId="0" shapeId="0" xr:uid="{BB223F63-DC0E-B342-AEAC-0249EECC6F63}">
      <text>
        <r>
          <rPr>
            <b/>
            <sz val="10"/>
            <color rgb="FF000000"/>
            <rFont val="Tahoma"/>
            <family val="2"/>
          </rPr>
          <t>Jameel:</t>
        </r>
        <r>
          <rPr>
            <sz val="10"/>
            <color rgb="FF000000"/>
            <rFont val="Tahoma"/>
            <family val="2"/>
          </rPr>
          <t xml:space="preserve">
</t>
        </r>
        <r>
          <rPr>
            <sz val="10"/>
            <color rgb="FF000000"/>
            <rFont val="Tahoma"/>
            <family val="2"/>
          </rPr>
          <t xml:space="preserve">rights holder recieves revenue w/ respect to steaming/download
</t>
        </r>
        <r>
          <rPr>
            <sz val="10"/>
            <color rgb="FF000000"/>
            <rFont val="Tahoma"/>
            <family val="2"/>
          </rPr>
          <t xml:space="preserve"> </t>
        </r>
      </text>
    </comment>
    <comment ref="B5" authorId="0" shapeId="0" xr:uid="{EB1AF2B5-4E3E-2F43-A096-10F652E3E9BB}">
      <text>
        <r>
          <rPr>
            <b/>
            <sz val="10"/>
            <color rgb="FF000000"/>
            <rFont val="Tahoma"/>
            <family val="2"/>
          </rPr>
          <t>Jameel:</t>
        </r>
        <r>
          <rPr>
            <sz val="10"/>
            <color rgb="FF000000"/>
            <rFont val="Tahoma"/>
            <family val="2"/>
          </rPr>
          <t xml:space="preserve">
</t>
        </r>
        <r>
          <rPr>
            <sz val="10"/>
            <color rgb="FF000000"/>
            <rFont val="Tahoma"/>
            <family val="2"/>
          </rPr>
          <t>vinyl, cds, dvds</t>
        </r>
      </text>
    </comment>
    <comment ref="B7" authorId="0" shapeId="0" xr:uid="{7D853215-FBBA-9342-BBDB-23E30E7E8802}">
      <text>
        <r>
          <rPr>
            <b/>
            <sz val="10"/>
            <color rgb="FF000000"/>
            <rFont val="Tahoma"/>
            <family val="2"/>
          </rPr>
          <t>Jameel:</t>
        </r>
        <r>
          <rPr>
            <sz val="10"/>
            <color rgb="FF000000"/>
            <rFont val="Tahoma"/>
            <family val="2"/>
          </rPr>
          <t xml:space="preserve">
</t>
        </r>
        <r>
          <rPr>
            <sz val="10"/>
            <color rgb="FF000000"/>
            <rFont val="Aptos Narrow"/>
            <scheme val="minor"/>
          </rPr>
          <t>advertising, merchandising such as direct-to-consumer sales, touring, concert promotion, ticketing, sponsorship, fan clubs, artist websites, social publishing, and artist and brand management;</t>
        </r>
      </text>
    </comment>
    <comment ref="B8" authorId="0" shapeId="0" xr:uid="{A429D6D7-B29A-7F49-B205-27965DD1A127}">
      <text>
        <r>
          <rPr>
            <b/>
            <sz val="10"/>
            <color rgb="FF000000"/>
            <rFont val="Tahoma"/>
            <family val="2"/>
          </rPr>
          <t>Jameel:</t>
        </r>
        <r>
          <rPr>
            <sz val="10"/>
            <color rgb="FF000000"/>
            <rFont val="Tahoma"/>
            <family val="2"/>
          </rPr>
          <t xml:space="preserve">
</t>
        </r>
        <r>
          <rPr>
            <sz val="10"/>
            <color rgb="FF000000"/>
            <rFont val="Aptos Narrow"/>
            <scheme val="minor"/>
          </rPr>
          <t>royalties or fees for the right to use sound recordings in combination with visual images such as in films or television programs, television commercials and video games; the rightsholder also receives royalties if sound recordings are performed publicly through broadcast of music on television, radio and cable, and in public spaces such as shops, workplaces, restaurants, bars and clubs</t>
        </r>
      </text>
    </comment>
  </commentList>
</comments>
</file>

<file path=xl/sharedStrings.xml><?xml version="1.0" encoding="utf-8"?>
<sst xmlns="http://schemas.openxmlformats.org/spreadsheetml/2006/main" count="100" uniqueCount="97">
  <si>
    <t>P</t>
  </si>
  <si>
    <t>S</t>
  </si>
  <si>
    <t>MC</t>
  </si>
  <si>
    <t>C</t>
  </si>
  <si>
    <t>D</t>
  </si>
  <si>
    <t>EV</t>
  </si>
  <si>
    <t xml:space="preserve">CEO </t>
  </si>
  <si>
    <t xml:space="preserve">CFO </t>
  </si>
  <si>
    <t>Robert Kyncl</t>
  </si>
  <si>
    <t>Q123</t>
  </si>
  <si>
    <t>Q223</t>
  </si>
  <si>
    <t>Q323</t>
  </si>
  <si>
    <t>Q423</t>
  </si>
  <si>
    <t>Q124</t>
  </si>
  <si>
    <t>Q224</t>
  </si>
  <si>
    <t>Q324</t>
  </si>
  <si>
    <t>Q424</t>
  </si>
  <si>
    <t>Q125</t>
  </si>
  <si>
    <t>Q225</t>
  </si>
  <si>
    <t>Q325</t>
  </si>
  <si>
    <t>Q425</t>
  </si>
  <si>
    <t xml:space="preserve">Digital </t>
  </si>
  <si>
    <t xml:space="preserve">Physical </t>
  </si>
  <si>
    <t xml:space="preserve">Total Digital &amp; Physical </t>
  </si>
  <si>
    <t>Artist Serv &amp; Expanded rights</t>
  </si>
  <si>
    <t xml:space="preserve">Licensing </t>
  </si>
  <si>
    <t xml:space="preserve">Total Recorded Music </t>
  </si>
  <si>
    <t xml:space="preserve">Performance </t>
  </si>
  <si>
    <t xml:space="preserve">Mechanical </t>
  </si>
  <si>
    <t>Synchronization</t>
  </si>
  <si>
    <t>Other</t>
  </si>
  <si>
    <t xml:space="preserve">Total Music Publishing </t>
  </si>
  <si>
    <t xml:space="preserve">Intersegment Eliminations </t>
  </si>
  <si>
    <t xml:space="preserve">Total Revenues </t>
  </si>
  <si>
    <t xml:space="preserve">Warner Music Group </t>
  </si>
  <si>
    <t>Atlantic Records</t>
  </si>
  <si>
    <t>Warner Records</t>
  </si>
  <si>
    <t>Parlophone Records</t>
  </si>
  <si>
    <t xml:space="preserve">Rhuno Entertainment </t>
  </si>
  <si>
    <t xml:space="preserve">Other Imprints </t>
  </si>
  <si>
    <t>Record Labels: controls Masters rights  for thousands of Artists</t>
  </si>
  <si>
    <t xml:space="preserve">Music Publishing </t>
  </si>
  <si>
    <t xml:space="preserve">Warner Chappel Music </t>
  </si>
  <si>
    <t xml:space="preserve">Costs </t>
  </si>
  <si>
    <t>SG&amp;A</t>
  </si>
  <si>
    <t>Operating Income</t>
  </si>
  <si>
    <t>Interest Expense</t>
  </si>
  <si>
    <t>Other (expense) Income</t>
  </si>
  <si>
    <t xml:space="preserve">EBT </t>
  </si>
  <si>
    <t>Taxes</t>
  </si>
  <si>
    <t xml:space="preserve">Net Income </t>
  </si>
  <si>
    <t>Revenue</t>
  </si>
  <si>
    <t xml:space="preserve">yy Growth </t>
  </si>
  <si>
    <t xml:space="preserve">$m </t>
  </si>
  <si>
    <t>PR</t>
  </si>
  <si>
    <t>GM%</t>
  </si>
  <si>
    <t xml:space="preserve">Terminal </t>
  </si>
  <si>
    <t xml:space="preserve">Discount </t>
  </si>
  <si>
    <t>NPV</t>
  </si>
  <si>
    <t>Shares</t>
  </si>
  <si>
    <t xml:space="preserve">Estimate </t>
  </si>
  <si>
    <t xml:space="preserve">Current </t>
  </si>
  <si>
    <t xml:space="preserve">CFFO </t>
  </si>
  <si>
    <t>Capex</t>
  </si>
  <si>
    <t>FCF</t>
  </si>
  <si>
    <t>Upside</t>
  </si>
  <si>
    <t xml:space="preserve">Curtis Mayfield </t>
  </si>
  <si>
    <t>Cardi B</t>
  </si>
  <si>
    <t>Bruno mars</t>
  </si>
  <si>
    <t>Lizzo</t>
  </si>
  <si>
    <t>Saweetie</t>
  </si>
  <si>
    <t xml:space="preserve">Missy Elliot </t>
  </si>
  <si>
    <t>Flo Rida</t>
  </si>
  <si>
    <t>Wale</t>
  </si>
  <si>
    <t>Nile Rodgers</t>
  </si>
  <si>
    <t xml:space="preserve">Bad Bunny </t>
  </si>
  <si>
    <t>Anitta</t>
  </si>
  <si>
    <t xml:space="preserve">Pablo Alboran </t>
  </si>
  <si>
    <t xml:space="preserve">Luis Miguel </t>
  </si>
  <si>
    <t>Enrique Iglesias</t>
  </si>
  <si>
    <t xml:space="preserve">Juanes </t>
  </si>
  <si>
    <t>Myke Towers</t>
  </si>
  <si>
    <t xml:space="preserve">Ed Sheeran </t>
  </si>
  <si>
    <t xml:space="preserve">Dua Lipa </t>
  </si>
  <si>
    <t xml:space="preserve">Coldplay </t>
  </si>
  <si>
    <t xml:space="preserve">Burna Boy </t>
  </si>
  <si>
    <t>T.I</t>
  </si>
  <si>
    <t>Aretha Franklin</t>
  </si>
  <si>
    <t>Ray Charles</t>
  </si>
  <si>
    <t xml:space="preserve">Otis Redding </t>
  </si>
  <si>
    <t xml:space="preserve">Sam &amp; Dave </t>
  </si>
  <si>
    <t xml:space="preserve">Chaka Khan </t>
  </si>
  <si>
    <t>Prince</t>
  </si>
  <si>
    <t>Parliament. Funkadelic</t>
  </si>
  <si>
    <t xml:space="preserve">Nina Simone </t>
  </si>
  <si>
    <t xml:space="preserve">Charles Mingus </t>
  </si>
  <si>
    <t xml:space="preserve">Artist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</si>
</sst>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7" x14ac:knownFonts="1">
    <font>
      <sz val="12"/>
      <color theme="1"/>
      <name val="Aptos Narrow"/>
      <family val="2"/>
      <scheme val="minor"/>
    </font>
    <font>
      <b/>
      <sz val="12"/>
      <color theme="1"/>
      <name val="Aptos Narrow"/>
      <scheme val="minor"/>
    </font>
    <font>
      <u/>
      <sz val="12"/>
      <color theme="10"/>
      <name val="Aptos Narrow"/>
      <family val="2"/>
      <scheme val="minor"/>
    </font>
    <font>
      <sz val="10"/>
      <color rgb="FF000000"/>
      <name val="Tahoma"/>
      <family val="2"/>
    </font>
    <font>
      <b/>
      <sz val="10"/>
      <color rgb="FF000000"/>
      <name val="Tahoma"/>
      <family val="2"/>
    </font>
    <font>
      <sz val="10"/>
      <color rgb="FF000000"/>
      <name val="Aptos Narrow"/>
      <scheme val="minor"/>
    </font>
    <font>
      <sz val="12"/>
      <color theme="1"/>
      <name val="Aptos Narrow"/>
      <scheme val="minor"/>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3" fontId="0" fillId="0" borderId="0" xfId="0" applyNumberFormat="1"/>
    <xf numFmtId="3" fontId="1" fillId="0" borderId="0" xfId="0" applyNumberFormat="1" applyFont="1"/>
    <xf numFmtId="3" fontId="0" fillId="0" borderId="1" xfId="0" applyNumberFormat="1" applyBorder="1"/>
    <xf numFmtId="0" fontId="1" fillId="0" borderId="0" xfId="0" applyFont="1"/>
    <xf numFmtId="9" fontId="0" fillId="0" borderId="0" xfId="0" applyNumberFormat="1"/>
    <xf numFmtId="1" fontId="0" fillId="0" borderId="0" xfId="0" applyNumberFormat="1"/>
    <xf numFmtId="3" fontId="6" fillId="0" borderId="0" xfId="0" applyNumberFormat="1" applyFont="1"/>
    <xf numFmtId="9" fontId="6" fillId="0" borderId="0" xfId="0" applyNumberFormat="1" applyFont="1"/>
    <xf numFmtId="0" fontId="2" fillId="0" borderId="0" xfId="1"/>
    <xf numFmtId="169" fontId="0" fillId="0" borderId="0" xfId="0" applyNumberFormat="1"/>
    <xf numFmtId="9"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0</xdr:colOff>
      <xdr:row>0</xdr:row>
      <xdr:rowOff>40640</xdr:rowOff>
    </xdr:from>
    <xdr:to>
      <xdr:col>13</xdr:col>
      <xdr:colOff>30480</xdr:colOff>
      <xdr:row>60</xdr:row>
      <xdr:rowOff>30480</xdr:rowOff>
    </xdr:to>
    <xdr:cxnSp macro="">
      <xdr:nvCxnSpPr>
        <xdr:cNvPr id="7" name="Straight Connector 6">
          <a:extLst>
            <a:ext uri="{FF2B5EF4-FFF2-40B4-BE49-F238E27FC236}">
              <a16:creationId xmlns:a16="http://schemas.microsoft.com/office/drawing/2014/main" id="{E85A59E7-4CDE-21D0-88E3-EE7F32827639}"/>
            </a:ext>
          </a:extLst>
        </xdr:cNvPr>
        <xdr:cNvCxnSpPr/>
      </xdr:nvCxnSpPr>
      <xdr:spPr>
        <a:xfrm flipH="1">
          <a:off x="6837680" y="40640"/>
          <a:ext cx="30480" cy="121818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426720</xdr:colOff>
      <xdr:row>0</xdr:row>
      <xdr:rowOff>0</xdr:rowOff>
    </xdr:from>
    <xdr:to>
      <xdr:col>21</xdr:col>
      <xdr:colOff>10160</xdr:colOff>
      <xdr:row>59</xdr:row>
      <xdr:rowOff>193040</xdr:rowOff>
    </xdr:to>
    <xdr:cxnSp macro="">
      <xdr:nvCxnSpPr>
        <xdr:cNvPr id="9" name="Straight Connector 8">
          <a:extLst>
            <a:ext uri="{FF2B5EF4-FFF2-40B4-BE49-F238E27FC236}">
              <a16:creationId xmlns:a16="http://schemas.microsoft.com/office/drawing/2014/main" id="{7D7FAC63-040D-5B43-BAB7-50D9EEECCCC3}"/>
            </a:ext>
          </a:extLst>
        </xdr:cNvPr>
        <xdr:cNvCxnSpPr/>
      </xdr:nvCxnSpPr>
      <xdr:spPr>
        <a:xfrm flipH="1">
          <a:off x="11084560" y="0"/>
          <a:ext cx="30480" cy="121818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206.q4cdn.com/940328283/files/doc_financials/2025/q3/Q3-2025-EX-99-1-Final.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A36B1-2D8C-B940-8C1C-8CA81B443C52}">
  <dimension ref="B2:L43"/>
  <sheetViews>
    <sheetView tabSelected="1" workbookViewId="0">
      <selection activeCell="H7" sqref="H7"/>
    </sheetView>
  </sheetViews>
  <sheetFormatPr baseColWidth="10" defaultRowHeight="16" x14ac:dyDescent="0.2"/>
  <cols>
    <col min="2" max="2" width="5.1640625" bestFit="1" customWidth="1"/>
    <col min="3" max="3" width="18.33203125" bestFit="1" customWidth="1"/>
    <col min="9" max="9" width="9.5" customWidth="1"/>
    <col min="10" max="10" width="4" bestFit="1" customWidth="1"/>
    <col min="11" max="11" width="9.1640625" bestFit="1" customWidth="1"/>
    <col min="12" max="12" width="5.5" bestFit="1" customWidth="1"/>
  </cols>
  <sheetData>
    <row r="2" spans="2:12" x14ac:dyDescent="0.2">
      <c r="C2" s="4" t="s">
        <v>34</v>
      </c>
    </row>
    <row r="3" spans="2:12" x14ac:dyDescent="0.2">
      <c r="B3" t="s">
        <v>6</v>
      </c>
      <c r="C3" t="s">
        <v>8</v>
      </c>
      <c r="J3" t="s">
        <v>0</v>
      </c>
      <c r="K3" s="1">
        <v>33.619999999999997</v>
      </c>
    </row>
    <row r="4" spans="2:12" x14ac:dyDescent="0.2">
      <c r="B4" t="s">
        <v>7</v>
      </c>
      <c r="J4" t="s">
        <v>1</v>
      </c>
      <c r="K4" s="1">
        <f>145.886566+375.380313</f>
        <v>521.26687900000002</v>
      </c>
      <c r="L4" t="s">
        <v>19</v>
      </c>
    </row>
    <row r="5" spans="2:12" x14ac:dyDescent="0.2">
      <c r="J5" t="s">
        <v>2</v>
      </c>
      <c r="K5" s="1">
        <f>+K3*K4</f>
        <v>17524.99247198</v>
      </c>
    </row>
    <row r="6" spans="2:12" x14ac:dyDescent="0.2">
      <c r="J6" t="s">
        <v>3</v>
      </c>
      <c r="K6" s="1">
        <v>527</v>
      </c>
      <c r="L6" t="str">
        <f>+L4</f>
        <v>Q325</v>
      </c>
    </row>
    <row r="7" spans="2:12" x14ac:dyDescent="0.2">
      <c r="J7" t="s">
        <v>4</v>
      </c>
      <c r="K7" s="1">
        <f>4061+302</f>
        <v>4363</v>
      </c>
      <c r="L7" t="str">
        <f>+L6</f>
        <v>Q325</v>
      </c>
    </row>
    <row r="8" spans="2:12" x14ac:dyDescent="0.2">
      <c r="J8" t="s">
        <v>5</v>
      </c>
      <c r="K8" s="1">
        <f>+K5-K6+K7</f>
        <v>21360.99247198</v>
      </c>
    </row>
    <row r="9" spans="2:12" x14ac:dyDescent="0.2">
      <c r="C9" s="4" t="s">
        <v>40</v>
      </c>
    </row>
    <row r="10" spans="2:12" x14ac:dyDescent="0.2">
      <c r="C10" t="s">
        <v>35</v>
      </c>
    </row>
    <row r="11" spans="2:12" x14ac:dyDescent="0.2">
      <c r="C11" t="s">
        <v>36</v>
      </c>
    </row>
    <row r="12" spans="2:12" x14ac:dyDescent="0.2">
      <c r="C12" t="s">
        <v>37</v>
      </c>
    </row>
    <row r="13" spans="2:12" x14ac:dyDescent="0.2">
      <c r="C13" t="s">
        <v>38</v>
      </c>
      <c r="G13" t="s">
        <v>54</v>
      </c>
      <c r="K13" s="4" t="s">
        <v>96</v>
      </c>
    </row>
    <row r="14" spans="2:12" x14ac:dyDescent="0.2">
      <c r="C14" t="s">
        <v>39</v>
      </c>
      <c r="G14" s="9" t="s">
        <v>19</v>
      </c>
      <c r="K14" t="s">
        <v>66</v>
      </c>
    </row>
    <row r="15" spans="2:12" x14ac:dyDescent="0.2">
      <c r="K15" t="s">
        <v>67</v>
      </c>
    </row>
    <row r="16" spans="2:12" x14ac:dyDescent="0.2">
      <c r="C16" s="4" t="s">
        <v>41</v>
      </c>
      <c r="K16" t="s">
        <v>68</v>
      </c>
    </row>
    <row r="17" spans="3:11" x14ac:dyDescent="0.2">
      <c r="C17" t="s">
        <v>42</v>
      </c>
      <c r="K17" t="s">
        <v>69</v>
      </c>
    </row>
    <row r="18" spans="3:11" x14ac:dyDescent="0.2">
      <c r="K18" t="s">
        <v>70</v>
      </c>
    </row>
    <row r="19" spans="3:11" x14ac:dyDescent="0.2">
      <c r="K19" t="s">
        <v>71</v>
      </c>
    </row>
    <row r="20" spans="3:11" x14ac:dyDescent="0.2">
      <c r="K20" t="s">
        <v>72</v>
      </c>
    </row>
    <row r="21" spans="3:11" x14ac:dyDescent="0.2">
      <c r="K21" t="s">
        <v>73</v>
      </c>
    </row>
    <row r="22" spans="3:11" x14ac:dyDescent="0.2">
      <c r="K22" t="s">
        <v>74</v>
      </c>
    </row>
    <row r="23" spans="3:11" x14ac:dyDescent="0.2">
      <c r="K23" t="s">
        <v>75</v>
      </c>
    </row>
    <row r="24" spans="3:11" x14ac:dyDescent="0.2">
      <c r="K24" t="s">
        <v>76</v>
      </c>
    </row>
    <row r="25" spans="3:11" x14ac:dyDescent="0.2">
      <c r="K25" t="s">
        <v>77</v>
      </c>
    </row>
    <row r="26" spans="3:11" x14ac:dyDescent="0.2">
      <c r="K26" t="s">
        <v>78</v>
      </c>
    </row>
    <row r="27" spans="3:11" x14ac:dyDescent="0.2">
      <c r="K27" t="s">
        <v>79</v>
      </c>
    </row>
    <row r="28" spans="3:11" x14ac:dyDescent="0.2">
      <c r="K28" t="s">
        <v>80</v>
      </c>
    </row>
    <row r="29" spans="3:11" x14ac:dyDescent="0.2">
      <c r="K29" t="s">
        <v>81</v>
      </c>
    </row>
    <row r="30" spans="3:11" x14ac:dyDescent="0.2">
      <c r="K30" t="s">
        <v>82</v>
      </c>
    </row>
    <row r="31" spans="3:11" x14ac:dyDescent="0.2">
      <c r="K31" t="s">
        <v>83</v>
      </c>
    </row>
    <row r="32" spans="3:11" x14ac:dyDescent="0.2">
      <c r="K32" t="s">
        <v>84</v>
      </c>
    </row>
    <row r="33" spans="11:11" x14ac:dyDescent="0.2">
      <c r="K33" t="s">
        <v>85</v>
      </c>
    </row>
    <row r="34" spans="11:11" x14ac:dyDescent="0.2">
      <c r="K34" t="s">
        <v>86</v>
      </c>
    </row>
    <row r="35" spans="11:11" x14ac:dyDescent="0.2">
      <c r="K35" t="s">
        <v>87</v>
      </c>
    </row>
    <row r="36" spans="11:11" x14ac:dyDescent="0.2">
      <c r="K36" t="s">
        <v>88</v>
      </c>
    </row>
    <row r="37" spans="11:11" x14ac:dyDescent="0.2">
      <c r="K37" t="s">
        <v>89</v>
      </c>
    </row>
    <row r="38" spans="11:11" x14ac:dyDescent="0.2">
      <c r="K38" t="s">
        <v>90</v>
      </c>
    </row>
    <row r="39" spans="11:11" x14ac:dyDescent="0.2">
      <c r="K39" t="s">
        <v>91</v>
      </c>
    </row>
    <row r="40" spans="11:11" x14ac:dyDescent="0.2">
      <c r="K40" t="s">
        <v>92</v>
      </c>
    </row>
    <row r="41" spans="11:11" x14ac:dyDescent="0.2">
      <c r="K41" t="s">
        <v>93</v>
      </c>
    </row>
    <row r="42" spans="11:11" x14ac:dyDescent="0.2">
      <c r="K42" t="s">
        <v>94</v>
      </c>
    </row>
    <row r="43" spans="11:11" x14ac:dyDescent="0.2">
      <c r="K43" t="s">
        <v>95</v>
      </c>
    </row>
  </sheetData>
  <hyperlinks>
    <hyperlink ref="G14" r:id="rId1" xr:uid="{2B644269-BCF1-5540-A875-8396D8E4BD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08166-0F1F-2443-9767-511DC4D257AA}">
  <dimension ref="B2:HX35"/>
  <sheetViews>
    <sheetView zoomScale="125" workbookViewId="0">
      <pane xSplit="2" ySplit="3" topLeftCell="O15" activePane="bottomRight" state="frozen"/>
      <selection pane="topRight" activeCell="C1" sqref="C1"/>
      <selection pane="bottomLeft" activeCell="A3" sqref="A3"/>
      <selection pane="bottomRight" activeCell="Q24" sqref="Q24"/>
    </sheetView>
  </sheetViews>
  <sheetFormatPr baseColWidth="10" defaultRowHeight="16" x14ac:dyDescent="0.2"/>
  <cols>
    <col min="1" max="1" width="2.1640625" style="1" customWidth="1"/>
    <col min="2" max="2" width="24.1640625" style="1" bestFit="1" customWidth="1"/>
    <col min="3" max="12" width="5.83203125" style="1" bestFit="1" customWidth="1"/>
    <col min="13" max="13" width="6.83203125" style="1" bestFit="1" customWidth="1"/>
    <col min="14" max="14" width="5.83203125" style="1" bestFit="1" customWidth="1"/>
    <col min="15" max="16" width="10.83203125" style="1"/>
    <col min="17" max="30" width="5.83203125" style="1" bestFit="1" customWidth="1"/>
    <col min="31" max="31" width="6.83203125" style="1" bestFit="1" customWidth="1"/>
    <col min="32" max="32" width="5.83203125" style="1" bestFit="1" customWidth="1"/>
    <col min="33" max="33" width="8.83203125" style="1" bestFit="1" customWidth="1"/>
    <col min="34" max="34" width="6.83203125" style="1" bestFit="1" customWidth="1"/>
    <col min="35" max="49" width="5.1640625" style="1" bestFit="1" customWidth="1"/>
    <col min="50" max="166" width="5.83203125" style="1" bestFit="1" customWidth="1"/>
    <col min="167" max="232" width="6.83203125" style="1" bestFit="1" customWidth="1"/>
    <col min="233" max="16384" width="10.83203125" style="1"/>
  </cols>
  <sheetData>
    <row r="2" spans="2:232" x14ac:dyDescent="0.2">
      <c r="B2" s="1" t="s">
        <v>53</v>
      </c>
      <c r="M2" s="1">
        <v>45838</v>
      </c>
    </row>
    <row r="3" spans="2:232" s="6" customFormat="1" x14ac:dyDescent="0.2">
      <c r="C3" s="6" t="s">
        <v>9</v>
      </c>
      <c r="D3" s="6" t="s">
        <v>10</v>
      </c>
      <c r="E3" s="6" t="s">
        <v>11</v>
      </c>
      <c r="F3" s="6" t="s">
        <v>12</v>
      </c>
      <c r="G3" s="6" t="s">
        <v>13</v>
      </c>
      <c r="H3" s="6" t="s">
        <v>14</v>
      </c>
      <c r="I3" s="6" t="s">
        <v>15</v>
      </c>
      <c r="J3" s="6" t="s">
        <v>16</v>
      </c>
      <c r="K3" s="6" t="s">
        <v>17</v>
      </c>
      <c r="L3" s="6" t="s">
        <v>18</v>
      </c>
      <c r="M3" s="6" t="s">
        <v>19</v>
      </c>
      <c r="N3" s="6" t="s">
        <v>20</v>
      </c>
      <c r="Q3" s="6">
        <v>2020</v>
      </c>
      <c r="R3" s="6">
        <f>+Q3+1</f>
        <v>2021</v>
      </c>
      <c r="S3" s="6">
        <f t="shared" ref="S3:AF3" si="0">+R3+1</f>
        <v>2022</v>
      </c>
      <c r="T3" s="6">
        <f t="shared" si="0"/>
        <v>2023</v>
      </c>
      <c r="U3" s="6">
        <f t="shared" si="0"/>
        <v>2024</v>
      </c>
      <c r="V3" s="6">
        <f t="shared" si="0"/>
        <v>2025</v>
      </c>
      <c r="W3" s="6">
        <f t="shared" si="0"/>
        <v>2026</v>
      </c>
      <c r="X3" s="6">
        <f t="shared" si="0"/>
        <v>2027</v>
      </c>
      <c r="Y3" s="6">
        <f t="shared" si="0"/>
        <v>2028</v>
      </c>
      <c r="Z3" s="6">
        <f t="shared" si="0"/>
        <v>2029</v>
      </c>
      <c r="AA3" s="6">
        <f t="shared" si="0"/>
        <v>2030</v>
      </c>
      <c r="AB3" s="6">
        <f t="shared" si="0"/>
        <v>2031</v>
      </c>
      <c r="AC3" s="6">
        <f t="shared" si="0"/>
        <v>2032</v>
      </c>
      <c r="AD3" s="6">
        <f t="shared" si="0"/>
        <v>2033</v>
      </c>
      <c r="AE3" s="6">
        <f t="shared" si="0"/>
        <v>2034</v>
      </c>
      <c r="AF3" s="6">
        <f t="shared" si="0"/>
        <v>2035</v>
      </c>
      <c r="AG3" s="6">
        <f t="shared" ref="AG3:CR3" si="1">+AF3+1</f>
        <v>2036</v>
      </c>
      <c r="AH3" s="6">
        <f t="shared" si="1"/>
        <v>2037</v>
      </c>
      <c r="AI3" s="6">
        <f t="shared" si="1"/>
        <v>2038</v>
      </c>
      <c r="AJ3" s="6">
        <f t="shared" si="1"/>
        <v>2039</v>
      </c>
      <c r="AK3" s="6">
        <f t="shared" si="1"/>
        <v>2040</v>
      </c>
      <c r="AL3" s="6">
        <f t="shared" si="1"/>
        <v>2041</v>
      </c>
      <c r="AM3" s="6">
        <f t="shared" si="1"/>
        <v>2042</v>
      </c>
      <c r="AN3" s="6">
        <f t="shared" si="1"/>
        <v>2043</v>
      </c>
      <c r="AO3" s="6">
        <f t="shared" si="1"/>
        <v>2044</v>
      </c>
      <c r="AP3" s="6">
        <f t="shared" si="1"/>
        <v>2045</v>
      </c>
      <c r="AQ3" s="6">
        <f t="shared" si="1"/>
        <v>2046</v>
      </c>
      <c r="AR3" s="6">
        <f t="shared" si="1"/>
        <v>2047</v>
      </c>
      <c r="AS3" s="6">
        <f t="shared" si="1"/>
        <v>2048</v>
      </c>
      <c r="AT3" s="6">
        <f t="shared" si="1"/>
        <v>2049</v>
      </c>
      <c r="AU3" s="6">
        <f t="shared" si="1"/>
        <v>2050</v>
      </c>
      <c r="AV3" s="6">
        <f t="shared" si="1"/>
        <v>2051</v>
      </c>
      <c r="AW3" s="6">
        <f t="shared" si="1"/>
        <v>2052</v>
      </c>
      <c r="AX3" s="6">
        <f t="shared" si="1"/>
        <v>2053</v>
      </c>
      <c r="AY3" s="6">
        <f t="shared" si="1"/>
        <v>2054</v>
      </c>
      <c r="AZ3" s="6">
        <f t="shared" si="1"/>
        <v>2055</v>
      </c>
      <c r="BA3" s="6">
        <f t="shared" si="1"/>
        <v>2056</v>
      </c>
      <c r="BB3" s="6">
        <f t="shared" si="1"/>
        <v>2057</v>
      </c>
      <c r="BC3" s="6">
        <f t="shared" si="1"/>
        <v>2058</v>
      </c>
      <c r="BD3" s="6">
        <f t="shared" si="1"/>
        <v>2059</v>
      </c>
      <c r="BE3" s="6">
        <f t="shared" si="1"/>
        <v>2060</v>
      </c>
      <c r="BF3" s="6">
        <f t="shared" si="1"/>
        <v>2061</v>
      </c>
      <c r="BG3" s="6">
        <f t="shared" si="1"/>
        <v>2062</v>
      </c>
      <c r="BH3" s="6">
        <f t="shared" si="1"/>
        <v>2063</v>
      </c>
      <c r="BI3" s="6">
        <f t="shared" si="1"/>
        <v>2064</v>
      </c>
      <c r="BJ3" s="6">
        <f t="shared" si="1"/>
        <v>2065</v>
      </c>
      <c r="BK3" s="6">
        <f t="shared" si="1"/>
        <v>2066</v>
      </c>
      <c r="BL3" s="6">
        <f t="shared" si="1"/>
        <v>2067</v>
      </c>
      <c r="BM3" s="6">
        <f t="shared" si="1"/>
        <v>2068</v>
      </c>
      <c r="BN3" s="6">
        <f t="shared" si="1"/>
        <v>2069</v>
      </c>
      <c r="BO3" s="6">
        <f t="shared" si="1"/>
        <v>2070</v>
      </c>
      <c r="BP3" s="6">
        <f t="shared" si="1"/>
        <v>2071</v>
      </c>
      <c r="BQ3" s="6">
        <f t="shared" si="1"/>
        <v>2072</v>
      </c>
      <c r="BR3" s="6">
        <f t="shared" si="1"/>
        <v>2073</v>
      </c>
      <c r="BS3" s="6">
        <f t="shared" si="1"/>
        <v>2074</v>
      </c>
      <c r="BT3" s="6">
        <f t="shared" si="1"/>
        <v>2075</v>
      </c>
      <c r="BU3" s="6">
        <f t="shared" si="1"/>
        <v>2076</v>
      </c>
      <c r="BV3" s="6">
        <f t="shared" si="1"/>
        <v>2077</v>
      </c>
      <c r="BW3" s="6">
        <f t="shared" si="1"/>
        <v>2078</v>
      </c>
      <c r="BX3" s="6">
        <f t="shared" si="1"/>
        <v>2079</v>
      </c>
      <c r="BY3" s="6">
        <f t="shared" si="1"/>
        <v>2080</v>
      </c>
      <c r="BZ3" s="6">
        <f t="shared" si="1"/>
        <v>2081</v>
      </c>
      <c r="CA3" s="6">
        <f t="shared" si="1"/>
        <v>2082</v>
      </c>
      <c r="CB3" s="6">
        <f t="shared" si="1"/>
        <v>2083</v>
      </c>
      <c r="CC3" s="6">
        <f t="shared" si="1"/>
        <v>2084</v>
      </c>
      <c r="CD3" s="6">
        <f t="shared" si="1"/>
        <v>2085</v>
      </c>
      <c r="CE3" s="6">
        <f t="shared" si="1"/>
        <v>2086</v>
      </c>
      <c r="CF3" s="6">
        <f t="shared" si="1"/>
        <v>2087</v>
      </c>
      <c r="CG3" s="6">
        <f t="shared" si="1"/>
        <v>2088</v>
      </c>
      <c r="CH3" s="6">
        <f t="shared" si="1"/>
        <v>2089</v>
      </c>
      <c r="CI3" s="6">
        <f t="shared" si="1"/>
        <v>2090</v>
      </c>
      <c r="CJ3" s="6">
        <f t="shared" si="1"/>
        <v>2091</v>
      </c>
      <c r="CK3" s="6">
        <f t="shared" si="1"/>
        <v>2092</v>
      </c>
      <c r="CL3" s="6">
        <f t="shared" si="1"/>
        <v>2093</v>
      </c>
      <c r="CM3" s="6">
        <f t="shared" si="1"/>
        <v>2094</v>
      </c>
      <c r="CN3" s="6">
        <f t="shared" si="1"/>
        <v>2095</v>
      </c>
      <c r="CO3" s="6">
        <f t="shared" si="1"/>
        <v>2096</v>
      </c>
      <c r="CP3" s="6">
        <f t="shared" si="1"/>
        <v>2097</v>
      </c>
      <c r="CQ3" s="6">
        <f t="shared" si="1"/>
        <v>2098</v>
      </c>
      <c r="CR3" s="6">
        <f t="shared" si="1"/>
        <v>2099</v>
      </c>
      <c r="CS3" s="6">
        <f t="shared" ref="CS3:EU3" si="2">+CR3+1</f>
        <v>2100</v>
      </c>
      <c r="CT3" s="6">
        <f t="shared" si="2"/>
        <v>2101</v>
      </c>
      <c r="CU3" s="6">
        <f t="shared" si="2"/>
        <v>2102</v>
      </c>
      <c r="CV3" s="6">
        <f t="shared" si="2"/>
        <v>2103</v>
      </c>
      <c r="CW3" s="6">
        <f t="shared" si="2"/>
        <v>2104</v>
      </c>
      <c r="CX3" s="6">
        <f t="shared" si="2"/>
        <v>2105</v>
      </c>
      <c r="CY3" s="6">
        <f t="shared" si="2"/>
        <v>2106</v>
      </c>
      <c r="CZ3" s="6">
        <f t="shared" si="2"/>
        <v>2107</v>
      </c>
      <c r="DA3" s="6">
        <f t="shared" si="2"/>
        <v>2108</v>
      </c>
      <c r="DB3" s="6">
        <f t="shared" si="2"/>
        <v>2109</v>
      </c>
      <c r="DC3" s="6">
        <f t="shared" si="2"/>
        <v>2110</v>
      </c>
      <c r="DD3" s="6">
        <f t="shared" si="2"/>
        <v>2111</v>
      </c>
      <c r="DE3" s="6">
        <f t="shared" si="2"/>
        <v>2112</v>
      </c>
      <c r="DF3" s="6">
        <f t="shared" si="2"/>
        <v>2113</v>
      </c>
      <c r="DG3" s="6">
        <f t="shared" si="2"/>
        <v>2114</v>
      </c>
      <c r="DH3" s="6">
        <f t="shared" si="2"/>
        <v>2115</v>
      </c>
      <c r="DI3" s="6">
        <f t="shared" si="2"/>
        <v>2116</v>
      </c>
      <c r="DJ3" s="6">
        <f t="shared" si="2"/>
        <v>2117</v>
      </c>
      <c r="DK3" s="6">
        <f t="shared" si="2"/>
        <v>2118</v>
      </c>
      <c r="DL3" s="6">
        <f t="shared" si="2"/>
        <v>2119</v>
      </c>
      <c r="DM3" s="6">
        <f t="shared" si="2"/>
        <v>2120</v>
      </c>
      <c r="DN3" s="6">
        <f t="shared" si="2"/>
        <v>2121</v>
      </c>
      <c r="DO3" s="6">
        <f t="shared" si="2"/>
        <v>2122</v>
      </c>
      <c r="DP3" s="6">
        <f t="shared" si="2"/>
        <v>2123</v>
      </c>
      <c r="DQ3" s="6">
        <f t="shared" si="2"/>
        <v>2124</v>
      </c>
      <c r="DR3" s="6">
        <f t="shared" si="2"/>
        <v>2125</v>
      </c>
      <c r="DS3" s="6">
        <f t="shared" si="2"/>
        <v>2126</v>
      </c>
      <c r="DT3" s="6">
        <f t="shared" si="2"/>
        <v>2127</v>
      </c>
      <c r="DU3" s="6">
        <f t="shared" si="2"/>
        <v>2128</v>
      </c>
      <c r="DV3" s="6">
        <f t="shared" si="2"/>
        <v>2129</v>
      </c>
      <c r="DW3" s="6">
        <f t="shared" si="2"/>
        <v>2130</v>
      </c>
      <c r="DX3" s="6">
        <f t="shared" si="2"/>
        <v>2131</v>
      </c>
      <c r="DY3" s="6">
        <f t="shared" si="2"/>
        <v>2132</v>
      </c>
      <c r="DZ3" s="6">
        <f t="shared" si="2"/>
        <v>2133</v>
      </c>
      <c r="EA3" s="6">
        <f t="shared" si="2"/>
        <v>2134</v>
      </c>
      <c r="EB3" s="6">
        <f t="shared" si="2"/>
        <v>2135</v>
      </c>
      <c r="EC3" s="6">
        <f t="shared" si="2"/>
        <v>2136</v>
      </c>
      <c r="ED3" s="6">
        <f t="shared" si="2"/>
        <v>2137</v>
      </c>
      <c r="EE3" s="6">
        <f t="shared" si="2"/>
        <v>2138</v>
      </c>
      <c r="EF3" s="6">
        <f t="shared" si="2"/>
        <v>2139</v>
      </c>
      <c r="EG3" s="6">
        <f t="shared" si="2"/>
        <v>2140</v>
      </c>
      <c r="EH3" s="6">
        <f t="shared" si="2"/>
        <v>2141</v>
      </c>
      <c r="EI3" s="6">
        <f t="shared" si="2"/>
        <v>2142</v>
      </c>
      <c r="EJ3" s="6">
        <f t="shared" si="2"/>
        <v>2143</v>
      </c>
      <c r="EK3" s="6">
        <f t="shared" si="2"/>
        <v>2144</v>
      </c>
      <c r="EL3" s="6">
        <f t="shared" si="2"/>
        <v>2145</v>
      </c>
      <c r="EM3" s="6">
        <f t="shared" si="2"/>
        <v>2146</v>
      </c>
      <c r="EN3" s="6">
        <f t="shared" si="2"/>
        <v>2147</v>
      </c>
      <c r="EO3" s="6">
        <f t="shared" si="2"/>
        <v>2148</v>
      </c>
      <c r="EP3" s="6">
        <f t="shared" si="2"/>
        <v>2149</v>
      </c>
      <c r="EQ3" s="6">
        <f t="shared" si="2"/>
        <v>2150</v>
      </c>
      <c r="ER3" s="6">
        <f t="shared" si="2"/>
        <v>2151</v>
      </c>
      <c r="ES3" s="6">
        <f t="shared" si="2"/>
        <v>2152</v>
      </c>
      <c r="ET3" s="6">
        <f t="shared" si="2"/>
        <v>2153</v>
      </c>
      <c r="EU3" s="6">
        <f t="shared" si="2"/>
        <v>2154</v>
      </c>
      <c r="EV3" s="6">
        <f t="shared" ref="EV3:HD3" si="3">+EU3+1</f>
        <v>2155</v>
      </c>
      <c r="EW3" s="6">
        <f t="shared" si="3"/>
        <v>2156</v>
      </c>
      <c r="EX3" s="6">
        <f t="shared" si="3"/>
        <v>2157</v>
      </c>
      <c r="EY3" s="6">
        <f t="shared" si="3"/>
        <v>2158</v>
      </c>
      <c r="EZ3" s="6">
        <f t="shared" si="3"/>
        <v>2159</v>
      </c>
      <c r="FA3" s="6">
        <f t="shared" si="3"/>
        <v>2160</v>
      </c>
      <c r="FB3" s="6">
        <f t="shared" si="3"/>
        <v>2161</v>
      </c>
      <c r="FC3" s="6">
        <f t="shared" si="3"/>
        <v>2162</v>
      </c>
      <c r="FD3" s="6">
        <f t="shared" si="3"/>
        <v>2163</v>
      </c>
      <c r="FE3" s="6">
        <f t="shared" si="3"/>
        <v>2164</v>
      </c>
      <c r="FF3" s="6">
        <f t="shared" si="3"/>
        <v>2165</v>
      </c>
      <c r="FG3" s="6">
        <f t="shared" si="3"/>
        <v>2166</v>
      </c>
      <c r="FH3" s="6">
        <f t="shared" si="3"/>
        <v>2167</v>
      </c>
      <c r="FI3" s="6">
        <f t="shared" si="3"/>
        <v>2168</v>
      </c>
      <c r="FJ3" s="6">
        <f t="shared" si="3"/>
        <v>2169</v>
      </c>
      <c r="FK3" s="6">
        <f t="shared" si="3"/>
        <v>2170</v>
      </c>
      <c r="FL3" s="6">
        <f t="shared" si="3"/>
        <v>2171</v>
      </c>
      <c r="FM3" s="6">
        <f t="shared" si="3"/>
        <v>2172</v>
      </c>
      <c r="FN3" s="6">
        <f t="shared" si="3"/>
        <v>2173</v>
      </c>
      <c r="FO3" s="6">
        <f t="shared" si="3"/>
        <v>2174</v>
      </c>
      <c r="FP3" s="6">
        <f t="shared" si="3"/>
        <v>2175</v>
      </c>
      <c r="FQ3" s="6">
        <f t="shared" si="3"/>
        <v>2176</v>
      </c>
      <c r="FR3" s="6">
        <f t="shared" si="3"/>
        <v>2177</v>
      </c>
      <c r="FS3" s="6">
        <f t="shared" si="3"/>
        <v>2178</v>
      </c>
      <c r="FT3" s="6">
        <f t="shared" si="3"/>
        <v>2179</v>
      </c>
      <c r="FU3" s="6">
        <f t="shared" si="3"/>
        <v>2180</v>
      </c>
      <c r="FV3" s="6">
        <f t="shared" si="3"/>
        <v>2181</v>
      </c>
      <c r="FW3" s="6">
        <f t="shared" si="3"/>
        <v>2182</v>
      </c>
      <c r="FX3" s="6">
        <f t="shared" si="3"/>
        <v>2183</v>
      </c>
      <c r="FY3" s="6">
        <f t="shared" si="3"/>
        <v>2184</v>
      </c>
      <c r="FZ3" s="6">
        <f t="shared" si="3"/>
        <v>2185</v>
      </c>
      <c r="GA3" s="6">
        <f t="shared" si="3"/>
        <v>2186</v>
      </c>
      <c r="GB3" s="6">
        <f t="shared" si="3"/>
        <v>2187</v>
      </c>
      <c r="GC3" s="6">
        <f t="shared" si="3"/>
        <v>2188</v>
      </c>
      <c r="GD3" s="6">
        <f t="shared" si="3"/>
        <v>2189</v>
      </c>
      <c r="GE3" s="6">
        <f t="shared" si="3"/>
        <v>2190</v>
      </c>
      <c r="GF3" s="6">
        <f t="shared" si="3"/>
        <v>2191</v>
      </c>
      <c r="GG3" s="6">
        <f t="shared" si="3"/>
        <v>2192</v>
      </c>
      <c r="GH3" s="6">
        <f t="shared" si="3"/>
        <v>2193</v>
      </c>
      <c r="GI3" s="6">
        <f t="shared" si="3"/>
        <v>2194</v>
      </c>
      <c r="GJ3" s="6">
        <f t="shared" si="3"/>
        <v>2195</v>
      </c>
      <c r="GK3" s="6">
        <f t="shared" si="3"/>
        <v>2196</v>
      </c>
      <c r="GL3" s="6">
        <f t="shared" si="3"/>
        <v>2197</v>
      </c>
      <c r="GM3" s="6">
        <f t="shared" si="3"/>
        <v>2198</v>
      </c>
      <c r="GN3" s="6">
        <f t="shared" si="3"/>
        <v>2199</v>
      </c>
      <c r="GO3" s="6">
        <f t="shared" si="3"/>
        <v>2200</v>
      </c>
      <c r="GP3" s="6">
        <f t="shared" si="3"/>
        <v>2201</v>
      </c>
      <c r="GQ3" s="6">
        <f t="shared" si="3"/>
        <v>2202</v>
      </c>
      <c r="GR3" s="6">
        <f t="shared" si="3"/>
        <v>2203</v>
      </c>
      <c r="GS3" s="6">
        <f t="shared" si="3"/>
        <v>2204</v>
      </c>
      <c r="GT3" s="6">
        <f t="shared" si="3"/>
        <v>2205</v>
      </c>
      <c r="GU3" s="6">
        <f t="shared" si="3"/>
        <v>2206</v>
      </c>
      <c r="GV3" s="6">
        <f t="shared" si="3"/>
        <v>2207</v>
      </c>
      <c r="GW3" s="6">
        <f t="shared" si="3"/>
        <v>2208</v>
      </c>
      <c r="GX3" s="6">
        <f t="shared" si="3"/>
        <v>2209</v>
      </c>
      <c r="GY3" s="6">
        <f t="shared" si="3"/>
        <v>2210</v>
      </c>
      <c r="GZ3" s="6">
        <f t="shared" si="3"/>
        <v>2211</v>
      </c>
      <c r="HA3" s="6">
        <f t="shared" si="3"/>
        <v>2212</v>
      </c>
      <c r="HB3" s="6">
        <f t="shared" si="3"/>
        <v>2213</v>
      </c>
      <c r="HC3" s="6">
        <f t="shared" si="3"/>
        <v>2214</v>
      </c>
      <c r="HD3" s="6">
        <f t="shared" si="3"/>
        <v>2215</v>
      </c>
      <c r="HE3" s="6">
        <f t="shared" ref="HE3:HY3" si="4">+HD3+1</f>
        <v>2216</v>
      </c>
      <c r="HF3" s="6">
        <f t="shared" si="4"/>
        <v>2217</v>
      </c>
      <c r="HG3" s="6">
        <f t="shared" si="4"/>
        <v>2218</v>
      </c>
      <c r="HH3" s="6">
        <f t="shared" si="4"/>
        <v>2219</v>
      </c>
      <c r="HI3" s="6">
        <f t="shared" si="4"/>
        <v>2220</v>
      </c>
      <c r="HJ3" s="6">
        <f t="shared" si="4"/>
        <v>2221</v>
      </c>
      <c r="HK3" s="6">
        <f t="shared" si="4"/>
        <v>2222</v>
      </c>
      <c r="HL3" s="6">
        <f t="shared" si="4"/>
        <v>2223</v>
      </c>
      <c r="HM3" s="6">
        <f t="shared" si="4"/>
        <v>2224</v>
      </c>
      <c r="HN3" s="6">
        <f t="shared" si="4"/>
        <v>2225</v>
      </c>
      <c r="HO3" s="6">
        <f t="shared" si="4"/>
        <v>2226</v>
      </c>
      <c r="HP3" s="6">
        <f t="shared" si="4"/>
        <v>2227</v>
      </c>
      <c r="HQ3" s="6">
        <f t="shared" si="4"/>
        <v>2228</v>
      </c>
      <c r="HR3" s="6">
        <f t="shared" si="4"/>
        <v>2229</v>
      </c>
      <c r="HS3" s="6">
        <f t="shared" si="4"/>
        <v>2230</v>
      </c>
      <c r="HT3" s="6">
        <f t="shared" si="4"/>
        <v>2231</v>
      </c>
      <c r="HU3" s="6">
        <f t="shared" si="4"/>
        <v>2232</v>
      </c>
      <c r="HV3" s="6">
        <f t="shared" si="4"/>
        <v>2233</v>
      </c>
      <c r="HW3" s="6">
        <f t="shared" si="4"/>
        <v>2234</v>
      </c>
      <c r="HX3" s="6">
        <f t="shared" si="4"/>
        <v>2235</v>
      </c>
    </row>
    <row r="4" spans="2:232" x14ac:dyDescent="0.2">
      <c r="B4" s="1" t="s">
        <v>21</v>
      </c>
      <c r="I4" s="1">
        <v>882</v>
      </c>
      <c r="M4" s="1">
        <v>929</v>
      </c>
    </row>
    <row r="5" spans="2:232" x14ac:dyDescent="0.2">
      <c r="B5" s="1" t="s">
        <v>22</v>
      </c>
      <c r="I5" s="1">
        <v>120</v>
      </c>
      <c r="M5" s="1">
        <v>119</v>
      </c>
    </row>
    <row r="6" spans="2:232" x14ac:dyDescent="0.2">
      <c r="B6" s="3" t="s">
        <v>23</v>
      </c>
      <c r="C6" s="3">
        <f t="shared" ref="C6:L6" si="5">SUM(C4:C5)</f>
        <v>0</v>
      </c>
      <c r="D6" s="3">
        <f t="shared" si="5"/>
        <v>0</v>
      </c>
      <c r="E6" s="3">
        <f t="shared" si="5"/>
        <v>0</v>
      </c>
      <c r="F6" s="3">
        <f t="shared" si="5"/>
        <v>0</v>
      </c>
      <c r="G6" s="3">
        <f t="shared" si="5"/>
        <v>0</v>
      </c>
      <c r="H6" s="3">
        <f t="shared" si="5"/>
        <v>0</v>
      </c>
      <c r="I6" s="3">
        <f t="shared" si="5"/>
        <v>1002</v>
      </c>
      <c r="J6" s="3">
        <f t="shared" si="5"/>
        <v>0</v>
      </c>
      <c r="K6" s="3">
        <f t="shared" si="5"/>
        <v>0</v>
      </c>
      <c r="L6" s="3">
        <f t="shared" si="5"/>
        <v>0</v>
      </c>
      <c r="M6" s="3">
        <f>SUM(M4:M5)</f>
        <v>1048</v>
      </c>
      <c r="N6" s="3">
        <f>SUM(N4:N5)</f>
        <v>0</v>
      </c>
    </row>
    <row r="7" spans="2:232" x14ac:dyDescent="0.2">
      <c r="B7" s="1" t="s">
        <v>24</v>
      </c>
      <c r="I7" s="1">
        <v>159</v>
      </c>
      <c r="M7" s="1">
        <v>195</v>
      </c>
    </row>
    <row r="8" spans="2:232" x14ac:dyDescent="0.2">
      <c r="B8" s="1" t="s">
        <v>25</v>
      </c>
      <c r="I8" s="1">
        <v>90</v>
      </c>
      <c r="M8" s="1">
        <v>111</v>
      </c>
    </row>
    <row r="9" spans="2:232" x14ac:dyDescent="0.2">
      <c r="B9" s="3" t="s">
        <v>26</v>
      </c>
      <c r="C9" s="3">
        <f t="shared" ref="C9:L9" si="6">+SUM(C6:C8)</f>
        <v>0</v>
      </c>
      <c r="D9" s="3">
        <f t="shared" si="6"/>
        <v>0</v>
      </c>
      <c r="E9" s="3">
        <f t="shared" si="6"/>
        <v>0</v>
      </c>
      <c r="F9" s="3">
        <f t="shared" si="6"/>
        <v>0</v>
      </c>
      <c r="G9" s="3">
        <f t="shared" si="6"/>
        <v>0</v>
      </c>
      <c r="H9" s="3">
        <f t="shared" si="6"/>
        <v>0</v>
      </c>
      <c r="I9" s="3">
        <f t="shared" si="6"/>
        <v>1251</v>
      </c>
      <c r="J9" s="3">
        <f t="shared" si="6"/>
        <v>0</v>
      </c>
      <c r="K9" s="3">
        <f t="shared" si="6"/>
        <v>0</v>
      </c>
      <c r="L9" s="3">
        <f t="shared" si="6"/>
        <v>0</v>
      </c>
      <c r="M9" s="3">
        <f>+SUM(M6:M8)</f>
        <v>1354</v>
      </c>
      <c r="N9" s="3">
        <f>+SUM(N6:N8)</f>
        <v>0</v>
      </c>
    </row>
    <row r="10" spans="2:232" x14ac:dyDescent="0.2">
      <c r="B10" s="1" t="s">
        <v>27</v>
      </c>
      <c r="I10" s="1">
        <v>52</v>
      </c>
      <c r="M10" s="1">
        <v>58</v>
      </c>
    </row>
    <row r="11" spans="2:232" x14ac:dyDescent="0.2">
      <c r="B11" s="1" t="s">
        <v>21</v>
      </c>
      <c r="I11" s="1">
        <v>194</v>
      </c>
      <c r="M11" s="1">
        <v>204</v>
      </c>
    </row>
    <row r="12" spans="2:232" x14ac:dyDescent="0.2">
      <c r="B12" s="1" t="s">
        <v>28</v>
      </c>
      <c r="I12" s="1">
        <v>13</v>
      </c>
      <c r="M12" s="1">
        <v>16</v>
      </c>
    </row>
    <row r="13" spans="2:232" x14ac:dyDescent="0.2">
      <c r="B13" s="1" t="s">
        <v>29</v>
      </c>
      <c r="I13" s="1">
        <v>42</v>
      </c>
      <c r="M13" s="1">
        <v>54</v>
      </c>
    </row>
    <row r="14" spans="2:232" x14ac:dyDescent="0.2">
      <c r="B14" s="1" t="s">
        <v>30</v>
      </c>
      <c r="I14" s="1">
        <v>4</v>
      </c>
      <c r="M14" s="1">
        <v>4</v>
      </c>
    </row>
    <row r="15" spans="2:232" x14ac:dyDescent="0.2">
      <c r="B15" s="3" t="s">
        <v>31</v>
      </c>
      <c r="C15" s="3">
        <f t="shared" ref="C15:L15" si="7">+SUM(C10:C14)</f>
        <v>0</v>
      </c>
      <c r="D15" s="3">
        <f t="shared" si="7"/>
        <v>0</v>
      </c>
      <c r="E15" s="3">
        <f t="shared" si="7"/>
        <v>0</v>
      </c>
      <c r="F15" s="3">
        <f t="shared" si="7"/>
        <v>0</v>
      </c>
      <c r="G15" s="3">
        <f t="shared" si="7"/>
        <v>0</v>
      </c>
      <c r="H15" s="3">
        <f t="shared" si="7"/>
        <v>0</v>
      </c>
      <c r="I15" s="3">
        <f t="shared" si="7"/>
        <v>305</v>
      </c>
      <c r="J15" s="3">
        <f t="shared" si="7"/>
        <v>0</v>
      </c>
      <c r="K15" s="3">
        <f t="shared" si="7"/>
        <v>0</v>
      </c>
      <c r="L15" s="3">
        <f t="shared" si="7"/>
        <v>0</v>
      </c>
      <c r="M15" s="3">
        <f>+SUM(M10:M14)</f>
        <v>336</v>
      </c>
      <c r="N15" s="3">
        <f>+SUM(N10:N14)</f>
        <v>0</v>
      </c>
    </row>
    <row r="16" spans="2:232" x14ac:dyDescent="0.2">
      <c r="B16" s="1" t="s">
        <v>32</v>
      </c>
      <c r="I16" s="1">
        <v>-2</v>
      </c>
      <c r="M16" s="1">
        <v>-1</v>
      </c>
    </row>
    <row r="17" spans="2:232" s="2" customFormat="1" x14ac:dyDescent="0.2">
      <c r="B17" s="2" t="s">
        <v>33</v>
      </c>
      <c r="C17" s="2">
        <v>1488</v>
      </c>
      <c r="D17" s="2">
        <v>1399</v>
      </c>
      <c r="E17" s="2">
        <v>1564</v>
      </c>
      <c r="F17" s="2">
        <f>+T17-SUM(C17:E17)</f>
        <v>1586</v>
      </c>
      <c r="G17" s="2">
        <v>1748</v>
      </c>
      <c r="H17" s="2">
        <v>1494</v>
      </c>
      <c r="I17" s="2">
        <f t="shared" ref="I17" si="8">+I9+SUM(I15:I16)</f>
        <v>1554</v>
      </c>
      <c r="J17" s="2">
        <f>+U17-SUM(G17:I17)</f>
        <v>1630</v>
      </c>
      <c r="K17" s="2">
        <v>1666</v>
      </c>
      <c r="L17" s="2">
        <v>1484</v>
      </c>
      <c r="M17" s="2">
        <f>+M9+SUM(M15:M16)</f>
        <v>1689</v>
      </c>
      <c r="N17" s="2">
        <f>+J17*1.09</f>
        <v>1776.7</v>
      </c>
      <c r="Q17" s="2">
        <v>4463</v>
      </c>
      <c r="R17" s="2">
        <v>5301</v>
      </c>
      <c r="S17" s="2">
        <v>5919</v>
      </c>
      <c r="T17" s="2">
        <v>6037</v>
      </c>
      <c r="U17" s="2">
        <v>6426</v>
      </c>
      <c r="V17" s="2">
        <f>SUM(K17:N17)</f>
        <v>6615.7</v>
      </c>
      <c r="W17" s="2">
        <f>+V17*1.05</f>
        <v>6946.4849999999997</v>
      </c>
      <c r="X17" s="2">
        <f t="shared" ref="X17:AE17" si="9">+W17*1.05</f>
        <v>7293.8092500000002</v>
      </c>
      <c r="Y17" s="2">
        <f t="shared" si="9"/>
        <v>7658.4997125000009</v>
      </c>
      <c r="Z17" s="2">
        <f t="shared" si="9"/>
        <v>8041.4246981250017</v>
      </c>
      <c r="AA17" s="2">
        <f t="shared" si="9"/>
        <v>8443.4959330312522</v>
      </c>
      <c r="AB17" s="2">
        <f t="shared" si="9"/>
        <v>8865.6707296828154</v>
      </c>
      <c r="AC17" s="2">
        <f t="shared" si="9"/>
        <v>9308.9542661669566</v>
      </c>
      <c r="AD17" s="2">
        <f t="shared" si="9"/>
        <v>9774.401979475304</v>
      </c>
      <c r="AE17" s="2">
        <f t="shared" si="9"/>
        <v>10263.122078449069</v>
      </c>
    </row>
    <row r="18" spans="2:232" x14ac:dyDescent="0.2">
      <c r="B18" s="1" t="s">
        <v>43</v>
      </c>
      <c r="C18" s="1">
        <v>761</v>
      </c>
      <c r="D18" s="1">
        <v>721</v>
      </c>
      <c r="E18" s="1">
        <v>850</v>
      </c>
      <c r="F18" s="7">
        <f t="shared" ref="F18:F25" si="10">+T18-SUM(C18:E18)</f>
        <v>845</v>
      </c>
      <c r="G18" s="1">
        <v>880</v>
      </c>
      <c r="H18" s="1">
        <v>791</v>
      </c>
      <c r="I18" s="1">
        <v>830</v>
      </c>
      <c r="J18" s="7">
        <f t="shared" ref="J18:J25" si="11">+U18-SUM(G18:I18)</f>
        <v>854</v>
      </c>
      <c r="K18" s="1">
        <v>894</v>
      </c>
      <c r="L18" s="1">
        <v>791</v>
      </c>
      <c r="M18" s="1">
        <v>913</v>
      </c>
      <c r="N18" s="1">
        <f>+N$17*(M18/M$17)</f>
        <v>960.40680876258148</v>
      </c>
      <c r="S18" s="1">
        <v>3080</v>
      </c>
      <c r="T18" s="1">
        <v>3177</v>
      </c>
      <c r="U18" s="1">
        <v>3355</v>
      </c>
      <c r="V18" s="7">
        <f t="shared" ref="V18:V25" si="12">SUM(K18:N18)</f>
        <v>3558.4068087625815</v>
      </c>
      <c r="W18" s="1">
        <f>+W17*0.53</f>
        <v>3681.6370499999998</v>
      </c>
      <c r="X18" s="1">
        <f t="shared" ref="X18:AE18" si="13">+X17*0.53</f>
        <v>3865.7189025000002</v>
      </c>
      <c r="Y18" s="1">
        <f t="shared" si="13"/>
        <v>4059.0048476250008</v>
      </c>
      <c r="Z18" s="1">
        <f t="shared" si="13"/>
        <v>4261.9550900062513</v>
      </c>
      <c r="AA18" s="1">
        <f t="shared" si="13"/>
        <v>4475.0528445065638</v>
      </c>
      <c r="AB18" s="1">
        <f t="shared" si="13"/>
        <v>4698.8054867318924</v>
      </c>
      <c r="AC18" s="1">
        <f t="shared" si="13"/>
        <v>4933.7457610684869</v>
      </c>
      <c r="AD18" s="1">
        <f t="shared" si="13"/>
        <v>5180.4330491219116</v>
      </c>
      <c r="AE18" s="1">
        <f t="shared" si="13"/>
        <v>5439.4547015780072</v>
      </c>
    </row>
    <row r="19" spans="2:232" x14ac:dyDescent="0.2">
      <c r="B19" s="1" t="s">
        <v>44</v>
      </c>
      <c r="C19" s="1">
        <v>440</v>
      </c>
      <c r="D19" s="1">
        <v>452</v>
      </c>
      <c r="E19" s="1">
        <v>461</v>
      </c>
      <c r="F19" s="7">
        <f t="shared" si="10"/>
        <v>473</v>
      </c>
      <c r="G19" s="1">
        <v>476</v>
      </c>
      <c r="H19" s="1">
        <v>446</v>
      </c>
      <c r="I19" s="1">
        <v>462</v>
      </c>
      <c r="J19" s="7">
        <f t="shared" si="11"/>
        <v>495</v>
      </c>
      <c r="K19" s="1">
        <v>474</v>
      </c>
      <c r="L19" s="1">
        <v>450</v>
      </c>
      <c r="M19" s="1">
        <v>471</v>
      </c>
      <c r="N19" s="1">
        <f>+N$17*(M19/M$17)</f>
        <v>495.45630550621667</v>
      </c>
      <c r="S19" s="1">
        <v>1862</v>
      </c>
      <c r="T19" s="1">
        <v>1826</v>
      </c>
      <c r="U19" s="1">
        <v>1879</v>
      </c>
      <c r="V19" s="7">
        <f t="shared" si="12"/>
        <v>1890.4563055062167</v>
      </c>
      <c r="W19" s="1">
        <f>+W$17*(V19/V$17)</f>
        <v>1984.9791207815274</v>
      </c>
      <c r="X19" s="1">
        <f t="shared" ref="X18:AE19" si="14">+X$17*(W19/W$17)</f>
        <v>2084.2280768206037</v>
      </c>
      <c r="Y19" s="1">
        <f t="shared" si="14"/>
        <v>2188.4394806616342</v>
      </c>
      <c r="Z19" s="1">
        <f t="shared" si="14"/>
        <v>2297.861454694716</v>
      </c>
      <c r="AA19" s="1">
        <f t="shared" si="14"/>
        <v>2412.7545274294521</v>
      </c>
      <c r="AB19" s="1">
        <f t="shared" si="14"/>
        <v>2533.3922538009251</v>
      </c>
      <c r="AC19" s="1">
        <f t="shared" si="14"/>
        <v>2660.0618664909712</v>
      </c>
      <c r="AD19" s="1">
        <f t="shared" si="14"/>
        <v>2793.0649598155196</v>
      </c>
      <c r="AE19" s="1">
        <f t="shared" si="14"/>
        <v>2932.7182078062956</v>
      </c>
    </row>
    <row r="20" spans="2:232" x14ac:dyDescent="0.2">
      <c r="B20" s="1" t="s">
        <v>45</v>
      </c>
      <c r="C20" s="1">
        <f>+C17-SUM(C18:C19)</f>
        <v>287</v>
      </c>
      <c r="D20" s="1">
        <f>+D17-SUM(D18:D19)</f>
        <v>226</v>
      </c>
      <c r="E20" s="1">
        <f>+E17-SUM(E18:E19)</f>
        <v>253</v>
      </c>
      <c r="F20" s="7">
        <f t="shared" si="10"/>
        <v>268</v>
      </c>
      <c r="G20" s="1">
        <f>+G17-SUM(G18:G19)</f>
        <v>392</v>
      </c>
      <c r="H20" s="1">
        <f>+H17-SUM(H18:H19)</f>
        <v>257</v>
      </c>
      <c r="I20" s="1">
        <f>+I17-SUM(I18:I19)</f>
        <v>262</v>
      </c>
      <c r="J20" s="7">
        <f t="shared" si="11"/>
        <v>281</v>
      </c>
      <c r="K20" s="1">
        <f>+K17-SUM(K18:K19)</f>
        <v>298</v>
      </c>
      <c r="L20" s="1">
        <f>+L17-SUM(L18:L19)</f>
        <v>243</v>
      </c>
      <c r="M20" s="1">
        <f>+M17-SUM(M18:M19)</f>
        <v>305</v>
      </c>
      <c r="N20" s="1">
        <f>+N17-SUM(N18:N19)</f>
        <v>320.83688573120185</v>
      </c>
      <c r="S20" s="1">
        <f>+S17-SUM(S18:S19)</f>
        <v>977</v>
      </c>
      <c r="T20" s="1">
        <f>+T17-SUM(T18:T19)</f>
        <v>1034</v>
      </c>
      <c r="U20" s="1">
        <f>+U17-SUM(U18:U19)</f>
        <v>1192</v>
      </c>
      <c r="V20" s="7">
        <f t="shared" si="12"/>
        <v>1166.8368857312018</v>
      </c>
      <c r="W20" s="1">
        <f>+W17-SUM(W18:W19)</f>
        <v>1279.8688292184725</v>
      </c>
      <c r="X20" s="1">
        <f t="shared" ref="X20:AE20" si="15">+X17-SUM(X18:X19)</f>
        <v>1343.8622706793958</v>
      </c>
      <c r="Y20" s="1">
        <f t="shared" si="15"/>
        <v>1411.0553842133659</v>
      </c>
      <c r="Z20" s="1">
        <f t="shared" si="15"/>
        <v>1481.6081534240348</v>
      </c>
      <c r="AA20" s="1">
        <f t="shared" si="15"/>
        <v>1555.6885610952359</v>
      </c>
      <c r="AB20" s="1">
        <f t="shared" si="15"/>
        <v>1633.4729891499974</v>
      </c>
      <c r="AC20" s="1">
        <f t="shared" si="15"/>
        <v>1715.146638607499</v>
      </c>
      <c r="AD20" s="1">
        <f t="shared" si="15"/>
        <v>1800.9039705378727</v>
      </c>
      <c r="AE20" s="1">
        <f t="shared" si="15"/>
        <v>1890.9491690647665</v>
      </c>
    </row>
    <row r="21" spans="2:232" x14ac:dyDescent="0.2">
      <c r="B21" s="1" t="s">
        <v>46</v>
      </c>
      <c r="C21" s="1">
        <v>-32</v>
      </c>
      <c r="D21" s="1">
        <v>-35</v>
      </c>
      <c r="E21" s="1">
        <v>-38</v>
      </c>
      <c r="F21" s="7">
        <f t="shared" si="10"/>
        <v>-36</v>
      </c>
      <c r="G21" s="1">
        <v>-39</v>
      </c>
      <c r="H21" s="1">
        <v>-42</v>
      </c>
      <c r="I21" s="1">
        <v>-40</v>
      </c>
      <c r="J21" s="7">
        <f t="shared" si="11"/>
        <v>-40</v>
      </c>
      <c r="K21" s="1">
        <v>-37</v>
      </c>
      <c r="L21" s="1">
        <v>-39</v>
      </c>
      <c r="M21" s="1">
        <v>-43</v>
      </c>
      <c r="N21" s="1">
        <f>+M21</f>
        <v>-43</v>
      </c>
      <c r="S21" s="1">
        <v>-125</v>
      </c>
      <c r="T21" s="1">
        <v>-141</v>
      </c>
      <c r="U21" s="1">
        <v>-161</v>
      </c>
      <c r="V21" s="7">
        <f t="shared" si="12"/>
        <v>-162</v>
      </c>
      <c r="W21" s="1">
        <f>+W$20*(V21/V$20)</f>
        <v>-177.69300308282857</v>
      </c>
      <c r="X21" s="1">
        <f t="shared" ref="X21:AE21" si="16">+X$20*(W21/W$20)</f>
        <v>-186.57765323696995</v>
      </c>
      <c r="Y21" s="1">
        <f t="shared" si="16"/>
        <v>-195.9065358988185</v>
      </c>
      <c r="Z21" s="1">
        <f t="shared" si="16"/>
        <v>-205.70186269375949</v>
      </c>
      <c r="AA21" s="1">
        <f t="shared" si="16"/>
        <v>-215.98695582844738</v>
      </c>
      <c r="AB21" s="1">
        <f t="shared" si="16"/>
        <v>-226.78630361986973</v>
      </c>
      <c r="AC21" s="1">
        <f t="shared" si="16"/>
        <v>-238.12561880086344</v>
      </c>
      <c r="AD21" s="1">
        <f t="shared" si="16"/>
        <v>-250.03189974090645</v>
      </c>
      <c r="AE21" s="1">
        <f t="shared" si="16"/>
        <v>-262.53349472795179</v>
      </c>
    </row>
    <row r="22" spans="2:232" x14ac:dyDescent="0.2">
      <c r="B22" s="1" t="s">
        <v>47</v>
      </c>
      <c r="C22" s="1">
        <v>-61</v>
      </c>
      <c r="D22" s="1">
        <v>-31</v>
      </c>
      <c r="E22" s="1">
        <v>20</v>
      </c>
      <c r="F22" s="7">
        <f t="shared" si="10"/>
        <v>36</v>
      </c>
      <c r="G22" s="1">
        <v>-50</v>
      </c>
      <c r="H22" s="1">
        <v>37</v>
      </c>
      <c r="I22" s="1">
        <v>4</v>
      </c>
      <c r="J22" s="7">
        <f t="shared" si="11"/>
        <v>-52</v>
      </c>
      <c r="K22" s="1">
        <v>153</v>
      </c>
      <c r="L22" s="1">
        <v>-64</v>
      </c>
      <c r="M22" s="1">
        <v>-137</v>
      </c>
      <c r="N22" s="1">
        <f>+M22</f>
        <v>-137</v>
      </c>
      <c r="S22" s="1">
        <v>151</v>
      </c>
      <c r="T22" s="1">
        <v>-36</v>
      </c>
      <c r="U22" s="1">
        <v>-61</v>
      </c>
      <c r="V22" s="7">
        <f t="shared" si="12"/>
        <v>-185</v>
      </c>
      <c r="W22" s="1">
        <f>+W$20*(V22/V$20)</f>
        <v>-202.92102203903264</v>
      </c>
      <c r="X22" s="1">
        <f t="shared" ref="X22:AE22" si="17">+X$20*(W22/W$20)</f>
        <v>-213.06707314098423</v>
      </c>
      <c r="Y22" s="1">
        <f t="shared" si="17"/>
        <v>-223.72042679803349</v>
      </c>
      <c r="Z22" s="1">
        <f t="shared" si="17"/>
        <v>-234.90644813793526</v>
      </c>
      <c r="AA22" s="1">
        <f t="shared" si="17"/>
        <v>-246.65177054483192</v>
      </c>
      <c r="AB22" s="1">
        <f t="shared" si="17"/>
        <v>-258.98435907207346</v>
      </c>
      <c r="AC22" s="1">
        <f t="shared" si="17"/>
        <v>-271.93357702567738</v>
      </c>
      <c r="AD22" s="1">
        <f t="shared" si="17"/>
        <v>-285.53025587696106</v>
      </c>
      <c r="AE22" s="1">
        <f t="shared" si="17"/>
        <v>-299.80676867080916</v>
      </c>
    </row>
    <row r="23" spans="2:232" x14ac:dyDescent="0.2">
      <c r="B23" s="1" t="s">
        <v>48</v>
      </c>
      <c r="C23" s="1">
        <f>SUM(C20:C22)</f>
        <v>194</v>
      </c>
      <c r="D23" s="1">
        <f>SUM(D20:D22)</f>
        <v>160</v>
      </c>
      <c r="E23" s="1">
        <f>SUM(E20:E22)</f>
        <v>235</v>
      </c>
      <c r="F23" s="7">
        <f t="shared" si="10"/>
        <v>268</v>
      </c>
      <c r="G23" s="1">
        <f>SUM(G20:G22)</f>
        <v>303</v>
      </c>
      <c r="H23" s="1">
        <f>SUM(H20:H22)</f>
        <v>252</v>
      </c>
      <c r="I23" s="1">
        <f>SUM(I20:I22)</f>
        <v>226</v>
      </c>
      <c r="J23" s="7">
        <f t="shared" si="11"/>
        <v>189</v>
      </c>
      <c r="K23" s="1">
        <f>SUM(K20:K22)</f>
        <v>414</v>
      </c>
      <c r="L23" s="1">
        <f>SUM(L20:L22)</f>
        <v>140</v>
      </c>
      <c r="M23" s="1">
        <f>SUM(M20:M22)</f>
        <v>125</v>
      </c>
      <c r="N23" s="1">
        <f>SUM(N20:N22)</f>
        <v>140.83688573120185</v>
      </c>
      <c r="S23" s="1">
        <f>SUM(S20:S22)</f>
        <v>1003</v>
      </c>
      <c r="T23" s="1">
        <f>SUM(T20:T22)</f>
        <v>857</v>
      </c>
      <c r="U23" s="1">
        <f>SUM(U20:U22)</f>
        <v>970</v>
      </c>
      <c r="V23" s="7">
        <f t="shared" si="12"/>
        <v>819.83688573120185</v>
      </c>
      <c r="W23" s="1">
        <f>SUM(W20:W22)</f>
        <v>899.25480409661134</v>
      </c>
      <c r="X23" s="1">
        <f t="shared" ref="X23:AE23" si="18">SUM(X20:X22)</f>
        <v>944.21754430144154</v>
      </c>
      <c r="Y23" s="1">
        <f t="shared" si="18"/>
        <v>991.42842151651394</v>
      </c>
      <c r="Z23" s="1">
        <f t="shared" si="18"/>
        <v>1040.99984259234</v>
      </c>
      <c r="AA23" s="1">
        <f t="shared" si="18"/>
        <v>1093.0498347219566</v>
      </c>
      <c r="AB23" s="1">
        <f t="shared" si="18"/>
        <v>1147.7023264580544</v>
      </c>
      <c r="AC23" s="1">
        <f t="shared" si="18"/>
        <v>1205.0874427809583</v>
      </c>
      <c r="AD23" s="1">
        <f t="shared" si="18"/>
        <v>1265.3418149200052</v>
      </c>
      <c r="AE23" s="1">
        <f t="shared" si="18"/>
        <v>1328.6089056660055</v>
      </c>
    </row>
    <row r="24" spans="2:232" x14ac:dyDescent="0.2">
      <c r="B24" s="1" t="s">
        <v>49</v>
      </c>
      <c r="C24" s="1">
        <v>-48</v>
      </c>
      <c r="D24" s="1">
        <v>-21</v>
      </c>
      <c r="E24" s="1">
        <v>-43</v>
      </c>
      <c r="F24" s="7">
        <f t="shared" si="10"/>
        <v>-58</v>
      </c>
      <c r="G24" s="1">
        <v>-72</v>
      </c>
      <c r="H24" s="1">
        <v>-18</v>
      </c>
      <c r="I24" s="1">
        <v>-30</v>
      </c>
      <c r="J24" s="7">
        <f t="shared" si="11"/>
        <v>-3</v>
      </c>
      <c r="K24" s="1">
        <v>-89</v>
      </c>
      <c r="L24" s="1">
        <v>-29</v>
      </c>
      <c r="M24" s="1">
        <v>-5</v>
      </c>
      <c r="N24" s="1">
        <f>+N23*-0.21</f>
        <v>-29.575746003552386</v>
      </c>
      <c r="S24" s="1">
        <v>-185</v>
      </c>
      <c r="T24" s="1">
        <v>-170</v>
      </c>
      <c r="U24" s="1">
        <v>-123</v>
      </c>
      <c r="V24" s="7">
        <f t="shared" si="12"/>
        <v>-152.57574600355238</v>
      </c>
      <c r="W24" s="1">
        <f>+W23*-0.21</f>
        <v>-188.84350886028838</v>
      </c>
      <c r="X24" s="1">
        <f t="shared" ref="X24:AE24" si="19">+X23*-0.21</f>
        <v>-198.2856843033027</v>
      </c>
      <c r="Y24" s="1">
        <f t="shared" si="19"/>
        <v>-208.19996851846793</v>
      </c>
      <c r="Z24" s="1">
        <f t="shared" si="19"/>
        <v>-218.60996694439137</v>
      </c>
      <c r="AA24" s="1">
        <f t="shared" si="19"/>
        <v>-229.54046529161087</v>
      </c>
      <c r="AB24" s="1">
        <f t="shared" si="19"/>
        <v>-241.01748855619141</v>
      </c>
      <c r="AC24" s="1">
        <f t="shared" si="19"/>
        <v>-253.06836298400123</v>
      </c>
      <c r="AD24" s="1">
        <f t="shared" si="19"/>
        <v>-265.72178113320109</v>
      </c>
      <c r="AE24" s="1">
        <f t="shared" si="19"/>
        <v>-279.00787018986114</v>
      </c>
    </row>
    <row r="25" spans="2:232" x14ac:dyDescent="0.2">
      <c r="B25" s="1" t="s">
        <v>50</v>
      </c>
      <c r="C25" s="1">
        <f>+C23+C24</f>
        <v>146</v>
      </c>
      <c r="D25" s="1">
        <f>+D23+D24</f>
        <v>139</v>
      </c>
      <c r="E25" s="1">
        <f>+E23+E24</f>
        <v>192</v>
      </c>
      <c r="F25" s="7">
        <f t="shared" si="10"/>
        <v>210</v>
      </c>
      <c r="G25" s="1">
        <f>+G23+G24</f>
        <v>231</v>
      </c>
      <c r="H25" s="1">
        <f>+H23+H24</f>
        <v>234</v>
      </c>
      <c r="I25" s="1">
        <f>+I23+I24</f>
        <v>196</v>
      </c>
      <c r="J25" s="7">
        <f t="shared" si="11"/>
        <v>186</v>
      </c>
      <c r="K25" s="1">
        <f>+K23+K24</f>
        <v>325</v>
      </c>
      <c r="L25" s="1">
        <f>+L23+L24</f>
        <v>111</v>
      </c>
      <c r="M25" s="1">
        <f>+M23+M24</f>
        <v>120</v>
      </c>
      <c r="N25" s="1">
        <f>+N23+N24</f>
        <v>111.26113972764946</v>
      </c>
      <c r="S25" s="1">
        <f>+S23+S24</f>
        <v>818</v>
      </c>
      <c r="T25" s="1">
        <f>+T23+T24</f>
        <v>687</v>
      </c>
      <c r="U25" s="1">
        <f>+U23+U24</f>
        <v>847</v>
      </c>
      <c r="V25" s="7">
        <f t="shared" si="12"/>
        <v>667.26113972764949</v>
      </c>
      <c r="W25" s="1">
        <f>+W23+W24</f>
        <v>710.41129523632299</v>
      </c>
      <c r="X25" s="1">
        <f t="shared" ref="X25:AE25" si="20">+X23+X24</f>
        <v>745.93185999813886</v>
      </c>
      <c r="Y25" s="1">
        <f t="shared" si="20"/>
        <v>783.22845299804601</v>
      </c>
      <c r="Z25" s="1">
        <f t="shared" si="20"/>
        <v>822.38987564794866</v>
      </c>
      <c r="AA25" s="1">
        <f t="shared" si="20"/>
        <v>863.50936943034571</v>
      </c>
      <c r="AB25" s="1">
        <f t="shared" si="20"/>
        <v>906.68483790186292</v>
      </c>
      <c r="AC25" s="1">
        <f t="shared" si="20"/>
        <v>952.01907979695716</v>
      </c>
      <c r="AD25" s="1">
        <f t="shared" si="20"/>
        <v>999.62003378680402</v>
      </c>
      <c r="AE25" s="1">
        <f t="shared" si="20"/>
        <v>1049.6010354761443</v>
      </c>
      <c r="AF25" s="1">
        <f>+AE25*(1+$AH$28)</f>
        <v>1070.5930561856671</v>
      </c>
      <c r="AG25" s="1">
        <f t="shared" ref="AG25:CR25" si="21">+AF25*(1+$AH$28)</f>
        <v>1092.0049173093805</v>
      </c>
      <c r="AH25" s="1">
        <f t="shared" si="21"/>
        <v>1113.8450156555682</v>
      </c>
      <c r="AI25" s="1">
        <f t="shared" si="21"/>
        <v>1136.1219159686796</v>
      </c>
      <c r="AJ25" s="1">
        <f t="shared" si="21"/>
        <v>1158.8443542880532</v>
      </c>
      <c r="AK25" s="1">
        <f t="shared" si="21"/>
        <v>1182.0212413738143</v>
      </c>
      <c r="AL25" s="1">
        <f t="shared" si="21"/>
        <v>1205.6616662012907</v>
      </c>
      <c r="AM25" s="1">
        <f t="shared" si="21"/>
        <v>1229.7748995253166</v>
      </c>
      <c r="AN25" s="1">
        <f t="shared" si="21"/>
        <v>1254.370397515823</v>
      </c>
      <c r="AO25" s="1">
        <f t="shared" si="21"/>
        <v>1279.4578054661395</v>
      </c>
      <c r="AP25" s="1">
        <f t="shared" si="21"/>
        <v>1305.0469615754623</v>
      </c>
      <c r="AQ25" s="1">
        <f t="shared" si="21"/>
        <v>1331.1479008069716</v>
      </c>
      <c r="AR25" s="1">
        <f t="shared" si="21"/>
        <v>1357.770858823111</v>
      </c>
      <c r="AS25" s="1">
        <f t="shared" si="21"/>
        <v>1384.9262759995731</v>
      </c>
      <c r="AT25" s="1">
        <f t="shared" si="21"/>
        <v>1412.6248015195647</v>
      </c>
      <c r="AU25" s="1">
        <f t="shared" si="21"/>
        <v>1440.877297549956</v>
      </c>
      <c r="AV25" s="1">
        <f t="shared" si="21"/>
        <v>1469.6948435009551</v>
      </c>
      <c r="AW25" s="1">
        <f t="shared" si="21"/>
        <v>1499.0887403709742</v>
      </c>
      <c r="AX25" s="1">
        <f t="shared" si="21"/>
        <v>1529.0705151783936</v>
      </c>
      <c r="AY25" s="1">
        <f t="shared" si="21"/>
        <v>1559.6519254819616</v>
      </c>
      <c r="AZ25" s="1">
        <f t="shared" si="21"/>
        <v>1590.8449639916009</v>
      </c>
      <c r="BA25" s="1">
        <f t="shared" si="21"/>
        <v>1622.661863271433</v>
      </c>
      <c r="BB25" s="1">
        <f t="shared" si="21"/>
        <v>1655.1151005368617</v>
      </c>
      <c r="BC25" s="1">
        <f t="shared" si="21"/>
        <v>1688.217402547599</v>
      </c>
      <c r="BD25" s="1">
        <f t="shared" si="21"/>
        <v>1721.9817505985511</v>
      </c>
      <c r="BE25" s="1">
        <f t="shared" si="21"/>
        <v>1756.4213856105221</v>
      </c>
      <c r="BF25" s="1">
        <f t="shared" si="21"/>
        <v>1791.5498133227325</v>
      </c>
      <c r="BG25" s="1">
        <f t="shared" si="21"/>
        <v>1827.380809589187</v>
      </c>
      <c r="BH25" s="1">
        <f t="shared" si="21"/>
        <v>1863.9284257809709</v>
      </c>
      <c r="BI25" s="1">
        <f t="shared" si="21"/>
        <v>1901.2069942965904</v>
      </c>
      <c r="BJ25" s="1">
        <f t="shared" si="21"/>
        <v>1939.2311341825223</v>
      </c>
      <c r="BK25" s="1">
        <f t="shared" si="21"/>
        <v>1978.0157568661728</v>
      </c>
      <c r="BL25" s="1">
        <f t="shared" si="21"/>
        <v>2017.5760720034962</v>
      </c>
      <c r="BM25" s="1">
        <f t="shared" si="21"/>
        <v>2057.9275934435659</v>
      </c>
      <c r="BN25" s="1">
        <f t="shared" si="21"/>
        <v>2099.0861453124371</v>
      </c>
      <c r="BO25" s="1">
        <f t="shared" si="21"/>
        <v>2141.0678682186858</v>
      </c>
      <c r="BP25" s="1">
        <f t="shared" si="21"/>
        <v>2183.8892255830597</v>
      </c>
      <c r="BQ25" s="1">
        <f t="shared" si="21"/>
        <v>2227.5670100947209</v>
      </c>
      <c r="BR25" s="1">
        <f t="shared" si="21"/>
        <v>2272.1183502966155</v>
      </c>
      <c r="BS25" s="1">
        <f t="shared" si="21"/>
        <v>2317.5607173025478</v>
      </c>
      <c r="BT25" s="1">
        <f t="shared" si="21"/>
        <v>2363.911931648599</v>
      </c>
      <c r="BU25" s="1">
        <f t="shared" si="21"/>
        <v>2411.1901702815708</v>
      </c>
      <c r="BV25" s="1">
        <f t="shared" si="21"/>
        <v>2459.4139736872021</v>
      </c>
      <c r="BW25" s="1">
        <f t="shared" si="21"/>
        <v>2508.602253160946</v>
      </c>
      <c r="BX25" s="1">
        <f t="shared" si="21"/>
        <v>2558.7742982241648</v>
      </c>
      <c r="BY25" s="1">
        <f t="shared" si="21"/>
        <v>2609.9497841886482</v>
      </c>
      <c r="BZ25" s="1">
        <f t="shared" si="21"/>
        <v>2662.1487798724211</v>
      </c>
      <c r="CA25" s="1">
        <f t="shared" si="21"/>
        <v>2715.3917554698696</v>
      </c>
      <c r="CB25" s="1">
        <f t="shared" si="21"/>
        <v>2769.6995905792669</v>
      </c>
      <c r="CC25" s="1">
        <f t="shared" si="21"/>
        <v>2825.0935823908521</v>
      </c>
      <c r="CD25" s="1">
        <f t="shared" si="21"/>
        <v>2881.5954540386692</v>
      </c>
      <c r="CE25" s="1">
        <f t="shared" si="21"/>
        <v>2939.2273631194425</v>
      </c>
      <c r="CF25" s="1">
        <f t="shared" si="21"/>
        <v>2998.0119103818315</v>
      </c>
      <c r="CG25" s="1">
        <f t="shared" si="21"/>
        <v>3057.9721485894684</v>
      </c>
      <c r="CH25" s="1">
        <f t="shared" si="21"/>
        <v>3119.1315915612577</v>
      </c>
      <c r="CI25" s="1">
        <f t="shared" si="21"/>
        <v>3181.514223392483</v>
      </c>
      <c r="CJ25" s="1">
        <f t="shared" si="21"/>
        <v>3245.1445078603329</v>
      </c>
      <c r="CK25" s="1">
        <f t="shared" si="21"/>
        <v>3310.0473980175398</v>
      </c>
      <c r="CL25" s="1">
        <f t="shared" si="21"/>
        <v>3376.2483459778905</v>
      </c>
      <c r="CM25" s="1">
        <f t="shared" si="21"/>
        <v>3443.7733128974482</v>
      </c>
      <c r="CN25" s="1">
        <f t="shared" si="21"/>
        <v>3512.6487791553973</v>
      </c>
      <c r="CO25" s="1">
        <f t="shared" si="21"/>
        <v>3582.9017547385051</v>
      </c>
      <c r="CP25" s="1">
        <f t="shared" si="21"/>
        <v>3654.5597898332753</v>
      </c>
      <c r="CQ25" s="1">
        <f t="shared" si="21"/>
        <v>3727.6509856299408</v>
      </c>
      <c r="CR25" s="1">
        <f t="shared" si="21"/>
        <v>3802.2040053425399</v>
      </c>
      <c r="CS25" s="1">
        <f t="shared" ref="CS25:EU25" si="22">+CR25*(1+$AH$28)</f>
        <v>3878.2480854493906</v>
      </c>
      <c r="CT25" s="1">
        <f t="shared" si="22"/>
        <v>3955.8130471583786</v>
      </c>
      <c r="CU25" s="1">
        <f t="shared" si="22"/>
        <v>4034.9293081015462</v>
      </c>
      <c r="CV25" s="1">
        <f t="shared" si="22"/>
        <v>4115.6278942635772</v>
      </c>
      <c r="CW25" s="1">
        <f t="shared" si="22"/>
        <v>4197.9404521488486</v>
      </c>
      <c r="CX25" s="1">
        <f t="shared" si="22"/>
        <v>4281.8992611918256</v>
      </c>
      <c r="CY25" s="1">
        <f t="shared" si="22"/>
        <v>4367.5372464156626</v>
      </c>
      <c r="CZ25" s="1">
        <f t="shared" si="22"/>
        <v>4454.887991343976</v>
      </c>
      <c r="DA25" s="1">
        <f t="shared" si="22"/>
        <v>4543.9857511708551</v>
      </c>
      <c r="DB25" s="1">
        <f t="shared" si="22"/>
        <v>4634.8654661942719</v>
      </c>
      <c r="DC25" s="1">
        <f t="shared" si="22"/>
        <v>4727.5627755181577</v>
      </c>
      <c r="DD25" s="1">
        <f t="shared" si="22"/>
        <v>4822.1140310285209</v>
      </c>
      <c r="DE25" s="1">
        <f t="shared" si="22"/>
        <v>4918.5563116490912</v>
      </c>
      <c r="DF25" s="1">
        <f t="shared" si="22"/>
        <v>5016.9274378820728</v>
      </c>
      <c r="DG25" s="1">
        <f t="shared" si="22"/>
        <v>5117.2659866397144</v>
      </c>
      <c r="DH25" s="1">
        <f t="shared" si="22"/>
        <v>5219.6113063725088</v>
      </c>
      <c r="DI25" s="1">
        <f t="shared" si="22"/>
        <v>5324.003532499959</v>
      </c>
      <c r="DJ25" s="1">
        <f t="shared" si="22"/>
        <v>5430.4836031499581</v>
      </c>
      <c r="DK25" s="1">
        <f t="shared" si="22"/>
        <v>5539.0932752129575</v>
      </c>
      <c r="DL25" s="1">
        <f t="shared" si="22"/>
        <v>5649.8751407172167</v>
      </c>
      <c r="DM25" s="1">
        <f t="shared" si="22"/>
        <v>5762.8726435315612</v>
      </c>
      <c r="DN25" s="1">
        <f t="shared" si="22"/>
        <v>5878.1300964021921</v>
      </c>
      <c r="DO25" s="1">
        <f t="shared" si="22"/>
        <v>5995.6926983302365</v>
      </c>
      <c r="DP25" s="1">
        <f t="shared" si="22"/>
        <v>6115.6065522968411</v>
      </c>
      <c r="DQ25" s="1">
        <f t="shared" si="22"/>
        <v>6237.9186833427784</v>
      </c>
      <c r="DR25" s="1">
        <f t="shared" si="22"/>
        <v>6362.6770570096342</v>
      </c>
      <c r="DS25" s="1">
        <f t="shared" si="22"/>
        <v>6489.9305981498273</v>
      </c>
      <c r="DT25" s="1">
        <f t="shared" si="22"/>
        <v>6619.7292101128241</v>
      </c>
      <c r="DU25" s="1">
        <f t="shared" si="22"/>
        <v>6752.1237943150809</v>
      </c>
      <c r="DV25" s="1">
        <f t="shared" si="22"/>
        <v>6887.1662702013828</v>
      </c>
      <c r="DW25" s="1">
        <f t="shared" si="22"/>
        <v>7024.9095956054107</v>
      </c>
      <c r="DX25" s="1">
        <f t="shared" si="22"/>
        <v>7165.407787517519</v>
      </c>
      <c r="DY25" s="1">
        <f t="shared" si="22"/>
        <v>7308.7159432678691</v>
      </c>
      <c r="DZ25" s="1">
        <f t="shared" si="22"/>
        <v>7454.8902621332263</v>
      </c>
      <c r="EA25" s="1">
        <f t="shared" si="22"/>
        <v>7603.9880673758908</v>
      </c>
      <c r="EB25" s="1">
        <f t="shared" si="22"/>
        <v>7756.0678287234086</v>
      </c>
      <c r="EC25" s="1">
        <f t="shared" si="22"/>
        <v>7911.189185297877</v>
      </c>
      <c r="ED25" s="1">
        <f t="shared" si="22"/>
        <v>8069.4129690038344</v>
      </c>
      <c r="EE25" s="1">
        <f t="shared" si="22"/>
        <v>8230.8012283839107</v>
      </c>
      <c r="EF25" s="1">
        <f t="shared" si="22"/>
        <v>8395.417252951589</v>
      </c>
      <c r="EG25" s="1">
        <f t="shared" si="22"/>
        <v>8563.3255980106205</v>
      </c>
      <c r="EH25" s="1">
        <f t="shared" si="22"/>
        <v>8734.5921099708339</v>
      </c>
      <c r="EI25" s="1">
        <f t="shared" si="22"/>
        <v>8909.2839521702499</v>
      </c>
      <c r="EJ25" s="1">
        <f t="shared" si="22"/>
        <v>9087.4696312136548</v>
      </c>
      <c r="EK25" s="1">
        <f t="shared" si="22"/>
        <v>9269.219023837928</v>
      </c>
      <c r="EL25" s="1">
        <f t="shared" si="22"/>
        <v>9454.6034043146865</v>
      </c>
      <c r="EM25" s="1">
        <f t="shared" si="22"/>
        <v>9643.6954724009811</v>
      </c>
      <c r="EN25" s="1">
        <f t="shared" si="22"/>
        <v>9836.5693818490017</v>
      </c>
      <c r="EO25" s="1">
        <f t="shared" si="22"/>
        <v>10033.300769485983</v>
      </c>
      <c r="EP25" s="1">
        <f t="shared" si="22"/>
        <v>10233.966784875702</v>
      </c>
      <c r="EQ25" s="1">
        <f t="shared" si="22"/>
        <v>10438.646120573216</v>
      </c>
      <c r="ER25" s="1">
        <f t="shared" si="22"/>
        <v>10647.41904298468</v>
      </c>
      <c r="ES25" s="1">
        <f t="shared" si="22"/>
        <v>10860.367423844375</v>
      </c>
      <c r="ET25" s="1">
        <f t="shared" si="22"/>
        <v>11077.574772321263</v>
      </c>
      <c r="EU25" s="1">
        <f t="shared" si="22"/>
        <v>11299.126267767688</v>
      </c>
      <c r="EV25" s="1">
        <f t="shared" ref="EV25:HD25" si="23">+EU25*(1+$AH$28)</f>
        <v>11525.108793123041</v>
      </c>
      <c r="EW25" s="1">
        <f t="shared" si="23"/>
        <v>11755.610968985502</v>
      </c>
      <c r="EX25" s="1">
        <f t="shared" si="23"/>
        <v>11990.723188365213</v>
      </c>
      <c r="EY25" s="1">
        <f t="shared" si="23"/>
        <v>12230.537652132518</v>
      </c>
      <c r="EZ25" s="1">
        <f t="shared" si="23"/>
        <v>12475.148405175169</v>
      </c>
      <c r="FA25" s="1">
        <f t="shared" si="23"/>
        <v>12724.651373278672</v>
      </c>
      <c r="FB25" s="1">
        <f t="shared" si="23"/>
        <v>12979.144400744246</v>
      </c>
      <c r="FC25" s="1">
        <f t="shared" si="23"/>
        <v>13238.727288759132</v>
      </c>
      <c r="FD25" s="1">
        <f t="shared" si="23"/>
        <v>13503.501834534314</v>
      </c>
      <c r="FE25" s="1">
        <f t="shared" si="23"/>
        <v>13773.571871225</v>
      </c>
      <c r="FF25" s="1">
        <f t="shared" si="23"/>
        <v>14049.0433086495</v>
      </c>
      <c r="FG25" s="1">
        <f t="shared" si="23"/>
        <v>14330.024174822489</v>
      </c>
      <c r="FH25" s="1">
        <f t="shared" si="23"/>
        <v>14616.624658318939</v>
      </c>
      <c r="FI25" s="1">
        <f t="shared" si="23"/>
        <v>14908.957151485318</v>
      </c>
      <c r="FJ25" s="1">
        <f t="shared" si="23"/>
        <v>15207.136294515025</v>
      </c>
      <c r="FK25" s="1">
        <f t="shared" si="23"/>
        <v>15511.279020405325</v>
      </c>
      <c r="FL25" s="1">
        <f t="shared" si="23"/>
        <v>15821.504600813432</v>
      </c>
      <c r="FM25" s="1">
        <f t="shared" si="23"/>
        <v>16137.934692829702</v>
      </c>
      <c r="FN25" s="1">
        <f t="shared" si="23"/>
        <v>16460.693386686296</v>
      </c>
      <c r="FO25" s="1">
        <f t="shared" si="23"/>
        <v>16789.907254420024</v>
      </c>
      <c r="FP25" s="1">
        <f t="shared" si="23"/>
        <v>17125.705399508424</v>
      </c>
      <c r="FQ25" s="1">
        <f t="shared" si="23"/>
        <v>17468.219507498594</v>
      </c>
      <c r="FR25" s="1">
        <f t="shared" si="23"/>
        <v>17817.583897648565</v>
      </c>
      <c r="FS25" s="1">
        <f t="shared" si="23"/>
        <v>18173.935575601536</v>
      </c>
      <c r="FT25" s="1">
        <f t="shared" si="23"/>
        <v>18537.414287113566</v>
      </c>
      <c r="FU25" s="1">
        <f t="shared" si="23"/>
        <v>18908.162572855839</v>
      </c>
      <c r="FV25" s="1">
        <f t="shared" si="23"/>
        <v>19286.325824312957</v>
      </c>
      <c r="FW25" s="1">
        <f t="shared" si="23"/>
        <v>19672.052340799215</v>
      </c>
      <c r="FX25" s="1">
        <f t="shared" si="23"/>
        <v>20065.493387615199</v>
      </c>
      <c r="FY25" s="1">
        <f t="shared" si="23"/>
        <v>20466.803255367504</v>
      </c>
      <c r="FZ25" s="1">
        <f t="shared" si="23"/>
        <v>20876.139320474853</v>
      </c>
      <c r="GA25" s="1">
        <f t="shared" si="23"/>
        <v>21293.662106884349</v>
      </c>
      <c r="GB25" s="1">
        <f t="shared" si="23"/>
        <v>21719.535349022037</v>
      </c>
      <c r="GC25" s="1">
        <f t="shared" si="23"/>
        <v>22153.926056002478</v>
      </c>
      <c r="GD25" s="1">
        <f t="shared" si="23"/>
        <v>22597.004577122527</v>
      </c>
      <c r="GE25" s="1">
        <f t="shared" si="23"/>
        <v>23048.944668664979</v>
      </c>
      <c r="GF25" s="1">
        <f t="shared" si="23"/>
        <v>23509.923562038279</v>
      </c>
      <c r="GG25" s="1">
        <f t="shared" si="23"/>
        <v>23980.122033279044</v>
      </c>
      <c r="GH25" s="1">
        <f t="shared" si="23"/>
        <v>24459.724473944625</v>
      </c>
      <c r="GI25" s="1">
        <f t="shared" si="23"/>
        <v>24948.918963423519</v>
      </c>
      <c r="GJ25" s="1">
        <f t="shared" si="23"/>
        <v>25447.897342691991</v>
      </c>
      <c r="GK25" s="1">
        <f t="shared" si="23"/>
        <v>25956.855289545831</v>
      </c>
      <c r="GL25" s="1">
        <f t="shared" si="23"/>
        <v>26475.992395336747</v>
      </c>
      <c r="GM25" s="1">
        <f t="shared" si="23"/>
        <v>27005.512243243484</v>
      </c>
      <c r="GN25" s="1">
        <f t="shared" si="23"/>
        <v>27545.622488108354</v>
      </c>
      <c r="GO25" s="1">
        <f t="shared" si="23"/>
        <v>28096.534937870521</v>
      </c>
      <c r="GP25" s="1">
        <f t="shared" si="23"/>
        <v>28658.465636627931</v>
      </c>
      <c r="GQ25" s="1">
        <f t="shared" si="23"/>
        <v>29231.63494936049</v>
      </c>
      <c r="GR25" s="1">
        <f t="shared" si="23"/>
        <v>29816.267648347701</v>
      </c>
      <c r="GS25" s="1">
        <f t="shared" si="23"/>
        <v>30412.593001314654</v>
      </c>
      <c r="GT25" s="1">
        <f t="shared" si="23"/>
        <v>31020.844861340945</v>
      </c>
      <c r="GU25" s="1">
        <f t="shared" si="23"/>
        <v>31641.261758567765</v>
      </c>
      <c r="GV25" s="1">
        <f t="shared" si="23"/>
        <v>32274.086993739122</v>
      </c>
      <c r="GW25" s="1">
        <f t="shared" si="23"/>
        <v>32919.568733613902</v>
      </c>
      <c r="GX25" s="1">
        <f t="shared" si="23"/>
        <v>33577.960108286177</v>
      </c>
      <c r="GY25" s="1">
        <f t="shared" si="23"/>
        <v>34249.519310451898</v>
      </c>
      <c r="GZ25" s="1">
        <f t="shared" si="23"/>
        <v>34934.509696660934</v>
      </c>
      <c r="HA25" s="1">
        <f t="shared" si="23"/>
        <v>35633.199890594151</v>
      </c>
      <c r="HB25" s="1">
        <f t="shared" si="23"/>
        <v>36345.863888406035</v>
      </c>
      <c r="HC25" s="1">
        <f t="shared" si="23"/>
        <v>37072.781166174158</v>
      </c>
      <c r="HD25" s="1">
        <f t="shared" si="23"/>
        <v>37814.236789497641</v>
      </c>
      <c r="HE25" s="1">
        <f t="shared" ref="HE25:HY25" si="24">+HD25*(1+$AH$28)</f>
        <v>38570.521525287593</v>
      </c>
      <c r="HF25" s="1">
        <f t="shared" si="24"/>
        <v>39341.931955793349</v>
      </c>
      <c r="HG25" s="1">
        <f t="shared" si="24"/>
        <v>40128.77059490922</v>
      </c>
      <c r="HH25" s="1">
        <f t="shared" si="24"/>
        <v>40931.346006807406</v>
      </c>
      <c r="HI25" s="1">
        <f t="shared" si="24"/>
        <v>41749.972926943556</v>
      </c>
      <c r="HJ25" s="1">
        <f t="shared" si="24"/>
        <v>42584.972385482426</v>
      </c>
      <c r="HK25" s="1">
        <f t="shared" si="24"/>
        <v>43436.671833192078</v>
      </c>
      <c r="HL25" s="1">
        <f t="shared" si="24"/>
        <v>44305.405269855917</v>
      </c>
      <c r="HM25" s="1">
        <f t="shared" si="24"/>
        <v>45191.513375253038</v>
      </c>
      <c r="HN25" s="1">
        <f t="shared" si="24"/>
        <v>46095.343642758096</v>
      </c>
      <c r="HO25" s="1">
        <f t="shared" si="24"/>
        <v>47017.250515613261</v>
      </c>
      <c r="HP25" s="1">
        <f t="shared" si="24"/>
        <v>47957.595525925528</v>
      </c>
      <c r="HQ25" s="1">
        <f t="shared" si="24"/>
        <v>48916.747436444042</v>
      </c>
      <c r="HR25" s="1">
        <f t="shared" si="24"/>
        <v>49895.082385172922</v>
      </c>
      <c r="HS25" s="1">
        <f t="shared" si="24"/>
        <v>50892.984032876382</v>
      </c>
      <c r="HT25" s="1">
        <f t="shared" si="24"/>
        <v>51910.843713533912</v>
      </c>
      <c r="HU25" s="1">
        <f t="shared" si="24"/>
        <v>52949.06058780459</v>
      </c>
      <c r="HV25" s="1">
        <f t="shared" si="24"/>
        <v>54008.041799560684</v>
      </c>
      <c r="HW25" s="1">
        <f t="shared" si="24"/>
        <v>55088.202635551897</v>
      </c>
      <c r="HX25" s="1">
        <f t="shared" si="24"/>
        <v>56189.966688262939</v>
      </c>
    </row>
    <row r="27" spans="2:232" x14ac:dyDescent="0.2">
      <c r="B27" s="1" t="s">
        <v>52</v>
      </c>
    </row>
    <row r="28" spans="2:232" x14ac:dyDescent="0.2">
      <c r="B28" s="1" t="s">
        <v>51</v>
      </c>
      <c r="F28" s="5"/>
      <c r="G28" s="8">
        <f>+G17/C17-1</f>
        <v>0.17473118279569899</v>
      </c>
      <c r="H28" s="5">
        <f>+H17/D17-1</f>
        <v>6.7905646890636273E-2</v>
      </c>
      <c r="I28" s="5">
        <f>+I17/E17-1</f>
        <v>-6.3938618925831747E-3</v>
      </c>
      <c r="J28" s="5">
        <f>+J17/F17-1</f>
        <v>2.7742749054224358E-2</v>
      </c>
      <c r="K28" s="5">
        <f>+K17/G17-1</f>
        <v>-4.6910755148741434E-2</v>
      </c>
      <c r="L28" s="5">
        <f>+L17/H17-1</f>
        <v>-6.6934404283801596E-3</v>
      </c>
      <c r="M28" s="5">
        <f>+M17/I17-1</f>
        <v>8.687258687258681E-2</v>
      </c>
      <c r="T28" s="5">
        <f>+T17/S17-1</f>
        <v>1.9935799966210421E-2</v>
      </c>
      <c r="U28" s="5">
        <f>+U17/T17-1</f>
        <v>6.4435978134835148E-2</v>
      </c>
      <c r="V28" s="5">
        <f>+V17/U17-1</f>
        <v>2.952069716775596E-2</v>
      </c>
      <c r="W28" s="5">
        <f t="shared" ref="W28:AE28" si="25">+W17/V17-1</f>
        <v>5.0000000000000044E-2</v>
      </c>
      <c r="X28" s="5">
        <f t="shared" si="25"/>
        <v>5.0000000000000044E-2</v>
      </c>
      <c r="Y28" s="5">
        <f t="shared" si="25"/>
        <v>5.0000000000000044E-2</v>
      </c>
      <c r="Z28" s="5">
        <f t="shared" si="25"/>
        <v>5.0000000000000044E-2</v>
      </c>
      <c r="AA28" s="5">
        <f t="shared" si="25"/>
        <v>5.0000000000000044E-2</v>
      </c>
      <c r="AB28" s="5">
        <f t="shared" si="25"/>
        <v>5.0000000000000044E-2</v>
      </c>
      <c r="AC28" s="5">
        <f t="shared" si="25"/>
        <v>5.0000000000000044E-2</v>
      </c>
      <c r="AD28" s="5">
        <f t="shared" si="25"/>
        <v>5.0000000000000044E-2</v>
      </c>
      <c r="AE28" s="5">
        <f t="shared" si="25"/>
        <v>5.0000000000000044E-2</v>
      </c>
      <c r="AG28" s="1" t="s">
        <v>56</v>
      </c>
      <c r="AH28" s="10">
        <v>0.02</v>
      </c>
    </row>
    <row r="29" spans="2:232" x14ac:dyDescent="0.2">
      <c r="B29" s="1" t="s">
        <v>55</v>
      </c>
      <c r="C29" s="5">
        <f>(C17-C18)/C17</f>
        <v>0.48857526881720431</v>
      </c>
      <c r="D29" s="5">
        <f t="shared" ref="D29:N29" si="26">(D17-D18)/D17</f>
        <v>0.48463187991422446</v>
      </c>
      <c r="E29" s="5">
        <f t="shared" si="26"/>
        <v>0.45652173913043476</v>
      </c>
      <c r="F29" s="5">
        <f t="shared" si="26"/>
        <v>0.46721311475409838</v>
      </c>
      <c r="G29" s="5">
        <f t="shared" si="26"/>
        <v>0.49656750572082381</v>
      </c>
      <c r="H29" s="5">
        <f t="shared" si="26"/>
        <v>0.4705488621151272</v>
      </c>
      <c r="I29" s="5">
        <f t="shared" si="26"/>
        <v>0.46589446589446587</v>
      </c>
      <c r="J29" s="5">
        <f t="shared" si="26"/>
        <v>0.47607361963190187</v>
      </c>
      <c r="K29" s="5">
        <f t="shared" si="26"/>
        <v>0.46338535414165666</v>
      </c>
      <c r="L29" s="5">
        <f t="shared" si="26"/>
        <v>0.46698113207547171</v>
      </c>
      <c r="M29" s="5">
        <f t="shared" si="26"/>
        <v>0.45944345766725875</v>
      </c>
      <c r="N29" s="5">
        <f t="shared" si="26"/>
        <v>0.45944345766725869</v>
      </c>
      <c r="S29" s="5">
        <f t="shared" ref="S29" si="27">(S17-S18)/S17</f>
        <v>0.47964183139043759</v>
      </c>
      <c r="T29" s="5">
        <f t="shared" ref="T29:AE29" si="28">(T17-T18)/T17</f>
        <v>0.47374523770084481</v>
      </c>
      <c r="U29" s="5">
        <f t="shared" si="28"/>
        <v>0.47790227201991908</v>
      </c>
      <c r="V29" s="5">
        <f t="shared" si="28"/>
        <v>0.46212693913530217</v>
      </c>
      <c r="W29" s="5">
        <f t="shared" si="28"/>
        <v>0.47000000000000003</v>
      </c>
      <c r="X29" s="5">
        <f t="shared" si="28"/>
        <v>0.47</v>
      </c>
      <c r="Y29" s="5">
        <f t="shared" si="28"/>
        <v>0.47</v>
      </c>
      <c r="Z29" s="5">
        <f t="shared" si="28"/>
        <v>0.46999999999999992</v>
      </c>
      <c r="AA29" s="5">
        <f t="shared" si="28"/>
        <v>0.47</v>
      </c>
      <c r="AB29" s="5">
        <f t="shared" si="28"/>
        <v>0.47</v>
      </c>
      <c r="AC29" s="5">
        <f t="shared" si="28"/>
        <v>0.47000000000000003</v>
      </c>
      <c r="AD29" s="5">
        <f t="shared" si="28"/>
        <v>0.47</v>
      </c>
      <c r="AE29" s="5">
        <f t="shared" si="28"/>
        <v>0.46999999999999992</v>
      </c>
      <c r="AG29" s="1" t="s">
        <v>57</v>
      </c>
      <c r="AH29" s="10">
        <v>0.06</v>
      </c>
    </row>
    <row r="30" spans="2:232" x14ac:dyDescent="0.2">
      <c r="AG30" s="1" t="s">
        <v>58</v>
      </c>
      <c r="AH30" s="1">
        <f>NPV(AH29,V25:HX25)</f>
        <v>21048.57579902744</v>
      </c>
    </row>
    <row r="31" spans="2:232" x14ac:dyDescent="0.2">
      <c r="M31" s="5"/>
      <c r="AG31" s="1" t="s">
        <v>59</v>
      </c>
      <c r="AH31" s="1">
        <f>+Main!K4</f>
        <v>521.26687900000002</v>
      </c>
    </row>
    <row r="32" spans="2:232" x14ac:dyDescent="0.2">
      <c r="AG32" s="1" t="s">
        <v>60</v>
      </c>
      <c r="AH32" s="1">
        <f>+AH30/AH31</f>
        <v>40.379653200692687</v>
      </c>
    </row>
    <row r="33" spans="2:34" x14ac:dyDescent="0.2">
      <c r="B33" s="1" t="s">
        <v>62</v>
      </c>
      <c r="G33" s="1">
        <v>293</v>
      </c>
      <c r="H33" s="1">
        <f>262-G33</f>
        <v>-31</v>
      </c>
      <c r="I33" s="1">
        <f>450-SUM(G33:H33)</f>
        <v>188</v>
      </c>
      <c r="J33" s="1">
        <f>754-SUM(G33:I33)</f>
        <v>304</v>
      </c>
      <c r="K33" s="1">
        <v>332</v>
      </c>
      <c r="L33" s="1">
        <f>401-K33</f>
        <v>69</v>
      </c>
      <c r="M33" s="1">
        <f>447-SUM(K33:L33)</f>
        <v>46</v>
      </c>
      <c r="S33" s="1">
        <v>742</v>
      </c>
      <c r="T33" s="1">
        <v>687</v>
      </c>
      <c r="U33" s="1">
        <v>754</v>
      </c>
      <c r="AG33" s="1" t="s">
        <v>61</v>
      </c>
      <c r="AH33" s="1">
        <f>+Main!K3</f>
        <v>33.619999999999997</v>
      </c>
    </row>
    <row r="34" spans="2:34" x14ac:dyDescent="0.2">
      <c r="B34" s="1" t="s">
        <v>63</v>
      </c>
      <c r="G34" s="1">
        <v>-29</v>
      </c>
      <c r="H34" s="1">
        <f>+-55-G34</f>
        <v>-26</v>
      </c>
      <c r="I34" s="1">
        <f>+-83-SUM(G34:H34)</f>
        <v>-28</v>
      </c>
      <c r="J34" s="1">
        <f>+-116-SUM(G34:I34)</f>
        <v>-33</v>
      </c>
      <c r="K34" s="1">
        <v>-36</v>
      </c>
      <c r="L34" s="1">
        <f>+-72-K34</f>
        <v>-36</v>
      </c>
      <c r="M34" s="1">
        <f>+-111-SUM(K34:L34)</f>
        <v>-39</v>
      </c>
      <c r="S34" s="1">
        <v>-135</v>
      </c>
      <c r="T34" s="1">
        <v>-127</v>
      </c>
      <c r="U34" s="1">
        <v>-116</v>
      </c>
      <c r="AG34" s="1" t="s">
        <v>65</v>
      </c>
      <c r="AH34" s="11">
        <f>+AH32/AH33-1</f>
        <v>0.20106047592780163</v>
      </c>
    </row>
    <row r="35" spans="2:34" x14ac:dyDescent="0.2">
      <c r="B35" s="1" t="s">
        <v>64</v>
      </c>
      <c r="G35" s="1">
        <f>+SUM(G33:G34)</f>
        <v>264</v>
      </c>
      <c r="H35" s="1">
        <f t="shared" ref="H35:L35" si="29">+SUM(H33:H34)</f>
        <v>-57</v>
      </c>
      <c r="I35" s="1">
        <f t="shared" si="29"/>
        <v>160</v>
      </c>
      <c r="J35" s="1">
        <f t="shared" si="29"/>
        <v>271</v>
      </c>
      <c r="K35" s="1">
        <f t="shared" si="29"/>
        <v>296</v>
      </c>
      <c r="L35" s="1">
        <f t="shared" si="29"/>
        <v>33</v>
      </c>
      <c r="M35" s="1">
        <f>+SUM(M33:M34)</f>
        <v>7</v>
      </c>
      <c r="S35" s="1">
        <f>+SUM(S33:S34)</f>
        <v>607</v>
      </c>
      <c r="T35" s="1">
        <f>+SUM(T33:T34)</f>
        <v>560</v>
      </c>
      <c r="U35" s="1">
        <f>+SUM(U33:U34)</f>
        <v>638</v>
      </c>
      <c r="V35" s="1">
        <f>+U35*1.05</f>
        <v>669.9</v>
      </c>
      <c r="W35" s="1">
        <f t="shared" ref="W35:AE35" si="30">+V35*1.05</f>
        <v>703.39499999999998</v>
      </c>
      <c r="X35" s="1">
        <f t="shared" si="30"/>
        <v>738.56475</v>
      </c>
      <c r="Y35" s="1">
        <f t="shared" si="30"/>
        <v>775.49298750000003</v>
      </c>
      <c r="Z35" s="1">
        <f t="shared" si="30"/>
        <v>814.26763687500011</v>
      </c>
      <c r="AA35" s="1">
        <f t="shared" si="30"/>
        <v>854.98101871875019</v>
      </c>
      <c r="AB35" s="1">
        <f t="shared" si="30"/>
        <v>897.73006965468778</v>
      </c>
      <c r="AC35" s="1">
        <f t="shared" si="30"/>
        <v>942.61657313742217</v>
      </c>
      <c r="AD35" s="1">
        <f t="shared" si="30"/>
        <v>989.7474017942933</v>
      </c>
      <c r="AE35" s="1">
        <f t="shared" si="30"/>
        <v>1039.2347718840081</v>
      </c>
    </row>
  </sheetData>
  <pageMargins left="0.7" right="0.7" top="0.75" bottom="0.75" header="0.3" footer="0.3"/>
  <ignoredErrors>
    <ignoredError sqref="E20:J25 V20:V25" formula="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 Brannon</dc:creator>
  <cp:lastModifiedBy>Jameel Brannon</cp:lastModifiedBy>
  <dcterms:created xsi:type="dcterms:W3CDTF">2025-09-14T01:07:29Z</dcterms:created>
  <dcterms:modified xsi:type="dcterms:W3CDTF">2025-09-15T15:18:06Z</dcterms:modified>
</cp:coreProperties>
</file>