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1046CC0D-E56D-154E-8425-E42ADC276D56}" xr6:coauthVersionLast="47" xr6:coauthVersionMax="47" xr10:uidLastSave="{00000000-0000-0000-0000-000000000000}"/>
  <bookViews>
    <workbookView xWindow="12380" yWindow="1200" windowWidth="26180" windowHeight="23200" activeTab="1" xr2:uid="{F543790F-8BED-B84A-86D6-53347C092B3E}"/>
  </bookViews>
  <sheets>
    <sheet name="Model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M14" i="2"/>
  <c r="M12" i="2"/>
  <c r="M11" i="2"/>
  <c r="AC5" i="1"/>
  <c r="AD5" i="1"/>
  <c r="AE5" i="1"/>
  <c r="AF5" i="1"/>
  <c r="AG5" i="1"/>
  <c r="AH5" i="1"/>
  <c r="AI5" i="1"/>
  <c r="AJ5" i="1"/>
  <c r="AB5" i="1"/>
  <c r="L5" i="1"/>
  <c r="L17" i="1"/>
  <c r="K17" i="1"/>
  <c r="M17" i="1"/>
  <c r="N17" i="1"/>
  <c r="O17" i="1"/>
  <c r="J12" i="1"/>
  <c r="Z19" i="1" l="1"/>
  <c r="Z18" i="1"/>
  <c r="Y19" i="1"/>
  <c r="Y18" i="1"/>
  <c r="X19" i="1"/>
  <c r="X18" i="1"/>
  <c r="W19" i="1"/>
  <c r="W18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C19" i="1"/>
  <c r="C18" i="1"/>
  <c r="N9" i="1"/>
  <c r="M9" i="1"/>
  <c r="L9" i="1"/>
  <c r="L7" i="1"/>
  <c r="M7" i="1" s="1"/>
  <c r="L6" i="1"/>
  <c r="M6" i="1" s="1"/>
  <c r="N5" i="1"/>
  <c r="AA5" i="1" s="1"/>
  <c r="M5" i="1"/>
  <c r="AA9" i="1"/>
  <c r="N6" i="1" l="1"/>
  <c r="M8" i="1"/>
  <c r="M10" i="1" s="1"/>
  <c r="L8" i="1"/>
  <c r="L10" i="1" s="1"/>
  <c r="N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Z47" i="1"/>
  <c r="Z50" i="1" s="1"/>
  <c r="Y47" i="1"/>
  <c r="Y50" i="1" s="1"/>
  <c r="X47" i="1"/>
  <c r="X50" i="1" s="1"/>
  <c r="W47" i="1"/>
  <c r="W50" i="1" s="1"/>
  <c r="V47" i="1"/>
  <c r="V50" i="1" s="1"/>
  <c r="U47" i="1"/>
  <c r="U50" i="1" s="1"/>
  <c r="U45" i="1"/>
  <c r="U34" i="1"/>
  <c r="V45" i="1"/>
  <c r="V34" i="1"/>
  <c r="W45" i="1"/>
  <c r="W34" i="1"/>
  <c r="X45" i="1"/>
  <c r="X34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Y24" i="1"/>
  <c r="Z24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C45" i="1"/>
  <c r="C34" i="1"/>
  <c r="C23" i="1"/>
  <c r="D45" i="1"/>
  <c r="D34" i="1"/>
  <c r="D23" i="1"/>
  <c r="H45" i="1"/>
  <c r="H34" i="1"/>
  <c r="H23" i="1"/>
  <c r="E45" i="1"/>
  <c r="E34" i="1"/>
  <c r="E23" i="1"/>
  <c r="F45" i="1"/>
  <c r="F34" i="1"/>
  <c r="F23" i="1"/>
  <c r="G45" i="1"/>
  <c r="G34" i="1"/>
  <c r="G23" i="1"/>
  <c r="J45" i="1"/>
  <c r="J34" i="1"/>
  <c r="J23" i="1"/>
  <c r="K45" i="1"/>
  <c r="K34" i="1"/>
  <c r="K23" i="1"/>
  <c r="M8" i="2"/>
  <c r="AL27" i="1"/>
  <c r="AL25" i="1"/>
  <c r="K5" i="1"/>
  <c r="K8" i="1" s="1"/>
  <c r="K10" i="1" s="1"/>
  <c r="K12" i="1" s="1"/>
  <c r="K16" i="1"/>
  <c r="K15" i="1"/>
  <c r="J11" i="1"/>
  <c r="J9" i="1"/>
  <c r="J7" i="1"/>
  <c r="J6" i="1"/>
  <c r="J4" i="1"/>
  <c r="J3" i="1"/>
  <c r="Z5" i="1"/>
  <c r="I23" i="1"/>
  <c r="I45" i="1"/>
  <c r="I34" i="1"/>
  <c r="Z16" i="1"/>
  <c r="Z15" i="1"/>
  <c r="W16" i="1"/>
  <c r="W15" i="1"/>
  <c r="V9" i="1"/>
  <c r="V5" i="1"/>
  <c r="V8" i="1" s="1"/>
  <c r="G16" i="1"/>
  <c r="G15" i="1"/>
  <c r="H16" i="1"/>
  <c r="H15" i="1"/>
  <c r="F11" i="1"/>
  <c r="F9" i="1"/>
  <c r="F7" i="1"/>
  <c r="F6" i="1"/>
  <c r="F4" i="1"/>
  <c r="F3" i="1"/>
  <c r="X16" i="1"/>
  <c r="X15" i="1"/>
  <c r="Y16" i="1"/>
  <c r="Y15" i="1"/>
  <c r="W5" i="1"/>
  <c r="W8" i="1" s="1"/>
  <c r="W10" i="1" s="1"/>
  <c r="W12" i="1" s="1"/>
  <c r="X5" i="1"/>
  <c r="X8" i="1" s="1"/>
  <c r="X10" i="1" s="1"/>
  <c r="X12" i="1" s="1"/>
  <c r="Y5" i="1"/>
  <c r="Y8" i="1" s="1"/>
  <c r="Y10" i="1" s="1"/>
  <c r="Y12" i="1" s="1"/>
  <c r="I16" i="1"/>
  <c r="I15" i="1"/>
  <c r="C5" i="1"/>
  <c r="C8" i="1" s="1"/>
  <c r="C10" i="1" s="1"/>
  <c r="C12" i="1" s="1"/>
  <c r="G5" i="1"/>
  <c r="G8" i="1" s="1"/>
  <c r="G10" i="1" s="1"/>
  <c r="G12" i="1" s="1"/>
  <c r="D5" i="1"/>
  <c r="D8" i="1" s="1"/>
  <c r="D10" i="1" s="1"/>
  <c r="D12" i="1" s="1"/>
  <c r="H5" i="1"/>
  <c r="H8" i="1" s="1"/>
  <c r="H10" i="1" s="1"/>
  <c r="H12" i="1" s="1"/>
  <c r="E5" i="1"/>
  <c r="E8" i="1" s="1"/>
  <c r="E10" i="1" s="1"/>
  <c r="E12" i="1" s="1"/>
  <c r="I5" i="1"/>
  <c r="I17" i="1" s="1"/>
  <c r="N7" i="2"/>
  <c r="N8" i="2" s="1"/>
  <c r="M6" i="2"/>
  <c r="M9" i="2" s="1"/>
  <c r="R2" i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L11" i="1" l="1"/>
  <c r="L12" i="1" s="1"/>
  <c r="N8" i="1"/>
  <c r="N10" i="1" s="1"/>
  <c r="AA6" i="1"/>
  <c r="Z48" i="1"/>
  <c r="Z49" i="1"/>
  <c r="Y48" i="1"/>
  <c r="Y49" i="1"/>
  <c r="X48" i="1"/>
  <c r="X49" i="1" s="1"/>
  <c r="W48" i="1"/>
  <c r="W49" i="1"/>
  <c r="V48" i="1"/>
  <c r="V49" i="1"/>
  <c r="U48" i="1"/>
  <c r="U49" i="1" s="1"/>
  <c r="V10" i="1"/>
  <c r="V12" i="1" s="1"/>
  <c r="J5" i="1"/>
  <c r="X17" i="1"/>
  <c r="Z8" i="1"/>
  <c r="F12" i="1"/>
  <c r="Z17" i="1"/>
  <c r="F8" i="1"/>
  <c r="I8" i="1"/>
  <c r="I10" i="1" s="1"/>
  <c r="G17" i="1"/>
  <c r="F5" i="1"/>
  <c r="F10" i="1"/>
  <c r="Y17" i="1"/>
  <c r="H17" i="1"/>
  <c r="W17" i="1"/>
  <c r="AA8" i="1" l="1"/>
  <c r="AA19" i="1" s="1"/>
  <c r="AB6" i="1"/>
  <c r="AA18" i="1"/>
  <c r="N12" i="1"/>
  <c r="AA10" i="1"/>
  <c r="M11" i="1"/>
  <c r="M12" i="1" s="1"/>
  <c r="AA12" i="1" s="1"/>
  <c r="AA17" i="1"/>
  <c r="Z10" i="1"/>
  <c r="J8" i="1"/>
  <c r="I12" i="1"/>
  <c r="J16" i="1"/>
  <c r="J17" i="1"/>
  <c r="J15" i="1"/>
  <c r="AA11" i="1" l="1"/>
  <c r="AC6" i="1"/>
  <c r="AB18" i="1"/>
  <c r="AB8" i="1"/>
  <c r="AB19" i="1" s="1"/>
  <c r="AB17" i="1"/>
  <c r="Z12" i="1"/>
  <c r="J10" i="1"/>
  <c r="AD6" i="1" l="1"/>
  <c r="AC18" i="1"/>
  <c r="AC17" i="1"/>
  <c r="AE6" i="1" l="1"/>
  <c r="AD18" i="1"/>
  <c r="AD17" i="1"/>
  <c r="AL30" i="1"/>
  <c r="AC8" i="1"/>
  <c r="AC19" i="1" s="1"/>
  <c r="AB9" i="1"/>
  <c r="AB10" i="1" s="1"/>
  <c r="AF6" i="1" l="1"/>
  <c r="AE18" i="1"/>
  <c r="AE17" i="1"/>
  <c r="AB11" i="1"/>
  <c r="AB12" i="1" s="1"/>
  <c r="AC9" i="1"/>
  <c r="AC10" i="1" s="1"/>
  <c r="AD8" i="1"/>
  <c r="AD19" i="1" s="1"/>
  <c r="AG6" i="1" l="1"/>
  <c r="AF18" i="1"/>
  <c r="AC11" i="1"/>
  <c r="AC12" i="1" s="1"/>
  <c r="AF17" i="1"/>
  <c r="AE8" i="1"/>
  <c r="AE19" i="1" s="1"/>
  <c r="AD9" i="1"/>
  <c r="AD10" i="1" s="1"/>
  <c r="AD11" i="1" s="1"/>
  <c r="AD12" i="1" s="1"/>
  <c r="AH6" i="1" l="1"/>
  <c r="AG18" i="1"/>
  <c r="AG17" i="1"/>
  <c r="AE9" i="1"/>
  <c r="AF8" i="1"/>
  <c r="AF19" i="1" s="1"/>
  <c r="AI6" i="1" l="1"/>
  <c r="AH18" i="1"/>
  <c r="AH17" i="1"/>
  <c r="AG8" i="1"/>
  <c r="AG19" i="1" s="1"/>
  <c r="AF9" i="1"/>
  <c r="AF10" i="1" s="1"/>
  <c r="AE10" i="1"/>
  <c r="AE11" i="1" s="1"/>
  <c r="AE12" i="1" s="1"/>
  <c r="AJ6" i="1" l="1"/>
  <c r="AJ18" i="1" s="1"/>
  <c r="AI18" i="1"/>
  <c r="AJ17" i="1"/>
  <c r="AI17" i="1"/>
  <c r="AF11" i="1"/>
  <c r="AF12" i="1" s="1"/>
  <c r="AH8" i="1"/>
  <c r="AH19" i="1" s="1"/>
  <c r="AG9" i="1"/>
  <c r="AG10" i="1" s="1"/>
  <c r="AG11" i="1" l="1"/>
  <c r="AG12" i="1" s="1"/>
  <c r="AI8" i="1"/>
  <c r="AI19" i="1" s="1"/>
  <c r="AH9" i="1"/>
  <c r="AH10" i="1" s="1"/>
  <c r="AH11" i="1" l="1"/>
  <c r="AH12" i="1" s="1"/>
  <c r="AJ8" i="1"/>
  <c r="AJ19" i="1" s="1"/>
  <c r="AI9" i="1"/>
  <c r="AI10" i="1" s="1"/>
  <c r="AI11" i="1" l="1"/>
  <c r="AI12" i="1" s="1"/>
  <c r="AJ9" i="1"/>
  <c r="AJ10" i="1" s="1"/>
  <c r="AJ11" i="1" l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AL24" i="1" l="1"/>
  <c r="AL26" i="1" s="1"/>
  <c r="AL28" i="1" s="1"/>
</calcChain>
</file>

<file path=xl/sharedStrings.xml><?xml version="1.0" encoding="utf-8"?>
<sst xmlns="http://schemas.openxmlformats.org/spreadsheetml/2006/main" count="86" uniqueCount="78">
  <si>
    <t>Q123</t>
  </si>
  <si>
    <t>Q223</t>
  </si>
  <si>
    <t>Q323</t>
  </si>
  <si>
    <t>Q423</t>
  </si>
  <si>
    <t>Q124</t>
  </si>
  <si>
    <t>Q224</t>
  </si>
  <si>
    <t>Q324</t>
  </si>
  <si>
    <t>Q424</t>
  </si>
  <si>
    <t>P</t>
  </si>
  <si>
    <t>S</t>
  </si>
  <si>
    <t>MC</t>
  </si>
  <si>
    <t>C</t>
  </si>
  <si>
    <t>D</t>
  </si>
  <si>
    <t>EV</t>
  </si>
  <si>
    <t>Sales</t>
  </si>
  <si>
    <t xml:space="preserve">Other </t>
  </si>
  <si>
    <t xml:space="preserve">Total Revenue </t>
  </si>
  <si>
    <t>SG&amp;A</t>
  </si>
  <si>
    <t>Operating Income</t>
  </si>
  <si>
    <t>Interest Expense</t>
  </si>
  <si>
    <t xml:space="preserve">EBT </t>
  </si>
  <si>
    <t>Taxes</t>
  </si>
  <si>
    <t xml:space="preserve">Net Income </t>
  </si>
  <si>
    <t>Growth Y/Y</t>
  </si>
  <si>
    <t xml:space="preserve">Terminal </t>
  </si>
  <si>
    <t xml:space="preserve">Discount </t>
  </si>
  <si>
    <t xml:space="preserve">Net Cash </t>
  </si>
  <si>
    <t>EV/24E</t>
  </si>
  <si>
    <t>Cash</t>
  </si>
  <si>
    <t>A/R</t>
  </si>
  <si>
    <t xml:space="preserve">Inventories </t>
  </si>
  <si>
    <t>Prepaid Exp</t>
  </si>
  <si>
    <t>Income taxes</t>
  </si>
  <si>
    <t>PPE</t>
  </si>
  <si>
    <t>Rigth of use assets</t>
  </si>
  <si>
    <t>Goodwill</t>
  </si>
  <si>
    <t>Other Intangibles</t>
  </si>
  <si>
    <t>OA</t>
  </si>
  <si>
    <t xml:space="preserve">Total Assets </t>
  </si>
  <si>
    <t xml:space="preserve">Short term debt </t>
  </si>
  <si>
    <t>Merch A/P</t>
  </si>
  <si>
    <t>A/P &amp; Accrued</t>
  </si>
  <si>
    <t>LTD</t>
  </si>
  <si>
    <t>LT Lease</t>
  </si>
  <si>
    <t>Deferred I/t</t>
  </si>
  <si>
    <t>OL</t>
  </si>
  <si>
    <t>Equity</t>
  </si>
  <si>
    <t>TL + Equity</t>
  </si>
  <si>
    <t>Q125</t>
  </si>
  <si>
    <t>Shares</t>
  </si>
  <si>
    <t>Estimate</t>
  </si>
  <si>
    <t>CEO</t>
  </si>
  <si>
    <t xml:space="preserve">CFO </t>
  </si>
  <si>
    <t>Q225</t>
  </si>
  <si>
    <t>Q325</t>
  </si>
  <si>
    <t>Q425</t>
  </si>
  <si>
    <t>Total Debt</t>
  </si>
  <si>
    <t xml:space="preserve">Total Capital </t>
  </si>
  <si>
    <t xml:space="preserve">Debt to Capital </t>
  </si>
  <si>
    <t>Cash to Debt</t>
  </si>
  <si>
    <t>NPV</t>
  </si>
  <si>
    <t xml:space="preserve">Current </t>
  </si>
  <si>
    <t>GM%</t>
  </si>
  <si>
    <t>OM%</t>
  </si>
  <si>
    <t xml:space="preserve">Tony Spring </t>
  </si>
  <si>
    <t>Fin Releases</t>
  </si>
  <si>
    <t>News</t>
  </si>
  <si>
    <t xml:space="preserve">Contains </t>
  </si>
  <si>
    <t xml:space="preserve">BoD announces 18.24 cent dividend </t>
  </si>
  <si>
    <t>Q225 earnings date: 9/3/25</t>
  </si>
  <si>
    <t>Pricing of Senior Notes;$500m @  7.3755</t>
  </si>
  <si>
    <t>Annoucing tender offer</t>
  </si>
  <si>
    <t xml:space="preserve">Amending Ttnder offer on bonds </t>
  </si>
  <si>
    <t>Founded</t>
  </si>
  <si>
    <t>Founder</t>
  </si>
  <si>
    <t>Rowland Hussey Macy; ownership remained in the family until 1862</t>
  </si>
  <si>
    <t xml:space="preserve">1992 bankruptcy 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</si>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</sst>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6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10" fontId="0" fillId="0" borderId="0" xfId="0" applyNumberFormat="1"/>
    <xf numFmtId="165" fontId="0" fillId="0" borderId="0" xfId="0" applyNumberFormat="1"/>
    <xf numFmtId="3" fontId="4" fillId="0" borderId="0" xfId="2" applyNumberFormat="1"/>
    <xf numFmtId="3" fontId="5" fillId="0" borderId="0" xfId="0" applyNumberFormat="1" applyFont="1"/>
    <xf numFmtId="9" fontId="0" fillId="0" borderId="0" xfId="1" applyFont="1"/>
    <xf numFmtId="14" fontId="0" fillId="0" borderId="0" xfId="0" applyNumberFormat="1"/>
    <xf numFmtId="14" fontId="4" fillId="0" borderId="0" xfId="2" applyNumberForma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10886</xdr:colOff>
      <xdr:row>0</xdr:row>
      <xdr:rowOff>12699</xdr:rowOff>
    </xdr:from>
    <xdr:to>
      <xdr:col>11</xdr:col>
      <xdr:colOff>27215</xdr:colOff>
      <xdr:row>66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67CDA04-51CA-9649-AC85-114EFBBC7491}"/>
            </a:ext>
          </a:extLst>
        </xdr:cNvPr>
        <xdr:cNvCxnSpPr/>
      </xdr:nvCxnSpPr>
      <xdr:spPr>
        <a:xfrm>
          <a:off x="5480957" y="12699"/>
          <a:ext cx="16329" cy="108276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502557</xdr:colOff>
      <xdr:row>0</xdr:row>
      <xdr:rowOff>0</xdr:rowOff>
    </xdr:from>
    <xdr:to>
      <xdr:col>25</xdr:col>
      <xdr:colOff>502557</xdr:colOff>
      <xdr:row>50</xdr:row>
      <xdr:rowOff>50800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6CD4C1E-41D1-D24E-9385-74D7E1973FFF}"/>
            </a:ext>
          </a:extLst>
        </xdr:cNvPr>
        <xdr:cNvCxnSpPr/>
      </xdr:nvCxnSpPr>
      <xdr:spPr>
        <a:xfrm>
          <a:off x="10952843" y="0"/>
          <a:ext cx="0" cy="77252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173918</xdr:colOff>
      <xdr:row>2</xdr:row>
      <xdr:rowOff>50799</xdr:rowOff>
    </xdr:from>
    <xdr:to>
      <xdr:col>18</xdr:col>
      <xdr:colOff>38099</xdr:colOff>
      <xdr:row>19</xdr:row>
      <xdr:rowOff>128286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896C1-173D-1446-E3FB-FA575BAF0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3518" y="380999"/>
          <a:ext cx="3166181" cy="2884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macysinc.com/newsroom/news/news-details/2025/Macys-Inc--Board-of-Directors-Declares-Quarterly-Dividend-190f07093/default.aspx" TargetMode="External"/><Relationship Id="rId7" Type="http://schemas.openxmlformats.org/officeDocument/2006/relationships/hyperlink" Target="https://www.macysinc.com/newsroom/news/news-details/2025/Macys-Inc--Announces-Debt-Tender-Offer/default.aspx" TargetMode="External"/><Relationship Id="rId2" Type="http://schemas.openxmlformats.org/officeDocument/2006/relationships/hyperlink" Target="https://www.macysinc.com/newsroom/news/news-details/2025/Macys-Inc.-Reports-Fourth-Quarter-and-Fiscal-Year-2024-Results/default.aspx" TargetMode="External"/><Relationship Id="rId1" Type="http://schemas.openxmlformats.org/officeDocument/2006/relationships/hyperlink" Target="https://s202.q4cdn.com/285121676/files/doc_financials/2025/q1/1Q25-Earnings-Release-5-28-25.pdf" TargetMode="External"/><Relationship Id="rId6" Type="http://schemas.openxmlformats.org/officeDocument/2006/relationships/hyperlink" Target="https://www.macysinc.com/newsroom/news/news-details/2025/Macys-Inc--Announces-Pricing-of-Senior-Notes/default.aspx" TargetMode="External"/><Relationship Id="rId5" Type="http://schemas.openxmlformats.org/officeDocument/2006/relationships/hyperlink" Target="https://www.macysinc.com/newsroom/news/news-details/2025/Macys-Inc--Announces-Early-Tender-Results-and-Upsizing-of-Debt-Tender-Offer/default.aspx" TargetMode="External"/><Relationship Id="rId4" Type="http://schemas.openxmlformats.org/officeDocument/2006/relationships/hyperlink" Target="https://www.macysinc.com/newsroom/news/news-details/2025/Macys-Inc--to-Report-Second-Quarter-2025-Results-and-Participate-in-Goldman-Sachs-Retailing-Conferenc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8E4A-BCFF-A642-AED8-13F784CD4E64}">
  <dimension ref="B2:IA50"/>
  <sheetViews>
    <sheetView zoomScale="14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K40" activeCellId="1" sqref="K36 K40"/>
    </sheetView>
  </sheetViews>
  <sheetFormatPr baseColWidth="10" defaultRowHeight="13"/>
  <cols>
    <col min="1" max="1" width="1.5" style="1" customWidth="1"/>
    <col min="2" max="2" width="15" style="1" bestFit="1" customWidth="1"/>
    <col min="3" max="11" width="6.6640625" style="1" bestFit="1" customWidth="1"/>
    <col min="12" max="12" width="5.5" style="1" bestFit="1" customWidth="1"/>
    <col min="13" max="15" width="5.6640625" style="1" customWidth="1"/>
    <col min="16" max="16" width="10.83203125" style="1"/>
    <col min="17" max="20" width="5.1640625" style="1" bestFit="1" customWidth="1"/>
    <col min="21" max="35" width="6.6640625" style="1" bestFit="1" customWidth="1"/>
    <col min="36" max="36" width="5.1640625" style="1" bestFit="1" customWidth="1"/>
    <col min="37" max="37" width="8.33203125" style="1" bestFit="1" customWidth="1"/>
    <col min="38" max="38" width="7.5" style="1" bestFit="1" customWidth="1"/>
    <col min="39" max="235" width="5.1640625" style="1" bestFit="1" customWidth="1"/>
    <col min="236" max="16384" width="10.83203125" style="1"/>
  </cols>
  <sheetData>
    <row r="2" spans="2:235" s="2" customFormat="1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48</v>
      </c>
      <c r="L2" s="2" t="s">
        <v>53</v>
      </c>
      <c r="M2" s="2" t="s">
        <v>54</v>
      </c>
      <c r="N2" s="2" t="s">
        <v>55</v>
      </c>
      <c r="Q2" s="2">
        <v>2015</v>
      </c>
      <c r="R2" s="2">
        <f>+Q2+1</f>
        <v>2016</v>
      </c>
      <c r="S2" s="2">
        <f t="shared" ref="S2:AI2" si="0">+R2+1</f>
        <v>2017</v>
      </c>
      <c r="T2" s="2">
        <f t="shared" si="0"/>
        <v>2018</v>
      </c>
      <c r="U2" s="2">
        <f t="shared" si="0"/>
        <v>2019</v>
      </c>
      <c r="V2" s="2">
        <f t="shared" si="0"/>
        <v>2020</v>
      </c>
      <c r="W2" s="2">
        <f t="shared" si="0"/>
        <v>2021</v>
      </c>
      <c r="X2" s="2">
        <f t="shared" si="0"/>
        <v>2022</v>
      </c>
      <c r="Y2" s="2">
        <f t="shared" si="0"/>
        <v>2023</v>
      </c>
      <c r="Z2" s="2">
        <f t="shared" si="0"/>
        <v>2024</v>
      </c>
      <c r="AA2" s="2">
        <f t="shared" si="0"/>
        <v>2025</v>
      </c>
      <c r="AB2" s="2">
        <f t="shared" si="0"/>
        <v>2026</v>
      </c>
      <c r="AC2" s="2">
        <f t="shared" si="0"/>
        <v>2027</v>
      </c>
      <c r="AD2" s="2">
        <f t="shared" si="0"/>
        <v>2028</v>
      </c>
      <c r="AE2" s="2">
        <f t="shared" si="0"/>
        <v>2029</v>
      </c>
      <c r="AF2" s="2">
        <f t="shared" si="0"/>
        <v>2030</v>
      </c>
      <c r="AG2" s="2">
        <f t="shared" si="0"/>
        <v>2031</v>
      </c>
      <c r="AH2" s="2">
        <f t="shared" si="0"/>
        <v>2032</v>
      </c>
      <c r="AI2" s="2">
        <f t="shared" si="0"/>
        <v>2033</v>
      </c>
      <c r="AJ2" s="2">
        <f>+AI2+1</f>
        <v>2034</v>
      </c>
      <c r="AK2" s="2">
        <f t="shared" ref="AK2:CV2" si="1">+AJ2+1</f>
        <v>2035</v>
      </c>
      <c r="AL2" s="2">
        <f t="shared" si="1"/>
        <v>2036</v>
      </c>
      <c r="AM2" s="2">
        <f t="shared" si="1"/>
        <v>2037</v>
      </c>
      <c r="AN2" s="2">
        <f t="shared" si="1"/>
        <v>2038</v>
      </c>
      <c r="AO2" s="2">
        <f t="shared" si="1"/>
        <v>2039</v>
      </c>
      <c r="AP2" s="2">
        <f t="shared" si="1"/>
        <v>2040</v>
      </c>
      <c r="AQ2" s="2">
        <f t="shared" si="1"/>
        <v>2041</v>
      </c>
      <c r="AR2" s="2">
        <f t="shared" si="1"/>
        <v>2042</v>
      </c>
      <c r="AS2" s="2">
        <f t="shared" si="1"/>
        <v>2043</v>
      </c>
      <c r="AT2" s="2">
        <f t="shared" si="1"/>
        <v>2044</v>
      </c>
      <c r="AU2" s="2">
        <f t="shared" si="1"/>
        <v>2045</v>
      </c>
      <c r="AV2" s="2">
        <f t="shared" si="1"/>
        <v>2046</v>
      </c>
      <c r="AW2" s="2">
        <f t="shared" si="1"/>
        <v>2047</v>
      </c>
      <c r="AX2" s="2">
        <f t="shared" si="1"/>
        <v>2048</v>
      </c>
      <c r="AY2" s="2">
        <f t="shared" si="1"/>
        <v>2049</v>
      </c>
      <c r="AZ2" s="2">
        <f t="shared" si="1"/>
        <v>2050</v>
      </c>
      <c r="BA2" s="2">
        <f t="shared" si="1"/>
        <v>2051</v>
      </c>
      <c r="BB2" s="2">
        <f t="shared" si="1"/>
        <v>2052</v>
      </c>
      <c r="BC2" s="2">
        <f t="shared" si="1"/>
        <v>2053</v>
      </c>
      <c r="BD2" s="2">
        <f t="shared" si="1"/>
        <v>2054</v>
      </c>
      <c r="BE2" s="2">
        <f t="shared" si="1"/>
        <v>2055</v>
      </c>
      <c r="BF2" s="2">
        <f t="shared" si="1"/>
        <v>2056</v>
      </c>
      <c r="BG2" s="2">
        <f t="shared" si="1"/>
        <v>2057</v>
      </c>
      <c r="BH2" s="2">
        <f t="shared" si="1"/>
        <v>2058</v>
      </c>
      <c r="BI2" s="2">
        <f t="shared" si="1"/>
        <v>2059</v>
      </c>
      <c r="BJ2" s="2">
        <f t="shared" si="1"/>
        <v>2060</v>
      </c>
      <c r="BK2" s="2">
        <f t="shared" si="1"/>
        <v>2061</v>
      </c>
      <c r="BL2" s="2">
        <f t="shared" si="1"/>
        <v>2062</v>
      </c>
      <c r="BM2" s="2">
        <f t="shared" si="1"/>
        <v>2063</v>
      </c>
      <c r="BN2" s="2">
        <f t="shared" si="1"/>
        <v>2064</v>
      </c>
      <c r="BO2" s="2">
        <f t="shared" si="1"/>
        <v>2065</v>
      </c>
      <c r="BP2" s="2">
        <f t="shared" si="1"/>
        <v>2066</v>
      </c>
      <c r="BQ2" s="2">
        <f t="shared" si="1"/>
        <v>2067</v>
      </c>
      <c r="BR2" s="2">
        <f t="shared" si="1"/>
        <v>2068</v>
      </c>
      <c r="BS2" s="2">
        <f t="shared" si="1"/>
        <v>2069</v>
      </c>
      <c r="BT2" s="2">
        <f t="shared" si="1"/>
        <v>2070</v>
      </c>
      <c r="BU2" s="2">
        <f t="shared" si="1"/>
        <v>2071</v>
      </c>
      <c r="BV2" s="2">
        <f t="shared" si="1"/>
        <v>2072</v>
      </c>
      <c r="BW2" s="2">
        <f t="shared" si="1"/>
        <v>2073</v>
      </c>
      <c r="BX2" s="2">
        <f t="shared" si="1"/>
        <v>2074</v>
      </c>
      <c r="BY2" s="2">
        <f t="shared" si="1"/>
        <v>2075</v>
      </c>
      <c r="BZ2" s="2">
        <f t="shared" si="1"/>
        <v>2076</v>
      </c>
      <c r="CA2" s="2">
        <f t="shared" si="1"/>
        <v>2077</v>
      </c>
      <c r="CB2" s="2">
        <f t="shared" si="1"/>
        <v>2078</v>
      </c>
      <c r="CC2" s="2">
        <f t="shared" si="1"/>
        <v>2079</v>
      </c>
      <c r="CD2" s="2">
        <f t="shared" si="1"/>
        <v>2080</v>
      </c>
      <c r="CE2" s="2">
        <f t="shared" si="1"/>
        <v>2081</v>
      </c>
      <c r="CF2" s="2">
        <f t="shared" si="1"/>
        <v>2082</v>
      </c>
      <c r="CG2" s="2">
        <f t="shared" si="1"/>
        <v>2083</v>
      </c>
      <c r="CH2" s="2">
        <f t="shared" si="1"/>
        <v>2084</v>
      </c>
      <c r="CI2" s="2">
        <f t="shared" si="1"/>
        <v>2085</v>
      </c>
      <c r="CJ2" s="2">
        <f t="shared" si="1"/>
        <v>2086</v>
      </c>
      <c r="CK2" s="2">
        <f t="shared" si="1"/>
        <v>2087</v>
      </c>
      <c r="CL2" s="2">
        <f t="shared" si="1"/>
        <v>2088</v>
      </c>
      <c r="CM2" s="2">
        <f t="shared" si="1"/>
        <v>2089</v>
      </c>
      <c r="CN2" s="2">
        <f t="shared" si="1"/>
        <v>2090</v>
      </c>
      <c r="CO2" s="2">
        <f t="shared" si="1"/>
        <v>2091</v>
      </c>
      <c r="CP2" s="2">
        <f t="shared" si="1"/>
        <v>2092</v>
      </c>
      <c r="CQ2" s="2">
        <f t="shared" si="1"/>
        <v>2093</v>
      </c>
      <c r="CR2" s="2">
        <f t="shared" si="1"/>
        <v>2094</v>
      </c>
      <c r="CS2" s="2">
        <f t="shared" si="1"/>
        <v>2095</v>
      </c>
      <c r="CT2" s="2">
        <f t="shared" si="1"/>
        <v>2096</v>
      </c>
      <c r="CU2" s="2">
        <f t="shared" si="1"/>
        <v>2097</v>
      </c>
      <c r="CV2" s="2">
        <f t="shared" si="1"/>
        <v>2098</v>
      </c>
      <c r="CW2" s="2">
        <f t="shared" ref="CW2:FH2" si="2">+CV2+1</f>
        <v>2099</v>
      </c>
      <c r="CX2" s="2">
        <f t="shared" si="2"/>
        <v>2100</v>
      </c>
      <c r="CY2" s="2">
        <f t="shared" si="2"/>
        <v>2101</v>
      </c>
      <c r="CZ2" s="2">
        <f t="shared" si="2"/>
        <v>2102</v>
      </c>
      <c r="DA2" s="2">
        <f t="shared" si="2"/>
        <v>2103</v>
      </c>
      <c r="DB2" s="2">
        <f t="shared" si="2"/>
        <v>2104</v>
      </c>
      <c r="DC2" s="2">
        <f t="shared" si="2"/>
        <v>2105</v>
      </c>
      <c r="DD2" s="2">
        <f t="shared" si="2"/>
        <v>2106</v>
      </c>
      <c r="DE2" s="2">
        <f t="shared" si="2"/>
        <v>2107</v>
      </c>
      <c r="DF2" s="2">
        <f t="shared" si="2"/>
        <v>2108</v>
      </c>
      <c r="DG2" s="2">
        <f t="shared" si="2"/>
        <v>2109</v>
      </c>
      <c r="DH2" s="2">
        <f t="shared" si="2"/>
        <v>2110</v>
      </c>
      <c r="DI2" s="2">
        <f t="shared" si="2"/>
        <v>2111</v>
      </c>
      <c r="DJ2" s="2">
        <f t="shared" si="2"/>
        <v>2112</v>
      </c>
      <c r="DK2" s="2">
        <f t="shared" si="2"/>
        <v>2113</v>
      </c>
      <c r="DL2" s="2">
        <f t="shared" si="2"/>
        <v>2114</v>
      </c>
      <c r="DM2" s="2">
        <f t="shared" si="2"/>
        <v>2115</v>
      </c>
      <c r="DN2" s="2">
        <f t="shared" si="2"/>
        <v>2116</v>
      </c>
      <c r="DO2" s="2">
        <f t="shared" si="2"/>
        <v>2117</v>
      </c>
      <c r="DP2" s="2">
        <f t="shared" si="2"/>
        <v>2118</v>
      </c>
      <c r="DQ2" s="2">
        <f t="shared" si="2"/>
        <v>2119</v>
      </c>
      <c r="DR2" s="2">
        <f t="shared" si="2"/>
        <v>2120</v>
      </c>
      <c r="DS2" s="2">
        <f t="shared" si="2"/>
        <v>2121</v>
      </c>
      <c r="DT2" s="2">
        <f t="shared" si="2"/>
        <v>2122</v>
      </c>
      <c r="DU2" s="2">
        <f t="shared" si="2"/>
        <v>2123</v>
      </c>
      <c r="DV2" s="2">
        <f t="shared" si="2"/>
        <v>2124</v>
      </c>
      <c r="DW2" s="2">
        <f t="shared" si="2"/>
        <v>2125</v>
      </c>
      <c r="DX2" s="2">
        <f t="shared" si="2"/>
        <v>2126</v>
      </c>
      <c r="DY2" s="2">
        <f t="shared" si="2"/>
        <v>2127</v>
      </c>
      <c r="DZ2" s="2">
        <f t="shared" si="2"/>
        <v>2128</v>
      </c>
      <c r="EA2" s="2">
        <f t="shared" si="2"/>
        <v>2129</v>
      </c>
      <c r="EB2" s="2">
        <f t="shared" si="2"/>
        <v>2130</v>
      </c>
      <c r="EC2" s="2">
        <f t="shared" si="2"/>
        <v>2131</v>
      </c>
      <c r="ED2" s="2">
        <f t="shared" si="2"/>
        <v>2132</v>
      </c>
      <c r="EE2" s="2">
        <f t="shared" si="2"/>
        <v>2133</v>
      </c>
      <c r="EF2" s="2">
        <f t="shared" si="2"/>
        <v>2134</v>
      </c>
      <c r="EG2" s="2">
        <f t="shared" si="2"/>
        <v>2135</v>
      </c>
      <c r="EH2" s="2">
        <f t="shared" si="2"/>
        <v>2136</v>
      </c>
      <c r="EI2" s="2">
        <f t="shared" si="2"/>
        <v>2137</v>
      </c>
      <c r="EJ2" s="2">
        <f t="shared" si="2"/>
        <v>2138</v>
      </c>
      <c r="EK2" s="2">
        <f t="shared" si="2"/>
        <v>2139</v>
      </c>
      <c r="EL2" s="2">
        <f t="shared" si="2"/>
        <v>2140</v>
      </c>
      <c r="EM2" s="2">
        <f t="shared" si="2"/>
        <v>2141</v>
      </c>
      <c r="EN2" s="2">
        <f t="shared" si="2"/>
        <v>2142</v>
      </c>
      <c r="EO2" s="2">
        <f t="shared" si="2"/>
        <v>2143</v>
      </c>
      <c r="EP2" s="2">
        <f t="shared" si="2"/>
        <v>2144</v>
      </c>
      <c r="EQ2" s="2">
        <f t="shared" si="2"/>
        <v>2145</v>
      </c>
      <c r="ER2" s="2">
        <f t="shared" si="2"/>
        <v>2146</v>
      </c>
      <c r="ES2" s="2">
        <f t="shared" si="2"/>
        <v>2147</v>
      </c>
      <c r="ET2" s="2">
        <f t="shared" si="2"/>
        <v>2148</v>
      </c>
      <c r="EU2" s="2">
        <f t="shared" si="2"/>
        <v>2149</v>
      </c>
      <c r="EV2" s="2">
        <f t="shared" si="2"/>
        <v>2150</v>
      </c>
      <c r="EW2" s="2">
        <f t="shared" si="2"/>
        <v>2151</v>
      </c>
      <c r="EX2" s="2">
        <f t="shared" si="2"/>
        <v>2152</v>
      </c>
      <c r="EY2" s="2">
        <f t="shared" si="2"/>
        <v>2153</v>
      </c>
      <c r="EZ2" s="2">
        <f t="shared" si="2"/>
        <v>2154</v>
      </c>
      <c r="FA2" s="2">
        <f t="shared" si="2"/>
        <v>2155</v>
      </c>
      <c r="FB2" s="2">
        <f t="shared" si="2"/>
        <v>2156</v>
      </c>
      <c r="FC2" s="2">
        <f t="shared" si="2"/>
        <v>2157</v>
      </c>
      <c r="FD2" s="2">
        <f t="shared" si="2"/>
        <v>2158</v>
      </c>
      <c r="FE2" s="2">
        <f t="shared" si="2"/>
        <v>2159</v>
      </c>
      <c r="FF2" s="2">
        <f t="shared" si="2"/>
        <v>2160</v>
      </c>
      <c r="FG2" s="2">
        <f t="shared" si="2"/>
        <v>2161</v>
      </c>
      <c r="FH2" s="2">
        <f t="shared" si="2"/>
        <v>2162</v>
      </c>
      <c r="FI2" s="2">
        <f t="shared" ref="FI2:HT2" si="3">+FH2+1</f>
        <v>2163</v>
      </c>
      <c r="FJ2" s="2">
        <f t="shared" si="3"/>
        <v>2164</v>
      </c>
      <c r="FK2" s="2">
        <f t="shared" si="3"/>
        <v>2165</v>
      </c>
      <c r="FL2" s="2">
        <f t="shared" si="3"/>
        <v>2166</v>
      </c>
      <c r="FM2" s="2">
        <f t="shared" si="3"/>
        <v>2167</v>
      </c>
      <c r="FN2" s="2">
        <f t="shared" si="3"/>
        <v>2168</v>
      </c>
      <c r="FO2" s="2">
        <f t="shared" si="3"/>
        <v>2169</v>
      </c>
      <c r="FP2" s="2">
        <f t="shared" si="3"/>
        <v>2170</v>
      </c>
      <c r="FQ2" s="2">
        <f t="shared" si="3"/>
        <v>2171</v>
      </c>
      <c r="FR2" s="2">
        <f t="shared" si="3"/>
        <v>2172</v>
      </c>
      <c r="FS2" s="2">
        <f t="shared" si="3"/>
        <v>2173</v>
      </c>
      <c r="FT2" s="2">
        <f t="shared" si="3"/>
        <v>2174</v>
      </c>
      <c r="FU2" s="2">
        <f t="shared" si="3"/>
        <v>2175</v>
      </c>
      <c r="FV2" s="2">
        <f t="shared" si="3"/>
        <v>2176</v>
      </c>
      <c r="FW2" s="2">
        <f t="shared" si="3"/>
        <v>2177</v>
      </c>
      <c r="FX2" s="2">
        <f t="shared" si="3"/>
        <v>2178</v>
      </c>
      <c r="FY2" s="2">
        <f t="shared" si="3"/>
        <v>2179</v>
      </c>
      <c r="FZ2" s="2">
        <f t="shared" si="3"/>
        <v>2180</v>
      </c>
      <c r="GA2" s="2">
        <f t="shared" si="3"/>
        <v>2181</v>
      </c>
      <c r="GB2" s="2">
        <f t="shared" si="3"/>
        <v>2182</v>
      </c>
      <c r="GC2" s="2">
        <f t="shared" si="3"/>
        <v>2183</v>
      </c>
      <c r="GD2" s="2">
        <f t="shared" si="3"/>
        <v>2184</v>
      </c>
      <c r="GE2" s="2">
        <f t="shared" si="3"/>
        <v>2185</v>
      </c>
      <c r="GF2" s="2">
        <f t="shared" si="3"/>
        <v>2186</v>
      </c>
      <c r="GG2" s="2">
        <f t="shared" si="3"/>
        <v>2187</v>
      </c>
      <c r="GH2" s="2">
        <f t="shared" si="3"/>
        <v>2188</v>
      </c>
      <c r="GI2" s="2">
        <f t="shared" si="3"/>
        <v>2189</v>
      </c>
      <c r="GJ2" s="2">
        <f t="shared" si="3"/>
        <v>2190</v>
      </c>
      <c r="GK2" s="2">
        <f t="shared" si="3"/>
        <v>2191</v>
      </c>
      <c r="GL2" s="2">
        <f t="shared" si="3"/>
        <v>2192</v>
      </c>
      <c r="GM2" s="2">
        <f t="shared" si="3"/>
        <v>2193</v>
      </c>
      <c r="GN2" s="2">
        <f t="shared" si="3"/>
        <v>2194</v>
      </c>
      <c r="GO2" s="2">
        <f t="shared" si="3"/>
        <v>2195</v>
      </c>
      <c r="GP2" s="2">
        <f t="shared" si="3"/>
        <v>2196</v>
      </c>
      <c r="GQ2" s="2">
        <f t="shared" si="3"/>
        <v>2197</v>
      </c>
      <c r="GR2" s="2">
        <f t="shared" si="3"/>
        <v>2198</v>
      </c>
      <c r="GS2" s="2">
        <f t="shared" si="3"/>
        <v>2199</v>
      </c>
      <c r="GT2" s="2">
        <f t="shared" si="3"/>
        <v>2200</v>
      </c>
      <c r="GU2" s="2">
        <f t="shared" si="3"/>
        <v>2201</v>
      </c>
      <c r="GV2" s="2">
        <f t="shared" si="3"/>
        <v>2202</v>
      </c>
      <c r="GW2" s="2">
        <f t="shared" si="3"/>
        <v>2203</v>
      </c>
      <c r="GX2" s="2">
        <f t="shared" si="3"/>
        <v>2204</v>
      </c>
      <c r="GY2" s="2">
        <f t="shared" si="3"/>
        <v>2205</v>
      </c>
      <c r="GZ2" s="2">
        <f t="shared" si="3"/>
        <v>2206</v>
      </c>
      <c r="HA2" s="2">
        <f t="shared" si="3"/>
        <v>2207</v>
      </c>
      <c r="HB2" s="2">
        <f t="shared" si="3"/>
        <v>2208</v>
      </c>
      <c r="HC2" s="2">
        <f t="shared" si="3"/>
        <v>2209</v>
      </c>
      <c r="HD2" s="2">
        <f t="shared" si="3"/>
        <v>2210</v>
      </c>
      <c r="HE2" s="2">
        <f t="shared" si="3"/>
        <v>2211</v>
      </c>
      <c r="HF2" s="2">
        <f t="shared" si="3"/>
        <v>2212</v>
      </c>
      <c r="HG2" s="2">
        <f t="shared" si="3"/>
        <v>2213</v>
      </c>
      <c r="HH2" s="2">
        <f t="shared" si="3"/>
        <v>2214</v>
      </c>
      <c r="HI2" s="2">
        <f t="shared" si="3"/>
        <v>2215</v>
      </c>
      <c r="HJ2" s="2">
        <f t="shared" si="3"/>
        <v>2216</v>
      </c>
      <c r="HK2" s="2">
        <f t="shared" si="3"/>
        <v>2217</v>
      </c>
      <c r="HL2" s="2">
        <f t="shared" si="3"/>
        <v>2218</v>
      </c>
      <c r="HM2" s="2">
        <f t="shared" si="3"/>
        <v>2219</v>
      </c>
      <c r="HN2" s="2">
        <f t="shared" si="3"/>
        <v>2220</v>
      </c>
      <c r="HO2" s="2">
        <f t="shared" si="3"/>
        <v>2221</v>
      </c>
      <c r="HP2" s="2">
        <f t="shared" si="3"/>
        <v>2222</v>
      </c>
      <c r="HQ2" s="2">
        <f t="shared" si="3"/>
        <v>2223</v>
      </c>
      <c r="HR2" s="2">
        <f t="shared" si="3"/>
        <v>2224</v>
      </c>
      <c r="HS2" s="2">
        <f t="shared" si="3"/>
        <v>2225</v>
      </c>
      <c r="HT2" s="2">
        <f t="shared" si="3"/>
        <v>2226</v>
      </c>
      <c r="HU2" s="2">
        <f t="shared" ref="HU2:IA2" si="4">+HT2+1</f>
        <v>2227</v>
      </c>
      <c r="HV2" s="2">
        <f t="shared" si="4"/>
        <v>2228</v>
      </c>
      <c r="HW2" s="2">
        <f t="shared" si="4"/>
        <v>2229</v>
      </c>
      <c r="HX2" s="2">
        <f t="shared" si="4"/>
        <v>2230</v>
      </c>
      <c r="HY2" s="2">
        <f t="shared" si="4"/>
        <v>2231</v>
      </c>
      <c r="HZ2" s="2">
        <f t="shared" si="4"/>
        <v>2232</v>
      </c>
      <c r="IA2" s="2">
        <f t="shared" si="4"/>
        <v>2233</v>
      </c>
    </row>
    <row r="3" spans="2:235">
      <c r="B3" s="1" t="s">
        <v>14</v>
      </c>
      <c r="C3" s="1">
        <v>4982</v>
      </c>
      <c r="D3" s="1">
        <v>5130</v>
      </c>
      <c r="E3" s="1">
        <v>4860</v>
      </c>
      <c r="F3" s="1">
        <f>+Y3-SUM(C3:E3)</f>
        <v>8120</v>
      </c>
      <c r="G3" s="1">
        <v>4846</v>
      </c>
      <c r="H3" s="1">
        <v>4937</v>
      </c>
      <c r="I3" s="1">
        <v>4742</v>
      </c>
      <c r="J3" s="1">
        <f>+Z3-SUM(G3:I3)</f>
        <v>7768</v>
      </c>
      <c r="K3" s="1">
        <v>4599</v>
      </c>
      <c r="V3" s="1">
        <v>17346</v>
      </c>
      <c r="W3" s="1">
        <v>24460</v>
      </c>
      <c r="X3" s="1">
        <v>24442</v>
      </c>
      <c r="Y3" s="1">
        <v>23092</v>
      </c>
      <c r="Z3" s="1">
        <v>22293</v>
      </c>
    </row>
    <row r="4" spans="2:235">
      <c r="B4" s="1" t="s">
        <v>15</v>
      </c>
      <c r="C4" s="1">
        <v>191</v>
      </c>
      <c r="D4" s="1">
        <v>150</v>
      </c>
      <c r="E4" s="1">
        <v>178</v>
      </c>
      <c r="F4" s="1">
        <f t="shared" ref="F4:F12" si="5">+Y4-SUM(C4:E4)</f>
        <v>255</v>
      </c>
      <c r="G4" s="1">
        <v>154</v>
      </c>
      <c r="H4" s="1">
        <v>159</v>
      </c>
      <c r="I4" s="1">
        <v>161</v>
      </c>
      <c r="J4" s="1">
        <f t="shared" ref="J4:J11" si="6">+Z4-SUM(G4:I4)</f>
        <v>239</v>
      </c>
      <c r="K4" s="1">
        <v>194</v>
      </c>
      <c r="V4" s="1">
        <v>751</v>
      </c>
      <c r="W4" s="1">
        <v>939</v>
      </c>
      <c r="X4" s="1">
        <v>1007</v>
      </c>
      <c r="Y4" s="1">
        <v>774</v>
      </c>
      <c r="Z4" s="1">
        <v>713</v>
      </c>
    </row>
    <row r="5" spans="2:235">
      <c r="B5" s="1" t="s">
        <v>16</v>
      </c>
      <c r="C5" s="1">
        <f>+SUM(C3:C4)</f>
        <v>5173</v>
      </c>
      <c r="D5" s="1">
        <f>+SUM(D3:D4)</f>
        <v>5280</v>
      </c>
      <c r="E5" s="1">
        <f>+SUM(E3:E4)</f>
        <v>5038</v>
      </c>
      <c r="F5" s="1">
        <f t="shared" si="5"/>
        <v>8375</v>
      </c>
      <c r="G5" s="1">
        <f>+SUM(G3:G4)</f>
        <v>5000</v>
      </c>
      <c r="H5" s="1">
        <f>+SUM(H3:H4)</f>
        <v>5096</v>
      </c>
      <c r="I5" s="1">
        <f>+SUM(I3:I4)</f>
        <v>4903</v>
      </c>
      <c r="J5" s="1">
        <f t="shared" si="6"/>
        <v>8007</v>
      </c>
      <c r="K5" s="1">
        <f>+SUM(K3:K4)</f>
        <v>4793</v>
      </c>
      <c r="L5" s="1">
        <f>+H5*0.915</f>
        <v>4662.84</v>
      </c>
      <c r="M5" s="1">
        <f>+I5*0.915</f>
        <v>4486.2449999999999</v>
      </c>
      <c r="N5" s="1">
        <f>+J5*0.915</f>
        <v>7326.4050000000007</v>
      </c>
      <c r="V5" s="1">
        <f t="shared" ref="V5:Z5" si="7">+SUM(V3:V4)</f>
        <v>18097</v>
      </c>
      <c r="W5" s="1">
        <f t="shared" si="7"/>
        <v>25399</v>
      </c>
      <c r="X5" s="1">
        <f t="shared" si="7"/>
        <v>25449</v>
      </c>
      <c r="Y5" s="1">
        <f t="shared" si="7"/>
        <v>23866</v>
      </c>
      <c r="Z5" s="1">
        <f t="shared" si="7"/>
        <v>23006</v>
      </c>
      <c r="AA5" s="1">
        <f>SUM(K5:N5)</f>
        <v>21268.489999999998</v>
      </c>
      <c r="AB5" s="1">
        <f>+AA5*1.05</f>
        <v>22331.914499999999</v>
      </c>
      <c r="AC5" s="1">
        <f t="shared" ref="AC5:AJ5" si="8">+AB5*1.01</f>
        <v>22555.233645</v>
      </c>
      <c r="AD5" s="1">
        <f t="shared" si="8"/>
        <v>22780.785981450001</v>
      </c>
      <c r="AE5" s="1">
        <f t="shared" si="8"/>
        <v>23008.593841264501</v>
      </c>
      <c r="AF5" s="1">
        <f t="shared" si="8"/>
        <v>23238.679779677146</v>
      </c>
      <c r="AG5" s="1">
        <f t="shared" si="8"/>
        <v>23471.066577473917</v>
      </c>
      <c r="AH5" s="1">
        <f t="shared" si="8"/>
        <v>23705.777243248656</v>
      </c>
      <c r="AI5" s="1">
        <f t="shared" si="8"/>
        <v>23942.835015681143</v>
      </c>
      <c r="AJ5" s="1">
        <f t="shared" si="8"/>
        <v>24182.263365837956</v>
      </c>
    </row>
    <row r="6" spans="2:235">
      <c r="B6" s="1" t="s">
        <v>11</v>
      </c>
      <c r="C6" s="1">
        <v>2988</v>
      </c>
      <c r="D6" s="1">
        <v>3176</v>
      </c>
      <c r="E6" s="1">
        <v>2905</v>
      </c>
      <c r="F6" s="1">
        <f t="shared" si="5"/>
        <v>5074</v>
      </c>
      <c r="G6" s="1">
        <v>2946</v>
      </c>
      <c r="H6" s="1">
        <v>2938</v>
      </c>
      <c r="I6" s="1">
        <v>2864</v>
      </c>
      <c r="J6" s="1">
        <f t="shared" si="6"/>
        <v>4992</v>
      </c>
      <c r="K6" s="1">
        <v>2795</v>
      </c>
      <c r="L6" s="1">
        <f t="shared" ref="L6:N7" si="9">+L$5*(K6/K$5)</f>
        <v>2719.09822658043</v>
      </c>
      <c r="M6" s="1">
        <f t="shared" si="9"/>
        <v>2616.1182505737534</v>
      </c>
      <c r="N6" s="1">
        <f t="shared" si="9"/>
        <v>4272.3350667640316</v>
      </c>
      <c r="V6" s="1">
        <v>12286</v>
      </c>
      <c r="W6" s="1">
        <v>14956</v>
      </c>
      <c r="X6" s="1">
        <v>15306</v>
      </c>
      <c r="Y6" s="1">
        <v>14143</v>
      </c>
      <c r="Z6" s="1">
        <v>13740</v>
      </c>
      <c r="AA6" s="1">
        <f t="shared" ref="AA6:AA12" si="10">SUM(K6:N6)</f>
        <v>12402.551543918216</v>
      </c>
      <c r="AB6" s="1">
        <f>+AB$5*(AA6/AA$5)</f>
        <v>13022.679121114128</v>
      </c>
      <c r="AC6" s="1">
        <f t="shared" ref="AC6:AJ7" si="11">+AC$5*(AB6/AB$5)</f>
        <v>13152.90591232527</v>
      </c>
      <c r="AD6" s="1">
        <f t="shared" si="11"/>
        <v>13284.434971448523</v>
      </c>
      <c r="AE6" s="1">
        <f t="shared" si="11"/>
        <v>13417.279321163009</v>
      </c>
      <c r="AF6" s="1">
        <f t="shared" si="11"/>
        <v>13551.452114374639</v>
      </c>
      <c r="AG6" s="1">
        <f t="shared" si="11"/>
        <v>13686.966635518384</v>
      </c>
      <c r="AH6" s="1">
        <f t="shared" si="11"/>
        <v>13823.836301873569</v>
      </c>
      <c r="AI6" s="1">
        <f t="shared" si="11"/>
        <v>13962.074664892303</v>
      </c>
      <c r="AJ6" s="1">
        <f t="shared" si="11"/>
        <v>14101.695411541228</v>
      </c>
    </row>
    <row r="7" spans="2:235">
      <c r="B7" s="1" t="s">
        <v>17</v>
      </c>
      <c r="C7" s="1">
        <v>1950</v>
      </c>
      <c r="D7" s="1">
        <v>1980</v>
      </c>
      <c r="E7" s="1">
        <v>2040</v>
      </c>
      <c r="F7" s="1">
        <f t="shared" si="5"/>
        <v>2405</v>
      </c>
      <c r="G7" s="1">
        <v>1911</v>
      </c>
      <c r="H7" s="1">
        <v>1973</v>
      </c>
      <c r="I7" s="1">
        <v>2064</v>
      </c>
      <c r="J7" s="1">
        <f t="shared" si="6"/>
        <v>2382</v>
      </c>
      <c r="K7" s="1">
        <v>1913</v>
      </c>
      <c r="L7" s="1">
        <f t="shared" si="9"/>
        <v>1861.0500563321511</v>
      </c>
      <c r="M7" s="1">
        <f t="shared" si="9"/>
        <v>1790.5668026288336</v>
      </c>
      <c r="N7" s="1">
        <f t="shared" si="9"/>
        <v>2924.142033173378</v>
      </c>
      <c r="V7" s="1">
        <v>6767</v>
      </c>
      <c r="W7" s="1">
        <v>8154</v>
      </c>
      <c r="X7" s="1">
        <v>8461</v>
      </c>
      <c r="Y7" s="1">
        <v>8375</v>
      </c>
      <c r="Z7" s="1">
        <v>8330</v>
      </c>
      <c r="AA7" s="1">
        <f t="shared" si="10"/>
        <v>8488.7588921343631</v>
      </c>
      <c r="AB7" s="1">
        <f>+AB$5*(AA7/AA$5)</f>
        <v>8913.1968367410809</v>
      </c>
      <c r="AC7" s="1">
        <f t="shared" si="11"/>
        <v>9002.3288051084928</v>
      </c>
      <c r="AD7" s="1">
        <f t="shared" si="11"/>
        <v>9092.3520931595776</v>
      </c>
      <c r="AE7" s="1">
        <f t="shared" si="11"/>
        <v>9183.2756140911733</v>
      </c>
      <c r="AF7" s="1">
        <f t="shared" si="11"/>
        <v>9275.1083702320848</v>
      </c>
      <c r="AG7" s="1">
        <f t="shared" si="11"/>
        <v>9367.8594539344049</v>
      </c>
      <c r="AH7" s="1">
        <f t="shared" si="11"/>
        <v>9461.5380484737489</v>
      </c>
      <c r="AI7" s="1">
        <f t="shared" si="11"/>
        <v>9556.153428958487</v>
      </c>
      <c r="AJ7" s="1">
        <f t="shared" si="11"/>
        <v>9651.7149632480723</v>
      </c>
    </row>
    <row r="8" spans="2:235">
      <c r="B8" s="1" t="s">
        <v>18</v>
      </c>
      <c r="C8" s="1">
        <f>+C5-SUM(C6:C7)</f>
        <v>235</v>
      </c>
      <c r="D8" s="1">
        <f>+D5-SUM(D6:D7)</f>
        <v>124</v>
      </c>
      <c r="E8" s="1">
        <f>+E5-SUM(E6:E7)</f>
        <v>93</v>
      </c>
      <c r="F8" s="1">
        <f t="shared" si="5"/>
        <v>896</v>
      </c>
      <c r="G8" s="1">
        <f>+G5-SUM(G6:G7)</f>
        <v>143</v>
      </c>
      <c r="H8" s="1">
        <f>+H5-SUM(H6:H7)</f>
        <v>185</v>
      </c>
      <c r="I8" s="1">
        <f>+I5-SUM(I6:I7)</f>
        <v>-25</v>
      </c>
      <c r="J8" s="1">
        <f t="shared" si="6"/>
        <v>633</v>
      </c>
      <c r="K8" s="1">
        <f>+K5-SUM(K6:K7)</f>
        <v>85</v>
      </c>
      <c r="L8" s="1">
        <f>+L5-SUM(L6:L7)</f>
        <v>82.69171708741851</v>
      </c>
      <c r="M8" s="1">
        <f>+M5-SUM(M6:M7)</f>
        <v>79.559946797412522</v>
      </c>
      <c r="N8" s="1">
        <f>+N5-SUM(N6:N7)</f>
        <v>129.92790006259111</v>
      </c>
      <c r="V8" s="1">
        <f>+V5-SUM(V6:V7)</f>
        <v>-956</v>
      </c>
      <c r="W8" s="1">
        <f>+W5-SUM(W6:W7)</f>
        <v>2289</v>
      </c>
      <c r="X8" s="1">
        <f>+X5-SUM(X6:X7)</f>
        <v>1682</v>
      </c>
      <c r="Y8" s="1">
        <f>+Y5-SUM(Y6:Y7)</f>
        <v>1348</v>
      </c>
      <c r="Z8" s="1">
        <f>+Z5-SUM(Z6:Z7)</f>
        <v>936</v>
      </c>
      <c r="AA8" s="1">
        <f t="shared" si="10"/>
        <v>377.17956394742214</v>
      </c>
      <c r="AB8" s="1">
        <f>+AB5-SUM(AB6:AB7)</f>
        <v>396.03854214478997</v>
      </c>
      <c r="AC8" s="1">
        <f t="shared" ref="AC8:AI8" si="12">+AC5-SUM(AC6:AC7)</f>
        <v>399.9989275662374</v>
      </c>
      <c r="AD8" s="1">
        <f t="shared" si="12"/>
        <v>403.99891684190152</v>
      </c>
      <c r="AE8" s="1">
        <f t="shared" si="12"/>
        <v>408.0389060103189</v>
      </c>
      <c r="AF8" s="1">
        <f t="shared" si="12"/>
        <v>412.11929507042441</v>
      </c>
      <c r="AG8" s="1">
        <f t="shared" si="12"/>
        <v>416.24048802112884</v>
      </c>
      <c r="AH8" s="1">
        <f t="shared" si="12"/>
        <v>420.40289290134024</v>
      </c>
      <c r="AI8" s="1">
        <f t="shared" si="12"/>
        <v>424.6069218303528</v>
      </c>
      <c r="AJ8" s="1">
        <f t="shared" ref="AJ8" si="13">+AJ5-SUM(AJ6:AJ7)</f>
        <v>428.85299104865408</v>
      </c>
    </row>
    <row r="9" spans="2:235">
      <c r="B9" s="1" t="s">
        <v>19</v>
      </c>
      <c r="C9" s="1">
        <v>-34</v>
      </c>
      <c r="D9" s="1">
        <v>-36</v>
      </c>
      <c r="E9" s="1">
        <v>-35</v>
      </c>
      <c r="F9" s="1">
        <f t="shared" si="5"/>
        <v>-30</v>
      </c>
      <c r="G9" s="1">
        <v>-31</v>
      </c>
      <c r="H9" s="1">
        <v>-31</v>
      </c>
      <c r="I9" s="1">
        <v>-32</v>
      </c>
      <c r="J9" s="1">
        <f t="shared" si="6"/>
        <v>-21</v>
      </c>
      <c r="K9" s="1">
        <v>-27</v>
      </c>
      <c r="L9" s="1">
        <f>+K9</f>
        <v>-27</v>
      </c>
      <c r="M9" s="1">
        <f>+L9</f>
        <v>-27</v>
      </c>
      <c r="N9" s="1">
        <f>+M9</f>
        <v>-27</v>
      </c>
      <c r="V9" s="1">
        <f>+-284+4</f>
        <v>-280</v>
      </c>
      <c r="W9" s="1">
        <v>-255</v>
      </c>
      <c r="X9" s="1">
        <v>-162</v>
      </c>
      <c r="Y9" s="1">
        <v>-135</v>
      </c>
      <c r="Z9" s="1">
        <v>-115</v>
      </c>
      <c r="AA9" s="1">
        <f t="shared" si="10"/>
        <v>-108</v>
      </c>
      <c r="AB9" s="1">
        <f t="shared" ref="AB9:AJ9" si="14">+AB8*(AA9/AA8)</f>
        <v>-113.39999999999905</v>
      </c>
      <c r="AC9" s="1">
        <f t="shared" si="14"/>
        <v>-114.53399999999891</v>
      </c>
      <c r="AD9" s="1">
        <f t="shared" si="14"/>
        <v>-115.6793399999994</v>
      </c>
      <c r="AE9" s="1">
        <f t="shared" si="14"/>
        <v>-116.83613339999893</v>
      </c>
      <c r="AF9" s="1">
        <f t="shared" si="14"/>
        <v>-118.00449473399958</v>
      </c>
      <c r="AG9" s="1">
        <f t="shared" si="14"/>
        <v>-119.18453968133963</v>
      </c>
      <c r="AH9" s="1">
        <f t="shared" si="14"/>
        <v>-120.37638507815306</v>
      </c>
      <c r="AI9" s="1">
        <f t="shared" si="14"/>
        <v>-121.58014892893435</v>
      </c>
      <c r="AJ9" s="1">
        <f t="shared" si="14"/>
        <v>-122.79595041822304</v>
      </c>
    </row>
    <row r="10" spans="2:235">
      <c r="B10" s="1" t="s">
        <v>20</v>
      </c>
      <c r="C10" s="1">
        <f>+SUM(C8:C9)</f>
        <v>201</v>
      </c>
      <c r="D10" s="1">
        <f>+SUM(D8:D9)</f>
        <v>88</v>
      </c>
      <c r="E10" s="1">
        <f>+SUM(E8:E9)</f>
        <v>58</v>
      </c>
      <c r="F10" s="1">
        <f t="shared" si="5"/>
        <v>866</v>
      </c>
      <c r="G10" s="1">
        <f>+SUM(G8:G9)</f>
        <v>112</v>
      </c>
      <c r="H10" s="1">
        <f>+SUM(H8:H9)</f>
        <v>154</v>
      </c>
      <c r="I10" s="1">
        <f>+SUM(I8:I9)</f>
        <v>-57</v>
      </c>
      <c r="J10" s="1">
        <f t="shared" si="6"/>
        <v>612</v>
      </c>
      <c r="K10" s="1">
        <f>+SUM(K8:K9)</f>
        <v>58</v>
      </c>
      <c r="L10" s="1">
        <f>+SUM(L8:L9)</f>
        <v>55.69171708741851</v>
      </c>
      <c r="M10" s="1">
        <f>+SUM(M8:M9)</f>
        <v>52.559946797412522</v>
      </c>
      <c r="N10" s="1">
        <f>+SUM(N8:N9)</f>
        <v>102.92790006259111</v>
      </c>
      <c r="V10" s="1">
        <f>+SUM(V8:V9)</f>
        <v>-1236</v>
      </c>
      <c r="W10" s="1">
        <f>+SUM(W8:W9)</f>
        <v>2034</v>
      </c>
      <c r="X10" s="1">
        <f>+SUM(X8:X9)</f>
        <v>1520</v>
      </c>
      <c r="Y10" s="1">
        <f>+SUM(Y8:Y9)</f>
        <v>1213</v>
      </c>
      <c r="Z10" s="1">
        <f>+SUM(Z8:Z9)</f>
        <v>821</v>
      </c>
      <c r="AA10" s="1">
        <f t="shared" si="10"/>
        <v>269.17956394742214</v>
      </c>
      <c r="AB10" s="1">
        <f t="shared" ref="AB10:AI10" si="15">+SUM(AB8:AB9)</f>
        <v>282.6385421447909</v>
      </c>
      <c r="AC10" s="1">
        <f t="shared" si="15"/>
        <v>285.46492756623849</v>
      </c>
      <c r="AD10" s="1">
        <f t="shared" si="15"/>
        <v>288.31957684190212</v>
      </c>
      <c r="AE10" s="1">
        <f t="shared" si="15"/>
        <v>291.20277261031998</v>
      </c>
      <c r="AF10" s="1">
        <f t="shared" si="15"/>
        <v>294.11480033642482</v>
      </c>
      <c r="AG10" s="1">
        <f t="shared" si="15"/>
        <v>297.05594833978921</v>
      </c>
      <c r="AH10" s="1">
        <f t="shared" si="15"/>
        <v>300.02650782318716</v>
      </c>
      <c r="AI10" s="1">
        <f t="shared" si="15"/>
        <v>303.02677290141844</v>
      </c>
      <c r="AJ10" s="1">
        <f t="shared" ref="AJ10" si="16">+SUM(AJ8:AJ9)</f>
        <v>306.05704063043106</v>
      </c>
    </row>
    <row r="11" spans="2:235">
      <c r="B11" s="1" t="s">
        <v>21</v>
      </c>
      <c r="C11" s="1">
        <v>-56</v>
      </c>
      <c r="D11" s="1">
        <v>8</v>
      </c>
      <c r="E11" s="1">
        <v>2</v>
      </c>
      <c r="F11" s="1">
        <f t="shared" si="5"/>
        <v>27</v>
      </c>
      <c r="G11" s="1">
        <v>-36</v>
      </c>
      <c r="H11" s="1">
        <v>-45</v>
      </c>
      <c r="I11" s="1">
        <v>7</v>
      </c>
      <c r="J11" s="1">
        <f t="shared" si="6"/>
        <v>-107</v>
      </c>
      <c r="K11" s="1">
        <v>30</v>
      </c>
      <c r="L11" s="1">
        <f>+L10*(K11/K10)</f>
        <v>28.806060562457851</v>
      </c>
      <c r="M11" s="1">
        <f>+M10*(L11/L10)</f>
        <v>27.186179377971996</v>
      </c>
      <c r="N11" s="10">
        <v>29</v>
      </c>
      <c r="V11" s="1">
        <v>846</v>
      </c>
      <c r="W11" s="1">
        <v>-436</v>
      </c>
      <c r="X11" s="1">
        <v>-341</v>
      </c>
      <c r="Y11" s="1">
        <v>-19</v>
      </c>
      <c r="Z11" s="1">
        <v>-181</v>
      </c>
      <c r="AA11" s="1">
        <f t="shared" si="10"/>
        <v>114.99223994042984</v>
      </c>
      <c r="AB11" s="1">
        <f t="shared" ref="AB11:AJ11" si="17">+AB10*(AA11/AA10)</f>
        <v>120.74185193745033</v>
      </c>
      <c r="AC11" s="1">
        <f t="shared" si="17"/>
        <v>121.94927045682469</v>
      </c>
      <c r="AD11" s="1">
        <f t="shared" si="17"/>
        <v>123.16876316139347</v>
      </c>
      <c r="AE11" s="1">
        <f t="shared" si="17"/>
        <v>124.40045079300691</v>
      </c>
      <c r="AF11" s="1">
        <f t="shared" si="17"/>
        <v>125.64445530093768</v>
      </c>
      <c r="AG11" s="1">
        <f t="shared" si="17"/>
        <v>126.90089985394712</v>
      </c>
      <c r="AH11" s="1">
        <f t="shared" si="17"/>
        <v>128.16990885248663</v>
      </c>
      <c r="AI11" s="1">
        <f t="shared" si="17"/>
        <v>129.45160794101125</v>
      </c>
      <c r="AJ11" s="1">
        <f t="shared" si="17"/>
        <v>130.74612402042069</v>
      </c>
    </row>
    <row r="12" spans="2:235" s="5" customFormat="1">
      <c r="B12" s="5" t="s">
        <v>22</v>
      </c>
      <c r="C12" s="5">
        <f>+C10-C11</f>
        <v>257</v>
      </c>
      <c r="D12" s="5">
        <f>+D10-D11</f>
        <v>80</v>
      </c>
      <c r="E12" s="5">
        <f>+E10-E11</f>
        <v>56</v>
      </c>
      <c r="F12" s="5">
        <f t="shared" si="5"/>
        <v>839</v>
      </c>
      <c r="G12" s="5">
        <f>+G10-G11</f>
        <v>148</v>
      </c>
      <c r="H12" s="5">
        <f>+H10-H11</f>
        <v>199</v>
      </c>
      <c r="I12" s="5">
        <f>+I10-I11</f>
        <v>-64</v>
      </c>
      <c r="J12" s="1">
        <f>+Z12-SUM(G12:I12)</f>
        <v>719</v>
      </c>
      <c r="K12" s="5">
        <f>+K10-K11</f>
        <v>28</v>
      </c>
      <c r="L12" s="5">
        <f>+L10-L11</f>
        <v>26.885656524960659</v>
      </c>
      <c r="M12" s="5">
        <f>+M10-M11</f>
        <v>25.373767419440526</v>
      </c>
      <c r="N12" s="5">
        <f>+N10-N11</f>
        <v>73.927900062591107</v>
      </c>
      <c r="V12" s="5">
        <f t="shared" ref="V12:Z12" si="18">+V10-V11</f>
        <v>-2082</v>
      </c>
      <c r="W12" s="5">
        <f t="shared" si="18"/>
        <v>2470</v>
      </c>
      <c r="X12" s="5">
        <f t="shared" si="18"/>
        <v>1861</v>
      </c>
      <c r="Y12" s="5">
        <f t="shared" si="18"/>
        <v>1232</v>
      </c>
      <c r="Z12" s="5">
        <f t="shared" si="18"/>
        <v>1002</v>
      </c>
      <c r="AA12" s="1">
        <f t="shared" si="10"/>
        <v>154.1873240069923</v>
      </c>
      <c r="AB12" s="5">
        <f t="shared" ref="AB12:AI12" si="19">+AB10-AB11</f>
        <v>161.89669020734055</v>
      </c>
      <c r="AC12" s="5">
        <f t="shared" si="19"/>
        <v>163.51565710941378</v>
      </c>
      <c r="AD12" s="5">
        <f t="shared" si="19"/>
        <v>165.15081368050863</v>
      </c>
      <c r="AE12" s="5">
        <f t="shared" si="19"/>
        <v>166.80232181731307</v>
      </c>
      <c r="AF12" s="5">
        <f t="shared" si="19"/>
        <v>168.47034503548713</v>
      </c>
      <c r="AG12" s="5">
        <f t="shared" si="19"/>
        <v>170.15504848584209</v>
      </c>
      <c r="AH12" s="5">
        <f t="shared" si="19"/>
        <v>171.85659897070053</v>
      </c>
      <c r="AI12" s="5">
        <f t="shared" si="19"/>
        <v>173.57516496040719</v>
      </c>
      <c r="AJ12" s="5">
        <f t="shared" ref="AJ12" si="20">+AJ10-AJ11</f>
        <v>175.31091661001037</v>
      </c>
      <c r="AK12" s="5">
        <f t="shared" ref="AK12:CV12" si="21">+AJ12*(1+$AL$22)</f>
        <v>177.06402577611047</v>
      </c>
      <c r="AL12" s="5">
        <f t="shared" si="21"/>
        <v>178.83466603387157</v>
      </c>
      <c r="AM12" s="5">
        <f t="shared" si="21"/>
        <v>180.62301269421027</v>
      </c>
      <c r="AN12" s="5">
        <f t="shared" si="21"/>
        <v>182.42924282115237</v>
      </c>
      <c r="AO12" s="5">
        <f t="shared" si="21"/>
        <v>184.25353524936389</v>
      </c>
      <c r="AP12" s="5">
        <f t="shared" si="21"/>
        <v>186.09607060185752</v>
      </c>
      <c r="AQ12" s="5">
        <f t="shared" si="21"/>
        <v>187.95703130787609</v>
      </c>
      <c r="AR12" s="5">
        <f t="shared" si="21"/>
        <v>189.83660162095487</v>
      </c>
      <c r="AS12" s="5">
        <f t="shared" si="21"/>
        <v>191.7349676371644</v>
      </c>
      <c r="AT12" s="5">
        <f t="shared" si="21"/>
        <v>193.65231731353606</v>
      </c>
      <c r="AU12" s="5">
        <f t="shared" si="21"/>
        <v>195.58884048667142</v>
      </c>
      <c r="AV12" s="5">
        <f t="shared" si="21"/>
        <v>197.54472889153814</v>
      </c>
      <c r="AW12" s="5">
        <f t="shared" si="21"/>
        <v>199.52017618045352</v>
      </c>
      <c r="AX12" s="5">
        <f t="shared" si="21"/>
        <v>201.51537794225806</v>
      </c>
      <c r="AY12" s="5">
        <f t="shared" si="21"/>
        <v>203.53053172168063</v>
      </c>
      <c r="AZ12" s="5">
        <f t="shared" si="21"/>
        <v>205.56583703889743</v>
      </c>
      <c r="BA12" s="5">
        <f t="shared" si="21"/>
        <v>207.62149540928641</v>
      </c>
      <c r="BB12" s="5">
        <f t="shared" si="21"/>
        <v>209.69771036337929</v>
      </c>
      <c r="BC12" s="5">
        <f t="shared" si="21"/>
        <v>211.79468746701309</v>
      </c>
      <c r="BD12" s="5">
        <f t="shared" si="21"/>
        <v>213.91263434168323</v>
      </c>
      <c r="BE12" s="5">
        <f t="shared" si="21"/>
        <v>216.05176068510008</v>
      </c>
      <c r="BF12" s="5">
        <f t="shared" si="21"/>
        <v>218.21227829195109</v>
      </c>
      <c r="BG12" s="5">
        <f t="shared" si="21"/>
        <v>220.39440107487061</v>
      </c>
      <c r="BH12" s="5">
        <f t="shared" si="21"/>
        <v>222.59834508561931</v>
      </c>
      <c r="BI12" s="5">
        <f t="shared" si="21"/>
        <v>224.82432853647552</v>
      </c>
      <c r="BJ12" s="5">
        <f t="shared" si="21"/>
        <v>227.07257182184028</v>
      </c>
      <c r="BK12" s="5">
        <f t="shared" si="21"/>
        <v>229.3432975400587</v>
      </c>
      <c r="BL12" s="5">
        <f t="shared" si="21"/>
        <v>231.63673051545928</v>
      </c>
      <c r="BM12" s="5">
        <f t="shared" si="21"/>
        <v>233.95309782061386</v>
      </c>
      <c r="BN12" s="5">
        <f t="shared" si="21"/>
        <v>236.29262879882</v>
      </c>
      <c r="BO12" s="5">
        <f t="shared" si="21"/>
        <v>238.65555508680822</v>
      </c>
      <c r="BP12" s="5">
        <f t="shared" si="21"/>
        <v>241.0421106376763</v>
      </c>
      <c r="BQ12" s="5">
        <f t="shared" si="21"/>
        <v>243.45253174405306</v>
      </c>
      <c r="BR12" s="5">
        <f t="shared" si="21"/>
        <v>245.88705706149361</v>
      </c>
      <c r="BS12" s="5">
        <f t="shared" si="21"/>
        <v>248.34592763210856</v>
      </c>
      <c r="BT12" s="5">
        <f t="shared" si="21"/>
        <v>250.82938690842965</v>
      </c>
      <c r="BU12" s="5">
        <f t="shared" si="21"/>
        <v>253.33768077751395</v>
      </c>
      <c r="BV12" s="5">
        <f t="shared" si="21"/>
        <v>255.87105758528909</v>
      </c>
      <c r="BW12" s="5">
        <f t="shared" si="21"/>
        <v>258.42976816114196</v>
      </c>
      <c r="BX12" s="5">
        <f t="shared" si="21"/>
        <v>261.01406584275338</v>
      </c>
      <c r="BY12" s="5">
        <f t="shared" si="21"/>
        <v>263.62420650118094</v>
      </c>
      <c r="BZ12" s="5">
        <f t="shared" si="21"/>
        <v>266.26044856619274</v>
      </c>
      <c r="CA12" s="5">
        <f t="shared" si="21"/>
        <v>268.92305305185465</v>
      </c>
      <c r="CB12" s="5">
        <f t="shared" si="21"/>
        <v>271.61228358237321</v>
      </c>
      <c r="CC12" s="5">
        <f t="shared" si="21"/>
        <v>274.32840641819695</v>
      </c>
      <c r="CD12" s="5">
        <f t="shared" si="21"/>
        <v>277.07169048237893</v>
      </c>
      <c r="CE12" s="5">
        <f t="shared" si="21"/>
        <v>279.84240738720274</v>
      </c>
      <c r="CF12" s="5">
        <f t="shared" si="21"/>
        <v>282.64083146107475</v>
      </c>
      <c r="CG12" s="5">
        <f t="shared" si="21"/>
        <v>285.46723977568553</v>
      </c>
      <c r="CH12" s="5">
        <f t="shared" si="21"/>
        <v>288.3219121734424</v>
      </c>
      <c r="CI12" s="5">
        <f t="shared" si="21"/>
        <v>291.20513129517684</v>
      </c>
      <c r="CJ12" s="5">
        <f t="shared" si="21"/>
        <v>294.11718260812859</v>
      </c>
      <c r="CK12" s="5">
        <f t="shared" si="21"/>
        <v>297.05835443420989</v>
      </c>
      <c r="CL12" s="5">
        <f t="shared" si="21"/>
        <v>300.02893797855199</v>
      </c>
      <c r="CM12" s="5">
        <f t="shared" si="21"/>
        <v>303.02922735833749</v>
      </c>
      <c r="CN12" s="5">
        <f t="shared" si="21"/>
        <v>306.05951963192086</v>
      </c>
      <c r="CO12" s="5">
        <f t="shared" si="21"/>
        <v>309.12011482824005</v>
      </c>
      <c r="CP12" s="5">
        <f t="shared" si="21"/>
        <v>312.21131597652243</v>
      </c>
      <c r="CQ12" s="5">
        <f t="shared" si="21"/>
        <v>315.33342913628763</v>
      </c>
      <c r="CR12" s="5">
        <f t="shared" si="21"/>
        <v>318.48676342765049</v>
      </c>
      <c r="CS12" s="5">
        <f t="shared" si="21"/>
        <v>321.67163106192697</v>
      </c>
      <c r="CT12" s="5">
        <f t="shared" si="21"/>
        <v>324.88834737254626</v>
      </c>
      <c r="CU12" s="5">
        <f t="shared" si="21"/>
        <v>328.13723084627173</v>
      </c>
      <c r="CV12" s="5">
        <f t="shared" si="21"/>
        <v>331.41860315473446</v>
      </c>
      <c r="CW12" s="5">
        <f t="shared" ref="CW12:FH12" si="22">+CV12*(1+$AL$22)</f>
        <v>334.73278918628182</v>
      </c>
      <c r="CX12" s="5">
        <f t="shared" si="22"/>
        <v>338.08011707814467</v>
      </c>
      <c r="CY12" s="5">
        <f t="shared" si="22"/>
        <v>341.46091824892613</v>
      </c>
      <c r="CZ12" s="5">
        <f t="shared" si="22"/>
        <v>344.87552743141538</v>
      </c>
      <c r="DA12" s="5">
        <f t="shared" si="22"/>
        <v>348.32428270572956</v>
      </c>
      <c r="DB12" s="5">
        <f t="shared" si="22"/>
        <v>351.80752553278688</v>
      </c>
      <c r="DC12" s="5">
        <f t="shared" si="22"/>
        <v>355.32560078811474</v>
      </c>
      <c r="DD12" s="5">
        <f t="shared" si="22"/>
        <v>358.87885679599589</v>
      </c>
      <c r="DE12" s="5">
        <f t="shared" si="22"/>
        <v>362.46764536395585</v>
      </c>
      <c r="DF12" s="5">
        <f t="shared" si="22"/>
        <v>366.0923218175954</v>
      </c>
      <c r="DG12" s="5">
        <f t="shared" si="22"/>
        <v>369.75324503577139</v>
      </c>
      <c r="DH12" s="5">
        <f t="shared" si="22"/>
        <v>373.45077748612908</v>
      </c>
      <c r="DI12" s="5">
        <f t="shared" si="22"/>
        <v>377.18528526099038</v>
      </c>
      <c r="DJ12" s="5">
        <f t="shared" si="22"/>
        <v>380.95713811360031</v>
      </c>
      <c r="DK12" s="5">
        <f t="shared" si="22"/>
        <v>384.76670949473629</v>
      </c>
      <c r="DL12" s="5">
        <f t="shared" si="22"/>
        <v>388.61437658968367</v>
      </c>
      <c r="DM12" s="5">
        <f t="shared" si="22"/>
        <v>392.50052035558053</v>
      </c>
      <c r="DN12" s="5">
        <f t="shared" si="22"/>
        <v>396.42552555913636</v>
      </c>
      <c r="DO12" s="5">
        <f t="shared" si="22"/>
        <v>400.38978081472771</v>
      </c>
      <c r="DP12" s="5">
        <f t="shared" si="22"/>
        <v>404.39367862287497</v>
      </c>
      <c r="DQ12" s="5">
        <f t="shared" si="22"/>
        <v>408.43761540910373</v>
      </c>
      <c r="DR12" s="5">
        <f t="shared" si="22"/>
        <v>412.52199156319477</v>
      </c>
      <c r="DS12" s="5">
        <f t="shared" si="22"/>
        <v>416.6472114788267</v>
      </c>
      <c r="DT12" s="5">
        <f t="shared" si="22"/>
        <v>420.813683593615</v>
      </c>
      <c r="DU12" s="5">
        <f t="shared" si="22"/>
        <v>425.02182042955116</v>
      </c>
      <c r="DV12" s="5">
        <f t="shared" si="22"/>
        <v>429.27203863384665</v>
      </c>
      <c r="DW12" s="5">
        <f t="shared" si="22"/>
        <v>433.56475902018514</v>
      </c>
      <c r="DX12" s="5">
        <f t="shared" si="22"/>
        <v>437.90040661038699</v>
      </c>
      <c r="DY12" s="5">
        <f t="shared" si="22"/>
        <v>442.27941067649084</v>
      </c>
      <c r="DZ12" s="5">
        <f t="shared" si="22"/>
        <v>446.70220478325575</v>
      </c>
      <c r="EA12" s="5">
        <f t="shared" si="22"/>
        <v>451.16922683108834</v>
      </c>
      <c r="EB12" s="5">
        <f t="shared" si="22"/>
        <v>455.6809190993992</v>
      </c>
      <c r="EC12" s="5">
        <f t="shared" si="22"/>
        <v>460.23772829039319</v>
      </c>
      <c r="ED12" s="5">
        <f t="shared" si="22"/>
        <v>464.84010557329714</v>
      </c>
      <c r="EE12" s="5">
        <f t="shared" si="22"/>
        <v>469.4885066290301</v>
      </c>
      <c r="EF12" s="5">
        <f t="shared" si="22"/>
        <v>474.18339169532038</v>
      </c>
      <c r="EG12" s="5">
        <f t="shared" si="22"/>
        <v>478.92522561227361</v>
      </c>
      <c r="EH12" s="5">
        <f t="shared" si="22"/>
        <v>483.71447786839633</v>
      </c>
      <c r="EI12" s="5">
        <f t="shared" si="22"/>
        <v>488.55162264708031</v>
      </c>
      <c r="EJ12" s="5">
        <f t="shared" si="22"/>
        <v>493.43713887355113</v>
      </c>
      <c r="EK12" s="5">
        <f t="shared" si="22"/>
        <v>498.37151026228668</v>
      </c>
      <c r="EL12" s="5">
        <f t="shared" si="22"/>
        <v>503.35522536490953</v>
      </c>
      <c r="EM12" s="5">
        <f t="shared" si="22"/>
        <v>508.38877761855861</v>
      </c>
      <c r="EN12" s="5">
        <f t="shared" si="22"/>
        <v>513.47266539474424</v>
      </c>
      <c r="EO12" s="5">
        <f t="shared" si="22"/>
        <v>518.60739204869174</v>
      </c>
      <c r="EP12" s="5">
        <f t="shared" si="22"/>
        <v>523.79346596917867</v>
      </c>
      <c r="EQ12" s="5">
        <f t="shared" si="22"/>
        <v>529.03140062887041</v>
      </c>
      <c r="ER12" s="5">
        <f t="shared" si="22"/>
        <v>534.32171463515908</v>
      </c>
      <c r="ES12" s="5">
        <f t="shared" si="22"/>
        <v>539.66493178151063</v>
      </c>
      <c r="ET12" s="5">
        <f t="shared" si="22"/>
        <v>545.06158109932574</v>
      </c>
      <c r="EU12" s="5">
        <f t="shared" si="22"/>
        <v>550.51219691031895</v>
      </c>
      <c r="EV12" s="5">
        <f t="shared" si="22"/>
        <v>556.01731887942219</v>
      </c>
      <c r="EW12" s="5">
        <f t="shared" si="22"/>
        <v>561.57749206821643</v>
      </c>
      <c r="EX12" s="5">
        <f t="shared" si="22"/>
        <v>567.19326698889859</v>
      </c>
      <c r="EY12" s="5">
        <f t="shared" si="22"/>
        <v>572.86519965878756</v>
      </c>
      <c r="EZ12" s="5">
        <f t="shared" si="22"/>
        <v>578.59385165537549</v>
      </c>
      <c r="FA12" s="5">
        <f t="shared" si="22"/>
        <v>584.37979017192924</v>
      </c>
      <c r="FB12" s="5">
        <f t="shared" si="22"/>
        <v>590.22358807364856</v>
      </c>
      <c r="FC12" s="5">
        <f t="shared" si="22"/>
        <v>596.12582395438506</v>
      </c>
      <c r="FD12" s="5">
        <f t="shared" si="22"/>
        <v>602.08708219392895</v>
      </c>
      <c r="FE12" s="5">
        <f t="shared" si="22"/>
        <v>608.10795301586825</v>
      </c>
      <c r="FF12" s="5">
        <f t="shared" si="22"/>
        <v>614.18903254602697</v>
      </c>
      <c r="FG12" s="5">
        <f t="shared" si="22"/>
        <v>620.33092287148725</v>
      </c>
      <c r="FH12" s="5">
        <f t="shared" si="22"/>
        <v>626.53423210020208</v>
      </c>
      <c r="FI12" s="5">
        <f t="shared" ref="FI12:HT12" si="23">+FH12*(1+$AL$22)</f>
        <v>632.79957442120406</v>
      </c>
      <c r="FJ12" s="5">
        <f t="shared" si="23"/>
        <v>639.12757016541605</v>
      </c>
      <c r="FK12" s="5">
        <f t="shared" si="23"/>
        <v>645.51884586707024</v>
      </c>
      <c r="FL12" s="5">
        <f t="shared" si="23"/>
        <v>651.97403432574094</v>
      </c>
      <c r="FM12" s="5">
        <f t="shared" si="23"/>
        <v>658.49377466899841</v>
      </c>
      <c r="FN12" s="5">
        <f t="shared" si="23"/>
        <v>665.07871241568841</v>
      </c>
      <c r="FO12" s="5">
        <f t="shared" si="23"/>
        <v>671.72949953984528</v>
      </c>
      <c r="FP12" s="5">
        <f t="shared" si="23"/>
        <v>678.44679453524373</v>
      </c>
      <c r="FQ12" s="5">
        <f t="shared" si="23"/>
        <v>685.23126248059611</v>
      </c>
      <c r="FR12" s="5">
        <f t="shared" si="23"/>
        <v>692.08357510540213</v>
      </c>
      <c r="FS12" s="5">
        <f t="shared" si="23"/>
        <v>699.00441085645616</v>
      </c>
      <c r="FT12" s="5">
        <f t="shared" si="23"/>
        <v>705.99445496502074</v>
      </c>
      <c r="FU12" s="5">
        <f t="shared" si="23"/>
        <v>713.05439951467099</v>
      </c>
      <c r="FV12" s="5">
        <f t="shared" si="23"/>
        <v>720.18494350981769</v>
      </c>
      <c r="FW12" s="5">
        <f t="shared" si="23"/>
        <v>727.3867929449159</v>
      </c>
      <c r="FX12" s="5">
        <f t="shared" si="23"/>
        <v>734.66066087436502</v>
      </c>
      <c r="FY12" s="5">
        <f t="shared" si="23"/>
        <v>742.00726748310865</v>
      </c>
      <c r="FZ12" s="5">
        <f t="shared" si="23"/>
        <v>749.42734015793974</v>
      </c>
      <c r="GA12" s="5">
        <f t="shared" si="23"/>
        <v>756.92161355951919</v>
      </c>
      <c r="GB12" s="5">
        <f t="shared" si="23"/>
        <v>764.49082969511437</v>
      </c>
      <c r="GC12" s="5">
        <f t="shared" si="23"/>
        <v>772.13573799206551</v>
      </c>
      <c r="GD12" s="5">
        <f t="shared" si="23"/>
        <v>779.85709537198613</v>
      </c>
      <c r="GE12" s="5">
        <f t="shared" si="23"/>
        <v>787.65566632570597</v>
      </c>
      <c r="GF12" s="5">
        <f t="shared" si="23"/>
        <v>795.53222298896299</v>
      </c>
      <c r="GG12" s="5">
        <f t="shared" si="23"/>
        <v>803.48754521885257</v>
      </c>
      <c r="GH12" s="5">
        <f t="shared" si="23"/>
        <v>811.52242067104112</v>
      </c>
      <c r="GI12" s="5">
        <f t="shared" si="23"/>
        <v>819.63764487775154</v>
      </c>
      <c r="GJ12" s="5">
        <f t="shared" si="23"/>
        <v>827.83402132652907</v>
      </c>
      <c r="GK12" s="5">
        <f t="shared" si="23"/>
        <v>836.11236153979439</v>
      </c>
      <c r="GL12" s="5">
        <f t="shared" si="23"/>
        <v>844.47348515519229</v>
      </c>
      <c r="GM12" s="5">
        <f t="shared" si="23"/>
        <v>852.91822000674426</v>
      </c>
      <c r="GN12" s="5">
        <f t="shared" si="23"/>
        <v>861.44740220681172</v>
      </c>
      <c r="GO12" s="5">
        <f t="shared" si="23"/>
        <v>870.0618762288799</v>
      </c>
      <c r="GP12" s="5">
        <f t="shared" si="23"/>
        <v>878.76249499116875</v>
      </c>
      <c r="GQ12" s="5">
        <f t="shared" si="23"/>
        <v>887.55011994108042</v>
      </c>
      <c r="GR12" s="5">
        <f t="shared" si="23"/>
        <v>896.42562114049122</v>
      </c>
      <c r="GS12" s="5">
        <f t="shared" si="23"/>
        <v>905.38987735189619</v>
      </c>
      <c r="GT12" s="5">
        <f t="shared" si="23"/>
        <v>914.44377612541518</v>
      </c>
      <c r="GU12" s="5">
        <f t="shared" si="23"/>
        <v>923.58821388666934</v>
      </c>
      <c r="GV12" s="5">
        <f t="shared" si="23"/>
        <v>932.82409602553605</v>
      </c>
      <c r="GW12" s="5">
        <f t="shared" si="23"/>
        <v>942.15233698579141</v>
      </c>
      <c r="GX12" s="5">
        <f t="shared" si="23"/>
        <v>951.57386035564934</v>
      </c>
      <c r="GY12" s="5">
        <f t="shared" si="23"/>
        <v>961.08959895920589</v>
      </c>
      <c r="GZ12" s="5">
        <f t="shared" si="23"/>
        <v>970.700494948798</v>
      </c>
      <c r="HA12" s="5">
        <f t="shared" si="23"/>
        <v>980.40749989828601</v>
      </c>
      <c r="HB12" s="5">
        <f t="shared" si="23"/>
        <v>990.21157489726886</v>
      </c>
      <c r="HC12" s="5">
        <f t="shared" si="23"/>
        <v>1000.1136906462416</v>
      </c>
      <c r="HD12" s="5">
        <f t="shared" si="23"/>
        <v>1010.114827552704</v>
      </c>
      <c r="HE12" s="5">
        <f t="shared" si="23"/>
        <v>1020.2159758282311</v>
      </c>
      <c r="HF12" s="5">
        <f t="shared" si="23"/>
        <v>1030.4181355865135</v>
      </c>
      <c r="HG12" s="5">
        <f t="shared" si="23"/>
        <v>1040.7223169423787</v>
      </c>
      <c r="HH12" s="5">
        <f t="shared" si="23"/>
        <v>1051.1295401118025</v>
      </c>
      <c r="HI12" s="5">
        <f t="shared" si="23"/>
        <v>1061.6408355129206</v>
      </c>
      <c r="HJ12" s="5">
        <f t="shared" si="23"/>
        <v>1072.2572438680497</v>
      </c>
      <c r="HK12" s="5">
        <f t="shared" si="23"/>
        <v>1082.9798163067303</v>
      </c>
      <c r="HL12" s="5">
        <f t="shared" si="23"/>
        <v>1093.8096144697977</v>
      </c>
      <c r="HM12" s="5">
        <f t="shared" si="23"/>
        <v>1104.7477106144956</v>
      </c>
      <c r="HN12" s="5">
        <f t="shared" si="23"/>
        <v>1115.7951877206406</v>
      </c>
      <c r="HO12" s="5">
        <f t="shared" si="23"/>
        <v>1126.953139597847</v>
      </c>
      <c r="HP12" s="5">
        <f t="shared" si="23"/>
        <v>1138.2226709938254</v>
      </c>
      <c r="HQ12" s="5">
        <f t="shared" si="23"/>
        <v>1149.6048977037638</v>
      </c>
      <c r="HR12" s="5">
        <f t="shared" si="23"/>
        <v>1161.1009466808014</v>
      </c>
      <c r="HS12" s="5">
        <f t="shared" si="23"/>
        <v>1172.7119561476095</v>
      </c>
      <c r="HT12" s="5">
        <f t="shared" si="23"/>
        <v>1184.4390757090855</v>
      </c>
      <c r="HU12" s="5">
        <f t="shared" ref="HU12:IA12" si="24">+HT12*(1+$AL$22)</f>
        <v>1196.2834664661764</v>
      </c>
      <c r="HV12" s="5">
        <f t="shared" si="24"/>
        <v>1208.2463011308382</v>
      </c>
      <c r="HW12" s="5">
        <f t="shared" si="24"/>
        <v>1220.3287641421466</v>
      </c>
      <c r="HX12" s="5">
        <f t="shared" si="24"/>
        <v>1232.532051783568</v>
      </c>
      <c r="HY12" s="5">
        <f t="shared" si="24"/>
        <v>1244.8573723014038</v>
      </c>
      <c r="HZ12" s="5">
        <f t="shared" si="24"/>
        <v>1257.3059460244178</v>
      </c>
      <c r="IA12" s="5">
        <f t="shared" si="24"/>
        <v>1269.879005484662</v>
      </c>
    </row>
    <row r="13" spans="2:235" s="3" customFormat="1"/>
    <row r="14" spans="2:235">
      <c r="B14" s="6" t="s">
        <v>23</v>
      </c>
    </row>
    <row r="15" spans="2:235" s="4" customFormat="1">
      <c r="B15" s="1" t="s">
        <v>14</v>
      </c>
      <c r="G15" s="4">
        <f t="shared" ref="G15:K17" si="25">+G3/C3-1</f>
        <v>-2.7298273785628213E-2</v>
      </c>
      <c r="H15" s="4">
        <f t="shared" si="25"/>
        <v>-3.7621832358674445E-2</v>
      </c>
      <c r="I15" s="4">
        <f t="shared" si="25"/>
        <v>-2.4279835390946469E-2</v>
      </c>
      <c r="J15" s="4">
        <f t="shared" si="25"/>
        <v>-4.3349753694581272E-2</v>
      </c>
      <c r="K15" s="4">
        <f t="shared" si="25"/>
        <v>-5.0969872059430488E-2</v>
      </c>
      <c r="W15" s="4">
        <f t="shared" ref="W15:Z17" si="26">+W3/V3-1</f>
        <v>0.41012337138245125</v>
      </c>
      <c r="X15" s="4">
        <f t="shared" si="26"/>
        <v>-7.3589533932949536E-4</v>
      </c>
      <c r="Y15" s="4">
        <f t="shared" si="26"/>
        <v>-5.5232796006873364E-2</v>
      </c>
      <c r="Z15" s="4">
        <f t="shared" si="26"/>
        <v>-3.4600727524683905E-2</v>
      </c>
    </row>
    <row r="16" spans="2:235" s="4" customFormat="1">
      <c r="B16" s="1" t="s">
        <v>15</v>
      </c>
      <c r="G16" s="4">
        <f t="shared" si="25"/>
        <v>-0.19371727748691103</v>
      </c>
      <c r="H16" s="4">
        <f t="shared" si="25"/>
        <v>6.0000000000000053E-2</v>
      </c>
      <c r="I16" s="4">
        <f t="shared" si="25"/>
        <v>-9.5505617977528101E-2</v>
      </c>
      <c r="J16" s="4">
        <f t="shared" si="25"/>
        <v>-6.2745098039215685E-2</v>
      </c>
      <c r="K16" s="4">
        <f t="shared" si="25"/>
        <v>0.25974025974025983</v>
      </c>
      <c r="W16" s="4">
        <f t="shared" si="26"/>
        <v>0.25033288948069243</v>
      </c>
      <c r="X16" s="4">
        <f t="shared" si="26"/>
        <v>7.24174653887113E-2</v>
      </c>
      <c r="Y16" s="4">
        <f t="shared" si="26"/>
        <v>-0.2313803376365442</v>
      </c>
      <c r="Z16" s="4">
        <f t="shared" si="26"/>
        <v>-7.8811369509043883E-2</v>
      </c>
    </row>
    <row r="17" spans="2:38" s="4" customFormat="1">
      <c r="B17" s="1" t="s">
        <v>16</v>
      </c>
      <c r="G17" s="4">
        <f t="shared" si="25"/>
        <v>-3.3442876473999572E-2</v>
      </c>
      <c r="H17" s="4">
        <f t="shared" si="25"/>
        <v>-3.4848484848484795E-2</v>
      </c>
      <c r="I17" s="4">
        <f t="shared" si="25"/>
        <v>-2.6796347757046424E-2</v>
      </c>
      <c r="J17" s="4">
        <f t="shared" si="25"/>
        <v>-4.3940298507462727E-2</v>
      </c>
      <c r="K17" s="4">
        <f t="shared" ref="K17" si="27">+K5/G5-1</f>
        <v>-4.1399999999999992E-2</v>
      </c>
      <c r="L17" s="4">
        <f t="shared" ref="L17" si="28">+L5/H5-1</f>
        <v>-8.4999999999999964E-2</v>
      </c>
      <c r="M17" s="4">
        <f t="shared" ref="M17" si="29">+M5/I5-1</f>
        <v>-8.5000000000000075E-2</v>
      </c>
      <c r="N17" s="4">
        <f t="shared" ref="N17" si="30">+N5/J5-1</f>
        <v>-8.4999999999999964E-2</v>
      </c>
      <c r="O17" s="4">
        <f t="shared" ref="O17" si="31">+O5/K5-1</f>
        <v>-1</v>
      </c>
      <c r="W17" s="4">
        <f t="shared" si="26"/>
        <v>0.4034922915400343</v>
      </c>
      <c r="X17" s="4">
        <f t="shared" si="26"/>
        <v>1.9685814402141677E-3</v>
      </c>
      <c r="Y17" s="4">
        <f t="shared" si="26"/>
        <v>-6.2202837046642312E-2</v>
      </c>
      <c r="Z17" s="4">
        <f t="shared" si="26"/>
        <v>-3.6034526104081088E-2</v>
      </c>
      <c r="AA17" s="4">
        <f t="shared" ref="AA17:AJ17" si="32">+AA5/Z5-1</f>
        <v>-7.5524211075371772E-2</v>
      </c>
      <c r="AB17" s="4">
        <f t="shared" si="32"/>
        <v>5.0000000000000044E-2</v>
      </c>
      <c r="AC17" s="4">
        <f t="shared" si="32"/>
        <v>1.0000000000000009E-2</v>
      </c>
      <c r="AD17" s="4">
        <f t="shared" si="32"/>
        <v>1.0000000000000009E-2</v>
      </c>
      <c r="AE17" s="4">
        <f t="shared" si="32"/>
        <v>1.0000000000000009E-2</v>
      </c>
      <c r="AF17" s="4">
        <f t="shared" si="32"/>
        <v>1.0000000000000009E-2</v>
      </c>
      <c r="AG17" s="4">
        <f t="shared" si="32"/>
        <v>1.0000000000000009E-2</v>
      </c>
      <c r="AH17" s="4">
        <f t="shared" si="32"/>
        <v>1.0000000000000009E-2</v>
      </c>
      <c r="AI17" s="4">
        <f t="shared" si="32"/>
        <v>1.0000000000000009E-2</v>
      </c>
      <c r="AJ17" s="4">
        <f t="shared" si="32"/>
        <v>1.0000000000000009E-2</v>
      </c>
    </row>
    <row r="18" spans="2:38">
      <c r="B18" s="1" t="s">
        <v>62</v>
      </c>
      <c r="C18" s="11">
        <f>(C5-C6)/C5</f>
        <v>0.42238546298086216</v>
      </c>
      <c r="D18" s="11">
        <f t="shared" ref="D18:K18" si="33">(D5-D6)/D5</f>
        <v>0.3984848484848485</v>
      </c>
      <c r="E18" s="11">
        <f t="shared" si="33"/>
        <v>0.42338229456133386</v>
      </c>
      <c r="F18" s="11">
        <f t="shared" si="33"/>
        <v>0.3941492537313433</v>
      </c>
      <c r="G18" s="11">
        <f t="shared" si="33"/>
        <v>0.4108</v>
      </c>
      <c r="H18" s="11">
        <f t="shared" si="33"/>
        <v>0.42346938775510207</v>
      </c>
      <c r="I18" s="11">
        <f t="shared" si="33"/>
        <v>0.41586783601876404</v>
      </c>
      <c r="J18" s="11">
        <f t="shared" si="33"/>
        <v>0.37654552266766578</v>
      </c>
      <c r="K18" s="11">
        <f t="shared" si="33"/>
        <v>0.41685791779678699</v>
      </c>
      <c r="W18" s="11">
        <f t="shared" ref="W18:AJ18" si="34">(W5-W6)/W5</f>
        <v>0.41115791960313397</v>
      </c>
      <c r="X18" s="11">
        <f t="shared" si="34"/>
        <v>0.39856182954143582</v>
      </c>
      <c r="Y18" s="11">
        <f t="shared" si="34"/>
        <v>0.40739964803486128</v>
      </c>
      <c r="Z18" s="11">
        <f t="shared" si="34"/>
        <v>0.40276449621837779</v>
      </c>
      <c r="AA18" s="11">
        <f t="shared" si="34"/>
        <v>0.41685791779678683</v>
      </c>
      <c r="AB18" s="11">
        <f t="shared" si="34"/>
        <v>0.41685791779678683</v>
      </c>
      <c r="AC18" s="11">
        <f t="shared" si="34"/>
        <v>0.41685791779678683</v>
      </c>
      <c r="AD18" s="11">
        <f t="shared" si="34"/>
        <v>0.41685791779678677</v>
      </c>
      <c r="AE18" s="11">
        <f t="shared" si="34"/>
        <v>0.41685791779678677</v>
      </c>
      <c r="AF18" s="11">
        <f t="shared" si="34"/>
        <v>0.41685791779678683</v>
      </c>
      <c r="AG18" s="11">
        <f t="shared" si="34"/>
        <v>0.41685791779678688</v>
      </c>
      <c r="AH18" s="11">
        <f t="shared" si="34"/>
        <v>0.41685791779678677</v>
      </c>
      <c r="AI18" s="11">
        <f t="shared" si="34"/>
        <v>0.41685791779678688</v>
      </c>
      <c r="AJ18" s="11">
        <f t="shared" si="34"/>
        <v>0.41685791779678683</v>
      </c>
    </row>
    <row r="19" spans="2:38">
      <c r="B19" s="1" t="s">
        <v>63</v>
      </c>
      <c r="C19" s="11">
        <f>+C8/C5</f>
        <v>4.542818480572202E-2</v>
      </c>
      <c r="D19" s="11">
        <f t="shared" ref="D19:K19" si="35">+D8/D5</f>
        <v>2.3484848484848483E-2</v>
      </c>
      <c r="E19" s="11">
        <f t="shared" si="35"/>
        <v>1.8459706232631996E-2</v>
      </c>
      <c r="F19" s="11">
        <f t="shared" si="35"/>
        <v>0.10698507462686567</v>
      </c>
      <c r="G19" s="11">
        <f t="shared" si="35"/>
        <v>2.86E-2</v>
      </c>
      <c r="H19" s="11">
        <f t="shared" si="35"/>
        <v>3.6302982731554162E-2</v>
      </c>
      <c r="I19" s="11">
        <f t="shared" si="35"/>
        <v>-5.0989190291658168E-3</v>
      </c>
      <c r="J19" s="11">
        <f t="shared" si="35"/>
        <v>7.9055826152116898E-2</v>
      </c>
      <c r="K19" s="11">
        <f t="shared" si="35"/>
        <v>1.7734195702065511E-2</v>
      </c>
      <c r="W19" s="11">
        <f t="shared" ref="W19:AJ19" si="36">+W8/W5</f>
        <v>9.0121658333005242E-2</v>
      </c>
      <c r="X19" s="11">
        <f t="shared" si="36"/>
        <v>6.6092970254233954E-2</v>
      </c>
      <c r="Y19" s="11">
        <f t="shared" si="36"/>
        <v>5.6482024637559705E-2</v>
      </c>
      <c r="Z19" s="11">
        <f t="shared" si="36"/>
        <v>4.0685038685560289E-2</v>
      </c>
      <c r="AA19" s="11">
        <f t="shared" si="36"/>
        <v>1.7734195702065459E-2</v>
      </c>
      <c r="AB19" s="11">
        <f t="shared" si="36"/>
        <v>1.773419570206531E-2</v>
      </c>
      <c r="AC19" s="11">
        <f t="shared" si="36"/>
        <v>1.7734195702065289E-2</v>
      </c>
      <c r="AD19" s="11">
        <f t="shared" si="36"/>
        <v>1.7734195702065365E-2</v>
      </c>
      <c r="AE19" s="11">
        <f t="shared" si="36"/>
        <v>1.7734195702065293E-2</v>
      </c>
      <c r="AF19" s="11">
        <f t="shared" si="36"/>
        <v>1.7734195702065393E-2</v>
      </c>
      <c r="AG19" s="11">
        <f t="shared" si="36"/>
        <v>1.77341957020654E-2</v>
      </c>
      <c r="AH19" s="11">
        <f t="shared" si="36"/>
        <v>1.7734195702065407E-2</v>
      </c>
      <c r="AI19" s="11">
        <f t="shared" si="36"/>
        <v>1.7734195702065372E-2</v>
      </c>
      <c r="AJ19" s="11">
        <f t="shared" si="36"/>
        <v>1.7734195702065275E-2</v>
      </c>
    </row>
    <row r="20" spans="2:38">
      <c r="X20" s="4"/>
      <c r="Y20" s="4"/>
      <c r="Z20" s="4"/>
      <c r="AA20" s="4"/>
    </row>
    <row r="21" spans="2:38">
      <c r="X21" s="4"/>
      <c r="Y21" s="4"/>
      <c r="Z21" s="4"/>
      <c r="AA21" s="4"/>
    </row>
    <row r="22" spans="2:38">
      <c r="AK22" s="1" t="s">
        <v>24</v>
      </c>
      <c r="AL22" s="7">
        <v>0.01</v>
      </c>
    </row>
    <row r="23" spans="2:38">
      <c r="B23" s="1" t="s">
        <v>26</v>
      </c>
      <c r="C23" s="1">
        <f t="shared" ref="C23" si="37">+C24-C36-C40</f>
        <v>-2393</v>
      </c>
      <c r="D23" s="1">
        <f>+D24-D36-D40</f>
        <v>-2559</v>
      </c>
      <c r="E23" s="1">
        <f>+E24-E36-E40</f>
        <v>-2793</v>
      </c>
      <c r="F23" s="1">
        <f>+F24-F36-F40</f>
        <v>-1964</v>
      </c>
      <c r="G23" s="1">
        <f t="shared" ref="G23" si="38">+G24-G36-G40</f>
        <v>-2122</v>
      </c>
      <c r="H23" s="1">
        <f>+H24-H36-H40</f>
        <v>-2353</v>
      </c>
      <c r="I23" s="1">
        <f>+I24-I36-I40</f>
        <v>-2550</v>
      </c>
      <c r="J23" s="1">
        <f t="shared" ref="J23:K23" si="39">+J24-J36-J40</f>
        <v>-1473</v>
      </c>
      <c r="K23" s="1">
        <f t="shared" si="39"/>
        <v>-1848</v>
      </c>
      <c r="AK23" s="1" t="s">
        <v>25</v>
      </c>
      <c r="AL23" s="7">
        <v>0.08</v>
      </c>
    </row>
    <row r="24" spans="2:38">
      <c r="B24" s="1" t="s">
        <v>28</v>
      </c>
      <c r="C24" s="1">
        <v>603</v>
      </c>
      <c r="D24" s="1">
        <v>438</v>
      </c>
      <c r="E24" s="1">
        <v>364</v>
      </c>
      <c r="F24" s="1">
        <v>1034</v>
      </c>
      <c r="G24" s="1">
        <v>876</v>
      </c>
      <c r="H24" s="1">
        <v>646</v>
      </c>
      <c r="I24" s="1">
        <v>315</v>
      </c>
      <c r="J24" s="1">
        <v>1306</v>
      </c>
      <c r="K24" s="1">
        <v>932</v>
      </c>
      <c r="U24" s="1">
        <v>1162</v>
      </c>
      <c r="V24" s="1">
        <v>685</v>
      </c>
      <c r="W24" s="1">
        <v>1679</v>
      </c>
      <c r="X24" s="1">
        <v>862</v>
      </c>
      <c r="Y24" s="1">
        <f>+F24</f>
        <v>1034</v>
      </c>
      <c r="Z24" s="1">
        <f>+J24</f>
        <v>1306</v>
      </c>
      <c r="AK24" s="1" t="s">
        <v>60</v>
      </c>
      <c r="AL24" s="1">
        <f>NPV(AL23,AA12:IB12)</f>
        <v>2284.2547577774581</v>
      </c>
    </row>
    <row r="25" spans="2:38">
      <c r="B25" s="1" t="s">
        <v>29</v>
      </c>
      <c r="C25" s="1">
        <v>255</v>
      </c>
      <c r="D25" s="1">
        <v>223</v>
      </c>
      <c r="E25" s="1">
        <v>218</v>
      </c>
      <c r="F25" s="1">
        <v>293</v>
      </c>
      <c r="G25" s="1">
        <v>257</v>
      </c>
      <c r="H25" s="1">
        <v>268</v>
      </c>
      <c r="I25" s="1">
        <v>224</v>
      </c>
      <c r="J25" s="1">
        <v>303</v>
      </c>
      <c r="K25" s="1">
        <v>241</v>
      </c>
      <c r="U25" s="1">
        <v>400</v>
      </c>
      <c r="V25" s="1">
        <v>409</v>
      </c>
      <c r="W25" s="1">
        <v>276</v>
      </c>
      <c r="X25" s="1">
        <v>300</v>
      </c>
      <c r="Y25" s="1">
        <f t="shared" ref="Y25:Y45" si="40">+F25</f>
        <v>293</v>
      </c>
      <c r="Z25" s="1">
        <f t="shared" ref="Z25:Z45" si="41">+J25</f>
        <v>303</v>
      </c>
      <c r="AK25" s="1" t="s">
        <v>49</v>
      </c>
      <c r="AL25" s="1">
        <f>+Main!M5</f>
        <v>271.53952600000002</v>
      </c>
    </row>
    <row r="26" spans="2:38">
      <c r="B26" s="1" t="s">
        <v>30</v>
      </c>
      <c r="C26" s="1">
        <v>4607</v>
      </c>
      <c r="D26" s="1">
        <v>4129</v>
      </c>
      <c r="E26" s="1">
        <v>6025</v>
      </c>
      <c r="F26" s="1">
        <v>4361</v>
      </c>
      <c r="G26" s="1">
        <v>4687</v>
      </c>
      <c r="H26" s="1">
        <v>4378</v>
      </c>
      <c r="I26" s="1">
        <v>6257</v>
      </c>
      <c r="J26" s="1">
        <v>4468</v>
      </c>
      <c r="K26" s="1">
        <v>4663</v>
      </c>
      <c r="U26" s="1">
        <v>5263</v>
      </c>
      <c r="V26" s="1">
        <v>5188</v>
      </c>
      <c r="W26" s="1">
        <v>3774</v>
      </c>
      <c r="X26" s="1">
        <v>4267</v>
      </c>
      <c r="Y26" s="1">
        <f t="shared" si="40"/>
        <v>4361</v>
      </c>
      <c r="Z26" s="1">
        <f t="shared" si="41"/>
        <v>4468</v>
      </c>
      <c r="AK26" s="1" t="s">
        <v>50</v>
      </c>
      <c r="AL26" s="1">
        <f>+AL24/AL25</f>
        <v>8.4122366692849635</v>
      </c>
    </row>
    <row r="27" spans="2:38">
      <c r="B27" s="1" t="s">
        <v>31</v>
      </c>
      <c r="C27" s="1">
        <v>390</v>
      </c>
      <c r="D27" s="1">
        <v>411</v>
      </c>
      <c r="E27" s="1">
        <v>390</v>
      </c>
      <c r="F27" s="1">
        <v>401</v>
      </c>
      <c r="G27" s="1">
        <v>442</v>
      </c>
      <c r="H27" s="1">
        <v>403</v>
      </c>
      <c r="I27" s="1">
        <v>416</v>
      </c>
      <c r="J27" s="1">
        <v>385</v>
      </c>
      <c r="K27" s="1">
        <v>445</v>
      </c>
      <c r="U27" s="1">
        <v>620</v>
      </c>
      <c r="V27" s="1">
        <v>528</v>
      </c>
      <c r="W27" s="1">
        <v>455</v>
      </c>
      <c r="X27" s="1">
        <v>424</v>
      </c>
      <c r="Y27" s="1">
        <f t="shared" si="40"/>
        <v>401</v>
      </c>
      <c r="Z27" s="1">
        <f t="shared" si="41"/>
        <v>385</v>
      </c>
      <c r="AK27" s="1" t="s">
        <v>61</v>
      </c>
      <c r="AL27" s="1">
        <f>+Main!M4</f>
        <v>15.36</v>
      </c>
    </row>
    <row r="28" spans="2:38">
      <c r="B28" s="1" t="s">
        <v>32</v>
      </c>
      <c r="C28" s="1">
        <v>0</v>
      </c>
      <c r="D28" s="1">
        <v>70</v>
      </c>
      <c r="E28" s="1">
        <v>88</v>
      </c>
      <c r="F28" s="1">
        <v>0</v>
      </c>
      <c r="G28" s="1">
        <v>0</v>
      </c>
      <c r="H28" s="1">
        <v>12</v>
      </c>
      <c r="I28" s="1">
        <v>34</v>
      </c>
      <c r="J28" s="1">
        <v>17</v>
      </c>
      <c r="K28" s="1">
        <v>10</v>
      </c>
      <c r="U28" s="1">
        <v>0</v>
      </c>
      <c r="V28" s="1">
        <v>0</v>
      </c>
      <c r="W28" s="1">
        <v>0</v>
      </c>
      <c r="X28" s="1">
        <v>0</v>
      </c>
      <c r="Y28" s="1">
        <f t="shared" si="40"/>
        <v>0</v>
      </c>
      <c r="Z28" s="1">
        <f t="shared" si="41"/>
        <v>17</v>
      </c>
      <c r="AL28" s="4">
        <f>+AL26/AL27-1</f>
        <v>-0.45232834184342685</v>
      </c>
    </row>
    <row r="29" spans="2:38">
      <c r="B29" s="1" t="s">
        <v>33</v>
      </c>
      <c r="C29" s="1">
        <v>5864</v>
      </c>
      <c r="D29" s="1">
        <v>5876</v>
      </c>
      <c r="E29" s="1">
        <v>5813</v>
      </c>
      <c r="F29" s="1">
        <v>5308</v>
      </c>
      <c r="G29" s="1">
        <v>5295</v>
      </c>
      <c r="H29" s="1">
        <v>5234</v>
      </c>
      <c r="I29" s="1">
        <v>5161</v>
      </c>
      <c r="J29" s="1">
        <v>5070</v>
      </c>
      <c r="K29" s="1">
        <v>4964</v>
      </c>
      <c r="U29" s="1">
        <v>6637</v>
      </c>
      <c r="V29" s="1">
        <v>6633</v>
      </c>
      <c r="W29" s="1">
        <v>5940</v>
      </c>
      <c r="X29" s="1">
        <v>5913</v>
      </c>
      <c r="Y29" s="1">
        <f t="shared" si="40"/>
        <v>5308</v>
      </c>
      <c r="Z29" s="1">
        <f t="shared" si="41"/>
        <v>5070</v>
      </c>
    </row>
    <row r="30" spans="2:38">
      <c r="B30" s="1" t="s">
        <v>34</v>
      </c>
      <c r="C30" s="1">
        <v>2715</v>
      </c>
      <c r="D30" s="1">
        <v>2692</v>
      </c>
      <c r="E30" s="1">
        <v>2784</v>
      </c>
      <c r="F30" s="1">
        <v>2305</v>
      </c>
      <c r="G30" s="1">
        <v>2358</v>
      </c>
      <c r="H30" s="1">
        <v>2345</v>
      </c>
      <c r="I30" s="1">
        <v>2322</v>
      </c>
      <c r="J30" s="1">
        <v>2243</v>
      </c>
      <c r="K30" s="1">
        <v>2226</v>
      </c>
      <c r="U30" s="1">
        <v>0</v>
      </c>
      <c r="V30" s="1">
        <v>2668</v>
      </c>
      <c r="W30" s="1">
        <v>2878</v>
      </c>
      <c r="X30" s="1">
        <v>2683</v>
      </c>
      <c r="Y30" s="1">
        <f t="shared" si="40"/>
        <v>2305</v>
      </c>
      <c r="Z30" s="1">
        <f t="shared" si="41"/>
        <v>2243</v>
      </c>
      <c r="AK30" s="1" t="s">
        <v>27</v>
      </c>
      <c r="AL30" s="8">
        <f>+Main!M9 / Z12</f>
        <v>6.0068334524550897</v>
      </c>
    </row>
    <row r="31" spans="2:38">
      <c r="B31" s="1" t="s">
        <v>35</v>
      </c>
      <c r="C31" s="1">
        <v>828</v>
      </c>
      <c r="D31" s="1">
        <v>828</v>
      </c>
      <c r="E31" s="1">
        <v>828</v>
      </c>
      <c r="F31" s="1">
        <v>828</v>
      </c>
      <c r="G31" s="1">
        <v>828</v>
      </c>
      <c r="H31" s="1">
        <v>828</v>
      </c>
      <c r="I31" s="1">
        <v>828</v>
      </c>
      <c r="J31" s="1">
        <v>828</v>
      </c>
      <c r="K31" s="1">
        <v>828</v>
      </c>
      <c r="U31" s="1">
        <v>3908</v>
      </c>
      <c r="V31" s="1">
        <v>3908</v>
      </c>
      <c r="W31" s="1">
        <v>828</v>
      </c>
      <c r="X31" s="1">
        <v>828</v>
      </c>
      <c r="Y31" s="1">
        <f t="shared" si="40"/>
        <v>828</v>
      </c>
      <c r="Z31" s="1">
        <f t="shared" si="41"/>
        <v>828</v>
      </c>
      <c r="AL31" s="8"/>
    </row>
    <row r="32" spans="2:38">
      <c r="B32" s="1" t="s">
        <v>36</v>
      </c>
      <c r="C32" s="1">
        <v>432</v>
      </c>
      <c r="D32" s="1">
        <v>431</v>
      </c>
      <c r="E32" s="1">
        <v>431</v>
      </c>
      <c r="F32" s="1">
        <v>430</v>
      </c>
      <c r="G32" s="1">
        <v>429</v>
      </c>
      <c r="H32" s="1">
        <v>428</v>
      </c>
      <c r="I32" s="1">
        <v>426</v>
      </c>
      <c r="J32" s="1">
        <v>425</v>
      </c>
      <c r="K32" s="1">
        <v>424</v>
      </c>
      <c r="U32" s="1">
        <v>478</v>
      </c>
      <c r="V32" s="1">
        <v>439</v>
      </c>
      <c r="W32" s="1">
        <v>437</v>
      </c>
      <c r="X32" s="1">
        <v>432</v>
      </c>
      <c r="Y32" s="1">
        <f t="shared" si="40"/>
        <v>430</v>
      </c>
      <c r="Z32" s="1">
        <f t="shared" si="41"/>
        <v>425</v>
      </c>
      <c r="AL32" s="8"/>
    </row>
    <row r="33" spans="2:38">
      <c r="B33" s="1" t="s">
        <v>37</v>
      </c>
      <c r="C33" s="1">
        <v>1174</v>
      </c>
      <c r="D33" s="1">
        <v>1206</v>
      </c>
      <c r="E33" s="1">
        <v>1185</v>
      </c>
      <c r="F33" s="1">
        <v>1286</v>
      </c>
      <c r="G33" s="1">
        <v>1277</v>
      </c>
      <c r="H33" s="1">
        <v>1291</v>
      </c>
      <c r="I33" s="1">
        <v>1310</v>
      </c>
      <c r="J33" s="1">
        <v>1357</v>
      </c>
      <c r="K33" s="1">
        <v>1356</v>
      </c>
      <c r="U33" s="1">
        <v>726</v>
      </c>
      <c r="V33" s="1">
        <v>714</v>
      </c>
      <c r="W33" s="1">
        <v>1439</v>
      </c>
      <c r="X33" s="1">
        <v>1157</v>
      </c>
      <c r="Y33" s="1">
        <f t="shared" si="40"/>
        <v>1286</v>
      </c>
      <c r="Z33" s="1">
        <f t="shared" si="41"/>
        <v>1357</v>
      </c>
      <c r="AL33" s="8"/>
    </row>
    <row r="34" spans="2:38" s="5" customFormat="1">
      <c r="B34" s="5" t="s">
        <v>38</v>
      </c>
      <c r="C34" s="5">
        <f t="shared" ref="C34:K34" si="42">+SUM(C24:C33)</f>
        <v>16868</v>
      </c>
      <c r="D34" s="5">
        <f t="shared" si="42"/>
        <v>16304</v>
      </c>
      <c r="E34" s="5">
        <f t="shared" si="42"/>
        <v>18126</v>
      </c>
      <c r="F34" s="5">
        <f t="shared" si="42"/>
        <v>16246</v>
      </c>
      <c r="G34" s="5">
        <f t="shared" si="42"/>
        <v>16449</v>
      </c>
      <c r="H34" s="5">
        <f t="shared" si="42"/>
        <v>15833</v>
      </c>
      <c r="I34" s="5">
        <f t="shared" si="42"/>
        <v>17293</v>
      </c>
      <c r="J34" s="5">
        <f t="shared" si="42"/>
        <v>16402</v>
      </c>
      <c r="K34" s="5">
        <f t="shared" si="42"/>
        <v>16089</v>
      </c>
      <c r="U34" s="1">
        <f>SUM(U24:U33)</f>
        <v>19194</v>
      </c>
      <c r="V34" s="1">
        <f>SUM(V24:V33)</f>
        <v>21172</v>
      </c>
      <c r="W34" s="1">
        <f>SUM(W24:W33)</f>
        <v>17706</v>
      </c>
      <c r="X34" s="1">
        <f>SUM(X24:X33)</f>
        <v>16866</v>
      </c>
      <c r="Y34" s="1">
        <f t="shared" si="40"/>
        <v>16246</v>
      </c>
      <c r="Z34" s="1">
        <f t="shared" si="41"/>
        <v>16402</v>
      </c>
      <c r="AK34" s="1"/>
      <c r="AL34" s="8"/>
    </row>
    <row r="36" spans="2:38">
      <c r="B36" s="1" t="s">
        <v>39</v>
      </c>
      <c r="C36" s="1">
        <v>0</v>
      </c>
      <c r="D36" s="1">
        <v>0</v>
      </c>
      <c r="E36" s="1">
        <v>160</v>
      </c>
      <c r="F36" s="1">
        <v>0</v>
      </c>
      <c r="G36" s="1">
        <v>0</v>
      </c>
      <c r="H36" s="1">
        <v>6</v>
      </c>
      <c r="I36" s="1">
        <v>92</v>
      </c>
      <c r="J36" s="1">
        <v>6</v>
      </c>
      <c r="K36" s="1">
        <v>6</v>
      </c>
      <c r="U36" s="1">
        <v>43</v>
      </c>
      <c r="V36" s="1">
        <v>539</v>
      </c>
      <c r="W36" s="1">
        <v>452</v>
      </c>
      <c r="X36" s="1">
        <v>0</v>
      </c>
      <c r="Y36" s="1">
        <f t="shared" si="40"/>
        <v>0</v>
      </c>
      <c r="Z36" s="1">
        <f t="shared" si="41"/>
        <v>6</v>
      </c>
    </row>
    <row r="37" spans="2:38">
      <c r="B37" s="1" t="s">
        <v>40</v>
      </c>
      <c r="C37" s="1">
        <v>2415</v>
      </c>
      <c r="D37" s="1">
        <v>1978</v>
      </c>
      <c r="E37" s="1">
        <v>3466</v>
      </c>
      <c r="F37" s="1">
        <v>1913</v>
      </c>
      <c r="G37" s="1">
        <v>2347</v>
      </c>
      <c r="H37" s="1">
        <v>1871</v>
      </c>
      <c r="I37" s="1">
        <v>3344</v>
      </c>
      <c r="J37" s="1">
        <v>1893</v>
      </c>
      <c r="K37" s="1">
        <v>2133</v>
      </c>
      <c r="U37" s="1">
        <v>1655</v>
      </c>
      <c r="V37" s="1">
        <v>1682</v>
      </c>
      <c r="W37" s="1">
        <v>1978</v>
      </c>
      <c r="X37" s="1">
        <v>2053</v>
      </c>
      <c r="Y37" s="1">
        <f t="shared" si="40"/>
        <v>1913</v>
      </c>
      <c r="Z37" s="1">
        <f t="shared" si="41"/>
        <v>1893</v>
      </c>
    </row>
    <row r="38" spans="2:38">
      <c r="B38" s="1" t="s">
        <v>41</v>
      </c>
      <c r="C38" s="1">
        <v>2233</v>
      </c>
      <c r="D38" s="1">
        <v>2206</v>
      </c>
      <c r="E38" s="1">
        <v>2448</v>
      </c>
      <c r="F38" s="1">
        <v>2571</v>
      </c>
      <c r="G38" s="1">
        <v>2226</v>
      </c>
      <c r="H38" s="1">
        <v>1990</v>
      </c>
      <c r="I38" s="1">
        <v>2337</v>
      </c>
      <c r="J38" s="1">
        <v>2625</v>
      </c>
      <c r="K38" s="1">
        <v>2221</v>
      </c>
      <c r="U38" s="1">
        <v>3366</v>
      </c>
      <c r="V38" s="1">
        <v>3448</v>
      </c>
      <c r="W38" s="1">
        <v>2927</v>
      </c>
      <c r="X38" s="1">
        <v>2750</v>
      </c>
      <c r="Y38" s="1">
        <f t="shared" si="40"/>
        <v>2571</v>
      </c>
      <c r="Z38" s="1">
        <f t="shared" si="41"/>
        <v>2625</v>
      </c>
    </row>
    <row r="39" spans="2:38">
      <c r="B39" s="1" t="s">
        <v>32</v>
      </c>
      <c r="C39" s="1">
        <v>134</v>
      </c>
      <c r="D39" s="1">
        <v>0</v>
      </c>
      <c r="E39" s="1">
        <v>0</v>
      </c>
      <c r="F39" s="1">
        <v>48</v>
      </c>
      <c r="G39" s="1">
        <v>80</v>
      </c>
      <c r="H39" s="1">
        <v>0</v>
      </c>
      <c r="I39" s="1">
        <v>0</v>
      </c>
      <c r="J39" s="1">
        <v>0</v>
      </c>
      <c r="K39" s="1">
        <v>27</v>
      </c>
      <c r="U39" s="1">
        <v>168</v>
      </c>
      <c r="V39" s="1">
        <v>81</v>
      </c>
      <c r="W39" s="1">
        <v>0</v>
      </c>
      <c r="X39" s="1">
        <v>58</v>
      </c>
      <c r="Y39" s="1">
        <f t="shared" si="40"/>
        <v>48</v>
      </c>
      <c r="Z39" s="1">
        <f t="shared" si="41"/>
        <v>0</v>
      </c>
    </row>
    <row r="40" spans="2:38">
      <c r="B40" s="1" t="s">
        <v>42</v>
      </c>
      <c r="C40" s="1">
        <v>2996</v>
      </c>
      <c r="D40" s="1">
        <v>2997</v>
      </c>
      <c r="E40" s="1">
        <v>2997</v>
      </c>
      <c r="F40" s="1">
        <v>2998</v>
      </c>
      <c r="G40" s="1">
        <v>2998</v>
      </c>
      <c r="H40" s="1">
        <v>2993</v>
      </c>
      <c r="I40" s="1">
        <v>2773</v>
      </c>
      <c r="J40" s="1">
        <v>2773</v>
      </c>
      <c r="K40" s="1">
        <v>2774</v>
      </c>
      <c r="U40" s="1">
        <v>4708</v>
      </c>
      <c r="V40" s="1">
        <v>3621</v>
      </c>
      <c r="W40" s="1">
        <v>4407</v>
      </c>
      <c r="X40" s="1">
        <v>2996</v>
      </c>
      <c r="Y40" s="1">
        <f t="shared" si="40"/>
        <v>2998</v>
      </c>
      <c r="Z40" s="1">
        <f t="shared" si="41"/>
        <v>2773</v>
      </c>
    </row>
    <row r="41" spans="2:38">
      <c r="B41" s="1" t="s">
        <v>43</v>
      </c>
      <c r="C41" s="1">
        <v>2996</v>
      </c>
      <c r="D41" s="1">
        <v>2975</v>
      </c>
      <c r="E41" s="1">
        <v>3034</v>
      </c>
      <c r="F41" s="1">
        <v>2986</v>
      </c>
      <c r="G41" s="1">
        <v>3034</v>
      </c>
      <c r="H41" s="1">
        <v>3013</v>
      </c>
      <c r="I41" s="1">
        <v>2961</v>
      </c>
      <c r="J41" s="1">
        <v>2927</v>
      </c>
      <c r="K41" s="1">
        <v>2884</v>
      </c>
      <c r="U41" s="1">
        <v>0</v>
      </c>
      <c r="V41" s="1">
        <v>2918</v>
      </c>
      <c r="W41" s="1">
        <v>3185</v>
      </c>
      <c r="X41" s="1">
        <v>2963</v>
      </c>
      <c r="Y41" s="1">
        <f t="shared" si="40"/>
        <v>2986</v>
      </c>
      <c r="Z41" s="1">
        <f t="shared" si="41"/>
        <v>2927</v>
      </c>
    </row>
    <row r="42" spans="2:38">
      <c r="B42" s="1" t="s">
        <v>44</v>
      </c>
      <c r="C42" s="1">
        <v>916</v>
      </c>
      <c r="D42" s="1">
        <v>933</v>
      </c>
      <c r="E42" s="1">
        <v>925</v>
      </c>
      <c r="F42" s="1">
        <v>745</v>
      </c>
      <c r="G42" s="1">
        <v>748</v>
      </c>
      <c r="H42" s="1">
        <v>725</v>
      </c>
      <c r="I42" s="1">
        <v>712</v>
      </c>
      <c r="J42" s="1">
        <v>724</v>
      </c>
      <c r="K42" s="1">
        <v>721</v>
      </c>
      <c r="U42" s="1">
        <v>1238</v>
      </c>
      <c r="V42" s="1">
        <v>1169</v>
      </c>
      <c r="W42" s="1">
        <v>908</v>
      </c>
      <c r="X42" s="1">
        <v>947</v>
      </c>
      <c r="Y42" s="1">
        <f t="shared" si="40"/>
        <v>745</v>
      </c>
      <c r="Z42" s="1">
        <f t="shared" si="41"/>
        <v>724</v>
      </c>
    </row>
    <row r="43" spans="2:38">
      <c r="B43" s="1" t="s">
        <v>45</v>
      </c>
      <c r="C43" s="1">
        <v>1008</v>
      </c>
      <c r="D43" s="1">
        <v>1005</v>
      </c>
      <c r="E43" s="1">
        <v>997</v>
      </c>
      <c r="F43" s="1">
        <v>950</v>
      </c>
      <c r="G43" s="1">
        <v>932</v>
      </c>
      <c r="H43" s="1">
        <v>932</v>
      </c>
      <c r="I43" s="1">
        <v>927</v>
      </c>
      <c r="J43" s="1">
        <v>902</v>
      </c>
      <c r="K43" s="1">
        <v>872</v>
      </c>
      <c r="U43" s="1">
        <v>1580</v>
      </c>
      <c r="V43" s="1">
        <v>1337</v>
      </c>
      <c r="W43" s="1">
        <v>1296</v>
      </c>
      <c r="X43" s="1">
        <v>1017</v>
      </c>
      <c r="Y43" s="1">
        <f t="shared" si="40"/>
        <v>950</v>
      </c>
      <c r="Z43" s="1">
        <f t="shared" si="41"/>
        <v>902</v>
      </c>
    </row>
    <row r="44" spans="2:38">
      <c r="B44" s="1" t="s">
        <v>46</v>
      </c>
      <c r="C44" s="1">
        <v>4170</v>
      </c>
      <c r="D44" s="1">
        <v>4210</v>
      </c>
      <c r="E44" s="1">
        <v>4099</v>
      </c>
      <c r="F44" s="1">
        <v>4035</v>
      </c>
      <c r="G44" s="1">
        <v>4084</v>
      </c>
      <c r="H44" s="1">
        <v>4303</v>
      </c>
      <c r="I44" s="1">
        <v>4147</v>
      </c>
      <c r="J44" s="1">
        <v>4552</v>
      </c>
      <c r="K44" s="1">
        <v>4451</v>
      </c>
      <c r="U44" s="1">
        <v>6436</v>
      </c>
      <c r="V44" s="1">
        <v>6377</v>
      </c>
      <c r="W44" s="1">
        <v>2553</v>
      </c>
      <c r="X44" s="1">
        <v>4082</v>
      </c>
      <c r="Y44" s="1">
        <f t="shared" si="40"/>
        <v>4035</v>
      </c>
      <c r="Z44" s="1">
        <f t="shared" si="41"/>
        <v>4552</v>
      </c>
    </row>
    <row r="45" spans="2:38" s="5" customFormat="1">
      <c r="B45" s="5" t="s">
        <v>47</v>
      </c>
      <c r="C45" s="5">
        <f t="shared" ref="C45:K45" si="43">+SUM(C36:C44)</f>
        <v>16868</v>
      </c>
      <c r="D45" s="5">
        <f t="shared" si="43"/>
        <v>16304</v>
      </c>
      <c r="E45" s="5">
        <f t="shared" si="43"/>
        <v>18126</v>
      </c>
      <c r="F45" s="5">
        <f t="shared" si="43"/>
        <v>16246</v>
      </c>
      <c r="G45" s="5">
        <f t="shared" si="43"/>
        <v>16449</v>
      </c>
      <c r="H45" s="5">
        <f t="shared" si="43"/>
        <v>15833</v>
      </c>
      <c r="I45" s="5">
        <f t="shared" si="43"/>
        <v>17293</v>
      </c>
      <c r="J45" s="5">
        <f t="shared" si="43"/>
        <v>16402</v>
      </c>
      <c r="K45" s="5">
        <f t="shared" si="43"/>
        <v>16089</v>
      </c>
      <c r="U45" s="1">
        <f>SUM(U36:U44)</f>
        <v>19194</v>
      </c>
      <c r="V45" s="1">
        <f>SUM(V36:V44)</f>
        <v>21172</v>
      </c>
      <c r="W45" s="1">
        <f>SUM(W36:W44)</f>
        <v>17706</v>
      </c>
      <c r="X45" s="1">
        <f>SUM(X36:X44)</f>
        <v>16866</v>
      </c>
      <c r="Y45" s="1">
        <f t="shared" si="40"/>
        <v>16246</v>
      </c>
      <c r="Z45" s="1">
        <f t="shared" si="41"/>
        <v>16402</v>
      </c>
    </row>
    <row r="47" spans="2:38">
      <c r="B47" s="1" t="s">
        <v>56</v>
      </c>
      <c r="C47" s="1">
        <f>SUM(C36,C40)</f>
        <v>2996</v>
      </c>
      <c r="D47" s="1">
        <f t="shared" ref="D47:K47" si="44">SUM(D36,D40)</f>
        <v>2997</v>
      </c>
      <c r="E47" s="1">
        <f t="shared" si="44"/>
        <v>3157</v>
      </c>
      <c r="F47" s="1">
        <f t="shared" si="44"/>
        <v>2998</v>
      </c>
      <c r="G47" s="1">
        <f t="shared" si="44"/>
        <v>2998</v>
      </c>
      <c r="H47" s="1">
        <f t="shared" si="44"/>
        <v>2999</v>
      </c>
      <c r="I47" s="1">
        <f t="shared" si="44"/>
        <v>2865</v>
      </c>
      <c r="J47" s="1">
        <f t="shared" si="44"/>
        <v>2779</v>
      </c>
      <c r="K47" s="1">
        <f t="shared" si="44"/>
        <v>2780</v>
      </c>
      <c r="U47" s="1">
        <f t="shared" ref="U47:Z47" si="45">SUM(U36,U40)</f>
        <v>4751</v>
      </c>
      <c r="V47" s="1">
        <f t="shared" si="45"/>
        <v>4160</v>
      </c>
      <c r="W47" s="1">
        <f t="shared" si="45"/>
        <v>4859</v>
      </c>
      <c r="X47" s="1">
        <f t="shared" si="45"/>
        <v>2996</v>
      </c>
      <c r="Y47" s="1">
        <f t="shared" si="45"/>
        <v>2998</v>
      </c>
      <c r="Z47" s="1">
        <f t="shared" si="45"/>
        <v>2779</v>
      </c>
    </row>
    <row r="48" spans="2:38">
      <c r="B48" s="1" t="s">
        <v>57</v>
      </c>
      <c r="C48" s="1">
        <f>+C47+C44</f>
        <v>7166</v>
      </c>
      <c r="D48" s="1">
        <f t="shared" ref="D48:K48" si="46">+D47+D44</f>
        <v>7207</v>
      </c>
      <c r="E48" s="1">
        <f t="shared" si="46"/>
        <v>7256</v>
      </c>
      <c r="F48" s="1">
        <f t="shared" si="46"/>
        <v>7033</v>
      </c>
      <c r="G48" s="1">
        <f t="shared" si="46"/>
        <v>7082</v>
      </c>
      <c r="H48" s="1">
        <f t="shared" si="46"/>
        <v>7302</v>
      </c>
      <c r="I48" s="1">
        <f t="shared" si="46"/>
        <v>7012</v>
      </c>
      <c r="J48" s="1">
        <f t="shared" si="46"/>
        <v>7331</v>
      </c>
      <c r="K48" s="1">
        <f t="shared" si="46"/>
        <v>7231</v>
      </c>
      <c r="U48" s="1">
        <f t="shared" ref="U48:Z48" si="47">+U47+U44</f>
        <v>11187</v>
      </c>
      <c r="V48" s="1">
        <f t="shared" si="47"/>
        <v>10537</v>
      </c>
      <c r="W48" s="1">
        <f t="shared" si="47"/>
        <v>7412</v>
      </c>
      <c r="X48" s="1">
        <f t="shared" si="47"/>
        <v>7078</v>
      </c>
      <c r="Y48" s="1">
        <f t="shared" si="47"/>
        <v>7033</v>
      </c>
      <c r="Z48" s="1">
        <f t="shared" si="47"/>
        <v>7331</v>
      </c>
    </row>
    <row r="49" spans="2:26">
      <c r="B49" s="1" t="s">
        <v>58</v>
      </c>
      <c r="C49" s="4">
        <f>+C47/C48</f>
        <v>0.4180854032933296</v>
      </c>
      <c r="D49" s="4">
        <f t="shared" ref="D49:K49" si="48">+D47/D48</f>
        <v>0.41584570556403494</v>
      </c>
      <c r="E49" s="4">
        <f t="shared" si="48"/>
        <v>0.43508820286659317</v>
      </c>
      <c r="F49" s="4">
        <f t="shared" si="48"/>
        <v>0.42627612683065547</v>
      </c>
      <c r="G49" s="4">
        <f t="shared" si="48"/>
        <v>0.42332674385766733</v>
      </c>
      <c r="H49" s="4">
        <f t="shared" si="48"/>
        <v>0.41070939468638729</v>
      </c>
      <c r="I49" s="4">
        <f t="shared" si="48"/>
        <v>0.40858528237307473</v>
      </c>
      <c r="J49" s="4">
        <f t="shared" si="48"/>
        <v>0.37907516027827037</v>
      </c>
      <c r="K49" s="4">
        <f t="shared" si="48"/>
        <v>0.38445581523993916</v>
      </c>
      <c r="U49" s="4">
        <f t="shared" ref="U49:Z49" si="49">+U47/U48</f>
        <v>0.42468937159202647</v>
      </c>
      <c r="V49" s="4">
        <f t="shared" si="49"/>
        <v>0.39479927873208692</v>
      </c>
      <c r="W49" s="4">
        <f t="shared" si="49"/>
        <v>0.65555855369670801</v>
      </c>
      <c r="X49" s="4">
        <f t="shared" si="49"/>
        <v>0.42328341339361403</v>
      </c>
      <c r="Y49" s="4">
        <f t="shared" si="49"/>
        <v>0.42627612683065547</v>
      </c>
      <c r="Z49" s="4">
        <f t="shared" si="49"/>
        <v>0.37907516027827037</v>
      </c>
    </row>
    <row r="50" spans="2:26">
      <c r="B50" s="1" t="s">
        <v>59</v>
      </c>
      <c r="C50" s="4">
        <f>+C24/C47</f>
        <v>0.20126835781041388</v>
      </c>
      <c r="D50" s="4">
        <f t="shared" ref="D50:K50" si="50">+D24/D47</f>
        <v>0.14614614614614616</v>
      </c>
      <c r="E50" s="4">
        <f t="shared" si="50"/>
        <v>0.11529933481152993</v>
      </c>
      <c r="F50" s="4">
        <f t="shared" si="50"/>
        <v>0.34489659773182124</v>
      </c>
      <c r="G50" s="4">
        <f t="shared" si="50"/>
        <v>0.29219479653102071</v>
      </c>
      <c r="H50" s="4">
        <f t="shared" si="50"/>
        <v>0.21540513504501502</v>
      </c>
      <c r="I50" s="4">
        <f t="shared" si="50"/>
        <v>0.1099476439790576</v>
      </c>
      <c r="J50" s="4">
        <f t="shared" si="50"/>
        <v>0.46995322058294353</v>
      </c>
      <c r="K50" s="4">
        <f t="shared" si="50"/>
        <v>0.33525179856115106</v>
      </c>
      <c r="U50" s="4">
        <f t="shared" ref="U50:Z50" si="51">+U24/U47</f>
        <v>0.24458008840244158</v>
      </c>
      <c r="V50" s="4">
        <f t="shared" si="51"/>
        <v>0.16466346153846154</v>
      </c>
      <c r="W50" s="4">
        <f t="shared" si="51"/>
        <v>0.34554435068944228</v>
      </c>
      <c r="X50" s="4">
        <f t="shared" si="51"/>
        <v>0.28771695594125501</v>
      </c>
      <c r="Y50" s="4">
        <f t="shared" si="51"/>
        <v>0.34489659773182124</v>
      </c>
      <c r="Z50" s="4">
        <f t="shared" si="51"/>
        <v>0.46995322058294353</v>
      </c>
    </row>
  </sheetData>
  <pageMargins left="0.7" right="0.7" top="0.75" bottom="0.75" header="0.3" footer="0.3"/>
  <ignoredErrors>
    <ignoredError sqref="F5:F13 AB9:AI11 Z14:AL16 AB12:AI12 AK8:AL11 AC8:AI8 AB13:AL13 Z13:AA13 Z8:AA12 J5:J1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9532-5DA2-E14E-9B43-9B78CA4EED79}">
  <dimension ref="B2:N28"/>
  <sheetViews>
    <sheetView showGridLines="0" tabSelected="1" topLeftCell="G1" zoomScale="200" workbookViewId="0">
      <selection activeCell="J17" sqref="J17"/>
    </sheetView>
  </sheetViews>
  <sheetFormatPr baseColWidth="10" defaultRowHeight="13"/>
  <cols>
    <col min="1" max="1" width="2.1640625" style="1" customWidth="1"/>
    <col min="2" max="2" width="11.1640625" style="1" bestFit="1" customWidth="1"/>
    <col min="3" max="5" width="10.83203125" style="1"/>
    <col min="6" max="6" width="3.6640625" style="1" bestFit="1" customWidth="1"/>
    <col min="7" max="7" width="5.6640625" style="1" bestFit="1" customWidth="1"/>
    <col min="8" max="8" width="5.5" style="1" bestFit="1" customWidth="1"/>
    <col min="9" max="11" width="10.83203125" style="1"/>
    <col min="12" max="12" width="3.6640625" style="1" bestFit="1" customWidth="1"/>
    <col min="13" max="13" width="5.6640625" style="1" bestFit="1" customWidth="1"/>
    <col min="14" max="14" width="5.5" style="1" bestFit="1" customWidth="1"/>
    <col min="15" max="16384" width="10.83203125" style="1"/>
  </cols>
  <sheetData>
    <row r="2" spans="2:14">
      <c r="B2" s="1" t="s">
        <v>51</v>
      </c>
      <c r="C2" s="1" t="s">
        <v>64</v>
      </c>
    </row>
    <row r="3" spans="2:14">
      <c r="B3" s="1" t="s">
        <v>52</v>
      </c>
    </row>
    <row r="4" spans="2:14">
      <c r="B4" s="1" t="s">
        <v>73</v>
      </c>
      <c r="C4" s="15">
        <v>1858</v>
      </c>
      <c r="L4" s="1" t="s">
        <v>8</v>
      </c>
      <c r="M4" s="1">
        <v>15.36</v>
      </c>
    </row>
    <row r="5" spans="2:14">
      <c r="B5" s="1" t="s">
        <v>74</v>
      </c>
      <c r="C5" s="1" t="s">
        <v>75</v>
      </c>
      <c r="L5" s="1" t="s">
        <v>9</v>
      </c>
      <c r="M5" s="1">
        <v>271.53952600000002</v>
      </c>
      <c r="N5" s="1" t="s">
        <v>48</v>
      </c>
    </row>
    <row r="6" spans="2:14">
      <c r="C6" s="1" t="s">
        <v>76</v>
      </c>
      <c r="L6" s="16" t="s">
        <v>10</v>
      </c>
      <c r="M6" s="16">
        <f>+M5*M4</f>
        <v>4170.8471193599999</v>
      </c>
    </row>
    <row r="7" spans="2:14">
      <c r="L7" s="1" t="s">
        <v>11</v>
      </c>
      <c r="M7" s="1">
        <v>932</v>
      </c>
      <c r="N7" s="1" t="str">
        <f>+N5</f>
        <v>Q125</v>
      </c>
    </row>
    <row r="8" spans="2:14">
      <c r="L8" s="1" t="s">
        <v>12</v>
      </c>
      <c r="M8" s="1">
        <f>6+2774</f>
        <v>2780</v>
      </c>
      <c r="N8" s="1" t="str">
        <f>+N7</f>
        <v>Q125</v>
      </c>
    </row>
    <row r="9" spans="2:14">
      <c r="L9" s="16" t="s">
        <v>13</v>
      </c>
      <c r="M9" s="16">
        <f>+M6-M7+M8</f>
        <v>6018.8471193599999</v>
      </c>
    </row>
    <row r="11" spans="2:14">
      <c r="B11" s="1" t="s">
        <v>65</v>
      </c>
      <c r="D11" s="14" t="s">
        <v>66</v>
      </c>
      <c r="E11" s="14" t="s">
        <v>67</v>
      </c>
      <c r="M11" s="4">
        <f>+M8/M6</f>
        <v>0.66653126342031455</v>
      </c>
    </row>
    <row r="12" spans="2:14">
      <c r="B12" s="9" t="s">
        <v>48</v>
      </c>
      <c r="D12" s="13">
        <v>45526</v>
      </c>
      <c r="E12" s="1" t="s">
        <v>68</v>
      </c>
      <c r="M12" s="4">
        <f>+M7/M6</f>
        <v>0.22345580485889679</v>
      </c>
    </row>
    <row r="13" spans="2:14">
      <c r="B13" s="9" t="s">
        <v>7</v>
      </c>
      <c r="D13" s="13">
        <v>45881</v>
      </c>
      <c r="E13" s="1" t="s">
        <v>69</v>
      </c>
    </row>
    <row r="14" spans="2:14">
      <c r="D14" s="13">
        <v>45866</v>
      </c>
      <c r="E14" s="1" t="s">
        <v>72</v>
      </c>
      <c r="L14" s="1" t="s">
        <v>77</v>
      </c>
      <c r="M14" s="1">
        <f>+M8-M7</f>
        <v>1848</v>
      </c>
    </row>
    <row r="15" spans="2:14">
      <c r="D15" s="13">
        <v>45852</v>
      </c>
      <c r="E15" s="1" t="s">
        <v>70</v>
      </c>
      <c r="M15" s="1">
        <f>+M14/M5</f>
        <v>6.8056390435033753</v>
      </c>
    </row>
    <row r="16" spans="2:14">
      <c r="D16" s="13">
        <v>45852</v>
      </c>
      <c r="E16" s="1" t="s">
        <v>71</v>
      </c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</sheetData>
  <hyperlinks>
    <hyperlink ref="B12" r:id="rId1" xr:uid="{7C94C854-F2DF-3E49-A875-C7A8E0E2E3E1}"/>
    <hyperlink ref="B13" r:id="rId2" xr:uid="{720F4C4A-8B5A-3042-9726-4A6272F405FE}"/>
    <hyperlink ref="D12" r:id="rId3" display="https://www.macysinc.com/newsroom/news/news-details/2025/Macys-Inc--Board-of-Directors-Declares-Quarterly-Dividend-190f07093/default.aspx" xr:uid="{4628EE1F-D062-774E-9825-8628D1F20D40}"/>
    <hyperlink ref="D13" r:id="rId4" display="https://www.macysinc.com/newsroom/news/news-details/2025/Macys-Inc--to-Report-Second-Quarter-2025-Results-and-Participate-in-Goldman-Sachs-Retailing-Conference/default.aspx" xr:uid="{7DEB068F-8561-5A48-8DB9-F399C4D77BF4}"/>
    <hyperlink ref="D14" r:id="rId5" display="https://www.macysinc.com/newsroom/news/news-details/2025/Macys-Inc--Announces-Early-Tender-Results-and-Upsizing-of-Debt-Tender-Offer/default.aspx" xr:uid="{A4436616-81A6-A046-81CB-1EF1B5E6856E}"/>
    <hyperlink ref="D15" r:id="rId6" display="https://www.macysinc.com/newsroom/news/news-details/2025/Macys-Inc--Announces-Pricing-of-Senior-Notes/default.aspx" xr:uid="{3364BC39-4D0E-AD4B-A6E2-5CE2F3BCF81A}"/>
    <hyperlink ref="D16" r:id="rId7" display="https://www.macysinc.com/newsroom/news/news-details/2025/Macys-Inc--Announces-Debt-Tender-Offer/default.aspx" xr:uid="{5CF1CF75-3331-8343-8737-D88275008B68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2025-01-26T18:36:43Z</dcterms:created>
  <dcterms:modified xsi:type="dcterms:W3CDTF">2025-08-29T03:20:27Z</dcterms:modified>
</cp:coreProperties>
</file>