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meel/Library/CloudStorage/Dropbox/models/"/>
    </mc:Choice>
  </mc:AlternateContent>
  <xr:revisionPtr revIDLastSave="0" documentId="13_ncr:1_{ACAA0E56-4B7E-624B-8242-14ADEAC87E88}" xr6:coauthVersionLast="47" xr6:coauthVersionMax="47" xr10:uidLastSave="{00000000-0000-0000-0000-000000000000}"/>
  <bookViews>
    <workbookView xWindow="12860" yWindow="2620" windowWidth="30560" windowHeight="19420" activeTab="1" xr2:uid="{8A52B978-305A-8749-A079-1827B40E5EC5}"/>
  </bookViews>
  <sheets>
    <sheet name="Main" sheetId="1" r:id="rId1"/>
    <sheet name="Game Theory " sheetId="3" r:id="rId2"/>
    <sheet name="Model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8" i="2" l="1"/>
  <c r="L40" i="2" s="1"/>
  <c r="L25" i="2"/>
  <c r="G11" i="2"/>
  <c r="H11" i="2"/>
  <c r="F7" i="2"/>
  <c r="F6" i="2"/>
  <c r="F5" i="2"/>
  <c r="F4" i="2"/>
  <c r="F3" i="2"/>
  <c r="C8" i="2"/>
  <c r="D8" i="2"/>
  <c r="E8" i="2"/>
  <c r="F8" i="2" s="1"/>
  <c r="I11" i="2"/>
  <c r="K11" i="2"/>
  <c r="J7" i="2"/>
  <c r="J6" i="2"/>
  <c r="J5" i="2"/>
  <c r="J4" i="2"/>
  <c r="J3" i="2"/>
  <c r="J11" i="2" s="1"/>
  <c r="I8" i="2"/>
  <c r="S11" i="2"/>
  <c r="T11" i="2"/>
  <c r="U11" i="2"/>
  <c r="V11" i="2"/>
  <c r="W11" i="2"/>
  <c r="W8" i="2"/>
  <c r="V8" i="2"/>
  <c r="G8" i="2"/>
  <c r="K8" i="2"/>
  <c r="H8" i="2"/>
  <c r="L8" i="2"/>
  <c r="L11" i="2"/>
  <c r="S2" i="2"/>
  <c r="T2" i="2" s="1"/>
  <c r="U2" i="2" s="1"/>
  <c r="V2" i="2" s="1"/>
  <c r="W2" i="2" s="1"/>
  <c r="X2" i="2" s="1"/>
  <c r="Y2" i="2" s="1"/>
  <c r="Z2" i="2" s="1"/>
  <c r="AA2" i="2" s="1"/>
  <c r="AB2" i="2" s="1"/>
  <c r="AC2" i="2" s="1"/>
  <c r="AD2" i="2" s="1"/>
  <c r="AE2" i="2" s="1"/>
  <c r="AF2" i="2" s="1"/>
  <c r="AG2" i="2" s="1"/>
  <c r="AH2" i="2" s="1"/>
  <c r="AI2" i="2" s="1"/>
  <c r="AJ2" i="2" s="1"/>
  <c r="AK2" i="2" s="1"/>
  <c r="AL2" i="2" s="1"/>
  <c r="AM2" i="2" s="1"/>
  <c r="AN2" i="2" s="1"/>
  <c r="AO2" i="2" s="1"/>
  <c r="AP2" i="2" s="1"/>
  <c r="AQ2" i="2" s="1"/>
  <c r="AR2" i="2" s="1"/>
  <c r="AS2" i="2" s="1"/>
  <c r="I8" i="1"/>
  <c r="I7" i="1"/>
  <c r="I10" i="1" s="1"/>
  <c r="J8" i="1"/>
  <c r="J9" i="1" s="1"/>
  <c r="J8" i="2" l="1"/>
</calcChain>
</file>

<file path=xl/sharedStrings.xml><?xml version="1.0" encoding="utf-8"?>
<sst xmlns="http://schemas.openxmlformats.org/spreadsheetml/2006/main" count="101" uniqueCount="99">
  <si>
    <t>P</t>
  </si>
  <si>
    <t>S</t>
  </si>
  <si>
    <t>MC</t>
  </si>
  <si>
    <t>C</t>
  </si>
  <si>
    <t>D</t>
  </si>
  <si>
    <t>EV</t>
  </si>
  <si>
    <t>Q225</t>
  </si>
  <si>
    <t>Q123</t>
  </si>
  <si>
    <t>Q223</t>
  </si>
  <si>
    <t>Q323</t>
  </si>
  <si>
    <t>Q423</t>
  </si>
  <si>
    <t>Q124</t>
  </si>
  <si>
    <t>Q224</t>
  </si>
  <si>
    <t>Q324</t>
  </si>
  <si>
    <t>Q424</t>
  </si>
  <si>
    <t>Q125</t>
  </si>
  <si>
    <t>Q325</t>
  </si>
  <si>
    <t>Q425</t>
  </si>
  <si>
    <t xml:space="preserve">Revenue </t>
  </si>
  <si>
    <t xml:space="preserve">YY Growth </t>
  </si>
  <si>
    <t>Operating Income</t>
  </si>
  <si>
    <t>Network Op Costs</t>
  </si>
  <si>
    <t>Theater Exhibition Fees</t>
  </si>
  <si>
    <t xml:space="preserve">Selling &amp; Marketing </t>
  </si>
  <si>
    <t>Admin</t>
  </si>
  <si>
    <t xml:space="preserve">Revenues </t>
  </si>
  <si>
    <t xml:space="preserve">CEO </t>
  </si>
  <si>
    <t xml:space="preserve">CFO </t>
  </si>
  <si>
    <t xml:space="preserve">Thomas F Lesinski </t>
  </si>
  <si>
    <t>Ronnie Ng</t>
  </si>
  <si>
    <t xml:space="preserve">Business Model </t>
  </si>
  <si>
    <t>Sell ads to brands --&gt; show them in theaters (pre-show "noovie", lobby screens, plus small amount of trailer ads</t>
  </si>
  <si>
    <t>Distribution: 18k+ screens, 1.4k theaters, including AMC, Cinemark, Regal</t>
  </si>
  <si>
    <t>Rev Mix: 78% national ads, 16% local/regional,6% beverage concession ads</t>
  </si>
  <si>
    <t xml:space="preserve">History </t>
  </si>
  <si>
    <t>Filed chapter 11 in April FY23, emerged in Aug FY23</t>
  </si>
  <si>
    <t xml:space="preserve">Debt swapped into equity </t>
  </si>
  <si>
    <t xml:space="preserve">Lenders got most of the new ownership, NCMI shareholders got diluted </t>
  </si>
  <si>
    <t xml:space="preserve">NCMI (public co) owns 13.8% of NCM LLC post bankruptcy </t>
  </si>
  <si>
    <t>Did a 1 for 10 revere split in Aug FY23 to avoid Nasdaq Delisting</t>
  </si>
  <si>
    <t>Launched $100M buyback program in FY24, bought back $13M of stock</t>
  </si>
  <si>
    <t>Refinanced with a new $45M revolving credit facility (matures FY28)</t>
  </si>
  <si>
    <t>Risks / Bear Case</t>
  </si>
  <si>
    <t>Audience Behavior: people ignore pre-show ads --&gt; arrive late + on phones + buying food</t>
  </si>
  <si>
    <t xml:space="preserve">Structural Decline: theater audiences trends down, the entire ad inventory shrinks </t>
  </si>
  <si>
    <t>Comp for Ad $: CTV, streaming, social media = better targeting, better ROI</t>
  </si>
  <si>
    <t xml:space="preserve">Reliance on theater chains: AMC/Cinemark shrink/close --&gt; reach falls + reliance on "good" slates from studios to drive theater demand </t>
  </si>
  <si>
    <t>Financial Gragility: Fresh out of bankruptcy, highly levered, low margins</t>
  </si>
  <si>
    <t>Bull Case</t>
  </si>
  <si>
    <t xml:space="preserve">Monopoly Scale: only player with theater reach </t>
  </si>
  <si>
    <t xml:space="preserve">Captive audience: theaters create a captive audience environment </t>
  </si>
  <si>
    <t xml:space="preserve">Cash </t>
  </si>
  <si>
    <t xml:space="preserve">Restricted cash </t>
  </si>
  <si>
    <t>Securities</t>
  </si>
  <si>
    <t>A/R</t>
  </si>
  <si>
    <t>Amt due ESA Parties</t>
  </si>
  <si>
    <t>Prepaid Exp</t>
  </si>
  <si>
    <t>PPE</t>
  </si>
  <si>
    <t>Intangibles</t>
  </si>
  <si>
    <t>Other Investments</t>
  </si>
  <si>
    <t>Debt issuance costs</t>
  </si>
  <si>
    <t>OA</t>
  </si>
  <si>
    <t xml:space="preserve">Total Assets </t>
  </si>
  <si>
    <t xml:space="preserve">Amt due ESA </t>
  </si>
  <si>
    <t>Payable under TRA</t>
  </si>
  <si>
    <t>Accrued Exp</t>
  </si>
  <si>
    <t>A/P</t>
  </si>
  <si>
    <t>Deferred Rev</t>
  </si>
  <si>
    <t>OCL</t>
  </si>
  <si>
    <t>LTD</t>
  </si>
  <si>
    <t>LT Lease Liab</t>
  </si>
  <si>
    <t>OLTL</t>
  </si>
  <si>
    <t xml:space="preserve">Total Liabilities </t>
  </si>
  <si>
    <t xml:space="preserve">Equity </t>
  </si>
  <si>
    <t xml:space="preserve">Total Liabilities  + Equity </t>
  </si>
  <si>
    <t xml:space="preserve">Accrued Payroll </t>
  </si>
  <si>
    <t>Players</t>
  </si>
  <si>
    <t xml:space="preserve">NCMI (the company): trying to pivot from pre-show ads into data driven, cross platform ad netowrk </t>
  </si>
  <si>
    <t>Movie studios/theaters - supply the audience (attendance)</t>
  </si>
  <si>
    <t>Advertisers - decide where to spend  budget (cinema vs. CTV/social/product placement)</t>
  </si>
  <si>
    <t>Investor(s) [me]</t>
  </si>
  <si>
    <t>Scenario A - Bull Case [ NCMI works ]</t>
  </si>
  <si>
    <t>Studios deliver a strong  consistent slate (tentpoles, franchsie films, fewer strike disruptions)</t>
  </si>
  <si>
    <t xml:space="preserve">Audiences: keep showing up, 350-400m heads per year sustain </t>
  </si>
  <si>
    <t>Advertisers buy the "captive audience" pitch + like NCM retarget/boost</t>
  </si>
  <si>
    <t xml:space="preserve">NCMI  monetizes  digital/dats extention --&gt; rebrands as hybrid cinema/digital ad play </t>
  </si>
  <si>
    <t>Investor Payoff (long): sotck could double/triple off a low base [ post bankruptcy equity sells for cheap, perhaps a "squeeze"</t>
  </si>
  <si>
    <t>Scenario B - Bear Case (NCMI Short Works)</t>
  </si>
  <si>
    <t>Studios weakn theatrical releases (more direct to streaming, content spread thin)</t>
  </si>
  <si>
    <t>Audiences tricle down long term [streaming &gt; theaters]</t>
  </si>
  <si>
    <t>Advertisers prefer CV/sociasl where Roi is measurable --&gt; product placement explodes (in-show pord placement)</t>
  </si>
  <si>
    <t xml:space="preserve">NCMI stuck as a "legacy" channel, cash flow deteriorates, TRA payouts + "new debt eats liquidity </t>
  </si>
  <si>
    <t xml:space="preserve">Investor Payoff (short): secular decline + low liquidity could send equity  back near zero </t>
  </si>
  <si>
    <t>Scenario C - Middle Ground (Neutral/Value Trap)</t>
  </si>
  <si>
    <t>Attendance stabilzes, but doesn't truly "grow"</t>
  </si>
  <si>
    <t xml:space="preserve">Ads shift partly digital, but cinema keeps a niche role for big tentpoles </t>
  </si>
  <si>
    <t xml:space="preserve">NCMI produces steady but small FCF, weighed down by TRA obligations and limited growth </t>
  </si>
  <si>
    <t xml:space="preserve">Investor Payoff: stock churns sideways, perhaps more bybaks but not a "big" winner </t>
  </si>
  <si>
    <t xml:space="preserve">Gameplay: attendance holds flat/slightly up on sustained tentpoles, but ad budgets  shift toward product placement --&gt; caps CPMs and margins, making NCMI a short into Q325 earnings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</si>
</sst>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1" fontId="0" fillId="0" borderId="0" xfId="0" applyNumberFormat="1"/>
    <xf numFmtId="9" fontId="0" fillId="0" borderId="0" xfId="0" applyNumberFormat="1"/>
    <xf numFmtId="3" fontId="1" fillId="0" borderId="0" xfId="0" applyNumberFormat="1" applyFont="1"/>
    <xf numFmtId="0" fontId="1" fillId="0" borderId="0" xfId="0" applyFont="1"/>
    <xf numFmtId="0" fontId="0" fillId="0" borderId="0" xfId="0" applyAlignment="1">
      <alignment horizontal="left" indent="1"/>
    </xf>
    <xf numFmtId="0" fontId="1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2E1A2-665C-7348-AA6D-F52281B2A6E8}">
  <dimension ref="B2:J36"/>
  <sheetViews>
    <sheetView topLeftCell="B1" zoomScale="113" workbookViewId="0">
      <selection activeCell="E3" sqref="E3"/>
    </sheetView>
  </sheetViews>
  <sheetFormatPr baseColWidth="10" defaultRowHeight="16" x14ac:dyDescent="0.2"/>
  <cols>
    <col min="1" max="1" width="0.6640625" customWidth="1"/>
    <col min="2" max="2" width="5.1640625" bestFit="1" customWidth="1"/>
    <col min="3" max="3" width="20.6640625" customWidth="1"/>
    <col min="8" max="8" width="4" bestFit="1" customWidth="1"/>
    <col min="9" max="9" width="4.6640625" bestFit="1" customWidth="1"/>
    <col min="10" max="10" width="5.5" bestFit="1" customWidth="1"/>
  </cols>
  <sheetData>
    <row r="2" spans="2:10" x14ac:dyDescent="0.2">
      <c r="B2" t="s">
        <v>26</v>
      </c>
      <c r="C2" t="s">
        <v>28</v>
      </c>
    </row>
    <row r="3" spans="2:10" x14ac:dyDescent="0.2">
      <c r="B3" t="s">
        <v>27</v>
      </c>
      <c r="C3" t="s">
        <v>29</v>
      </c>
    </row>
    <row r="5" spans="2:10" x14ac:dyDescent="0.2">
      <c r="H5" t="s">
        <v>0</v>
      </c>
      <c r="I5" s="1">
        <v>4.87</v>
      </c>
    </row>
    <row r="6" spans="2:10" x14ac:dyDescent="0.2">
      <c r="H6" t="s">
        <v>1</v>
      </c>
      <c r="I6" s="3">
        <v>93.710120000000003</v>
      </c>
      <c r="J6" t="s">
        <v>6</v>
      </c>
    </row>
    <row r="7" spans="2:10" x14ac:dyDescent="0.2">
      <c r="H7" t="s">
        <v>2</v>
      </c>
      <c r="I7" s="3">
        <f>+I5*I6</f>
        <v>456.36828440000005</v>
      </c>
    </row>
    <row r="8" spans="2:10" x14ac:dyDescent="0.2">
      <c r="H8" t="s">
        <v>3</v>
      </c>
      <c r="I8" s="3">
        <f>37.2+3.1+0</f>
        <v>40.300000000000004</v>
      </c>
      <c r="J8" t="str">
        <f>+J6</f>
        <v>Q225</v>
      </c>
    </row>
    <row r="9" spans="2:10" x14ac:dyDescent="0.2">
      <c r="H9" t="s">
        <v>4</v>
      </c>
      <c r="I9" s="3">
        <v>0</v>
      </c>
      <c r="J9" t="str">
        <f>+J8</f>
        <v>Q225</v>
      </c>
    </row>
    <row r="10" spans="2:10" x14ac:dyDescent="0.2">
      <c r="H10" t="s">
        <v>5</v>
      </c>
      <c r="I10" s="3">
        <f>+I7-I8+I9</f>
        <v>416.06828440000004</v>
      </c>
    </row>
    <row r="13" spans="2:10" x14ac:dyDescent="0.2">
      <c r="C13" s="7" t="s">
        <v>30</v>
      </c>
    </row>
    <row r="14" spans="2:10" x14ac:dyDescent="0.2">
      <c r="C14" t="s">
        <v>31</v>
      </c>
    </row>
    <row r="15" spans="2:10" x14ac:dyDescent="0.2">
      <c r="C15" t="s">
        <v>32</v>
      </c>
    </row>
    <row r="16" spans="2:10" x14ac:dyDescent="0.2">
      <c r="C16" t="s">
        <v>33</v>
      </c>
    </row>
    <row r="18" spans="3:3" x14ac:dyDescent="0.2">
      <c r="C18" s="7" t="s">
        <v>34</v>
      </c>
    </row>
    <row r="19" spans="3:3" x14ac:dyDescent="0.2">
      <c r="C19" t="s">
        <v>35</v>
      </c>
    </row>
    <row r="20" spans="3:3" x14ac:dyDescent="0.2">
      <c r="C20" s="8" t="s">
        <v>36</v>
      </c>
    </row>
    <row r="21" spans="3:3" x14ac:dyDescent="0.2">
      <c r="C21" s="8" t="s">
        <v>37</v>
      </c>
    </row>
    <row r="22" spans="3:3" x14ac:dyDescent="0.2">
      <c r="C22" s="8" t="s">
        <v>38</v>
      </c>
    </row>
    <row r="23" spans="3:3" x14ac:dyDescent="0.2">
      <c r="C23" s="8" t="s">
        <v>39</v>
      </c>
    </row>
    <row r="24" spans="3:3" x14ac:dyDescent="0.2">
      <c r="C24" s="8" t="s">
        <v>40</v>
      </c>
    </row>
    <row r="25" spans="3:3" x14ac:dyDescent="0.2">
      <c r="C25" s="8" t="s">
        <v>41</v>
      </c>
    </row>
    <row r="27" spans="3:3" x14ac:dyDescent="0.2">
      <c r="C27" s="9" t="s">
        <v>42</v>
      </c>
    </row>
    <row r="28" spans="3:3" x14ac:dyDescent="0.2">
      <c r="C28" s="8" t="s">
        <v>43</v>
      </c>
    </row>
    <row r="29" spans="3:3" x14ac:dyDescent="0.2">
      <c r="C29" s="8" t="s">
        <v>44</v>
      </c>
    </row>
    <row r="30" spans="3:3" x14ac:dyDescent="0.2">
      <c r="C30" s="8" t="s">
        <v>45</v>
      </c>
    </row>
    <row r="31" spans="3:3" x14ac:dyDescent="0.2">
      <c r="C31" s="8" t="s">
        <v>46</v>
      </c>
    </row>
    <row r="32" spans="3:3" x14ac:dyDescent="0.2">
      <c r="C32" s="8" t="s">
        <v>47</v>
      </c>
    </row>
    <row r="34" spans="3:3" x14ac:dyDescent="0.2">
      <c r="C34" s="9" t="s">
        <v>48</v>
      </c>
    </row>
    <row r="35" spans="3:3" x14ac:dyDescent="0.2">
      <c r="C35" s="8" t="s">
        <v>49</v>
      </c>
    </row>
    <row r="36" spans="3:3" x14ac:dyDescent="0.2">
      <c r="C36" s="8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21B61-A3DB-E445-8FB4-93F3426B7406}">
  <dimension ref="B3:B29"/>
  <sheetViews>
    <sheetView showGridLines="0" tabSelected="1" zoomScale="144" workbookViewId="0">
      <selection activeCell="B29" sqref="B29"/>
    </sheetView>
  </sheetViews>
  <sheetFormatPr baseColWidth="10" defaultRowHeight="16" x14ac:dyDescent="0.2"/>
  <sheetData>
    <row r="3" spans="2:2" x14ac:dyDescent="0.2">
      <c r="B3" s="7" t="s">
        <v>76</v>
      </c>
    </row>
    <row r="4" spans="2:2" x14ac:dyDescent="0.2">
      <c r="B4" t="s">
        <v>77</v>
      </c>
    </row>
    <row r="5" spans="2:2" x14ac:dyDescent="0.2">
      <c r="B5" t="s">
        <v>78</v>
      </c>
    </row>
    <row r="6" spans="2:2" x14ac:dyDescent="0.2">
      <c r="B6" t="s">
        <v>79</v>
      </c>
    </row>
    <row r="7" spans="2:2" x14ac:dyDescent="0.2">
      <c r="B7" t="s">
        <v>80</v>
      </c>
    </row>
    <row r="9" spans="2:2" x14ac:dyDescent="0.2">
      <c r="B9" s="7" t="s">
        <v>81</v>
      </c>
    </row>
    <row r="10" spans="2:2" x14ac:dyDescent="0.2">
      <c r="B10" t="s">
        <v>82</v>
      </c>
    </row>
    <row r="11" spans="2:2" x14ac:dyDescent="0.2">
      <c r="B11" t="s">
        <v>83</v>
      </c>
    </row>
    <row r="12" spans="2:2" x14ac:dyDescent="0.2">
      <c r="B12" t="s">
        <v>84</v>
      </c>
    </row>
    <row r="13" spans="2:2" x14ac:dyDescent="0.2">
      <c r="B13" t="s">
        <v>85</v>
      </c>
    </row>
    <row r="14" spans="2:2" x14ac:dyDescent="0.2">
      <c r="B14" t="s">
        <v>86</v>
      </c>
    </row>
    <row r="16" spans="2:2" x14ac:dyDescent="0.2">
      <c r="B16" s="7" t="s">
        <v>87</v>
      </c>
    </row>
    <row r="17" spans="2:2" x14ac:dyDescent="0.2">
      <c r="B17" t="s">
        <v>88</v>
      </c>
    </row>
    <row r="18" spans="2:2" x14ac:dyDescent="0.2">
      <c r="B18" t="s">
        <v>89</v>
      </c>
    </row>
    <row r="19" spans="2:2" x14ac:dyDescent="0.2">
      <c r="B19" t="s">
        <v>90</v>
      </c>
    </row>
    <row r="20" spans="2:2" x14ac:dyDescent="0.2">
      <c r="B20" t="s">
        <v>91</v>
      </c>
    </row>
    <row r="21" spans="2:2" x14ac:dyDescent="0.2">
      <c r="B21" t="s">
        <v>92</v>
      </c>
    </row>
    <row r="23" spans="2:2" x14ac:dyDescent="0.2">
      <c r="B23" s="7" t="s">
        <v>93</v>
      </c>
    </row>
    <row r="24" spans="2:2" x14ac:dyDescent="0.2">
      <c r="B24" t="s">
        <v>94</v>
      </c>
    </row>
    <row r="25" spans="2:2" x14ac:dyDescent="0.2">
      <c r="B25" t="s">
        <v>95</v>
      </c>
    </row>
    <row r="26" spans="2:2" x14ac:dyDescent="0.2">
      <c r="B26" t="s">
        <v>96</v>
      </c>
    </row>
    <row r="27" spans="2:2" x14ac:dyDescent="0.2">
      <c r="B27" t="s">
        <v>97</v>
      </c>
    </row>
    <row r="29" spans="2:2" x14ac:dyDescent="0.2">
      <c r="B29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F750C-5A90-684D-AA7F-B603B769F255}">
  <dimension ref="B2:AS4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N6" sqref="N6"/>
    </sheetView>
  </sheetViews>
  <sheetFormatPr baseColWidth="10" defaultRowHeight="16" x14ac:dyDescent="0.2"/>
  <cols>
    <col min="1" max="1" width="1.33203125" style="3" customWidth="1"/>
    <col min="2" max="2" width="20" style="3" bestFit="1" customWidth="1"/>
    <col min="3" max="11" width="5.5" style="3" bestFit="1" customWidth="1"/>
    <col min="12" max="12" width="5.6640625" style="3" bestFit="1" customWidth="1"/>
    <col min="13" max="14" width="5.5" style="3" bestFit="1" customWidth="1"/>
    <col min="15" max="17" width="10.83203125" style="3"/>
    <col min="18" max="18" width="5.6640625" style="3" bestFit="1" customWidth="1"/>
    <col min="19" max="20" width="5.1640625" style="3" bestFit="1" customWidth="1"/>
    <col min="21" max="21" width="5.6640625" style="3" bestFit="1" customWidth="1"/>
    <col min="22" max="45" width="5.1640625" style="3" bestFit="1" customWidth="1"/>
    <col min="46" max="16384" width="10.83203125" style="3"/>
  </cols>
  <sheetData>
    <row r="2" spans="2:45" x14ac:dyDescent="0.2"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15</v>
      </c>
      <c r="L2" s="3" t="s">
        <v>6</v>
      </c>
      <c r="M2" s="3" t="s">
        <v>16</v>
      </c>
      <c r="N2" s="3" t="s">
        <v>17</v>
      </c>
      <c r="R2" s="3">
        <v>2019</v>
      </c>
      <c r="S2" s="4">
        <f>+R2+1</f>
        <v>2020</v>
      </c>
      <c r="T2" s="4">
        <f t="shared" ref="T2:AS2" si="0">+S2+1</f>
        <v>2021</v>
      </c>
      <c r="U2" s="4">
        <f t="shared" si="0"/>
        <v>2022</v>
      </c>
      <c r="V2" s="4">
        <f t="shared" si="0"/>
        <v>2023</v>
      </c>
      <c r="W2" s="4">
        <f t="shared" si="0"/>
        <v>2024</v>
      </c>
      <c r="X2" s="4">
        <f t="shared" si="0"/>
        <v>2025</v>
      </c>
      <c r="Y2" s="4">
        <f t="shared" si="0"/>
        <v>2026</v>
      </c>
      <c r="Z2" s="4">
        <f t="shared" si="0"/>
        <v>2027</v>
      </c>
      <c r="AA2" s="4">
        <f t="shared" si="0"/>
        <v>2028</v>
      </c>
      <c r="AB2" s="4">
        <f t="shared" si="0"/>
        <v>2029</v>
      </c>
      <c r="AC2" s="4">
        <f t="shared" si="0"/>
        <v>2030</v>
      </c>
      <c r="AD2" s="4">
        <f t="shared" si="0"/>
        <v>2031</v>
      </c>
      <c r="AE2" s="4">
        <f t="shared" si="0"/>
        <v>2032</v>
      </c>
      <c r="AF2" s="4">
        <f t="shared" si="0"/>
        <v>2033</v>
      </c>
      <c r="AG2" s="4">
        <f t="shared" si="0"/>
        <v>2034</v>
      </c>
      <c r="AH2" s="4">
        <f t="shared" si="0"/>
        <v>2035</v>
      </c>
      <c r="AI2" s="4">
        <f t="shared" si="0"/>
        <v>2036</v>
      </c>
      <c r="AJ2" s="4">
        <f t="shared" si="0"/>
        <v>2037</v>
      </c>
      <c r="AK2" s="4">
        <f t="shared" si="0"/>
        <v>2038</v>
      </c>
      <c r="AL2" s="4">
        <f t="shared" si="0"/>
        <v>2039</v>
      </c>
      <c r="AM2" s="4">
        <f t="shared" si="0"/>
        <v>2040</v>
      </c>
      <c r="AN2" s="4">
        <f t="shared" si="0"/>
        <v>2041</v>
      </c>
      <c r="AO2" s="4">
        <f t="shared" si="0"/>
        <v>2042</v>
      </c>
      <c r="AP2" s="4">
        <f t="shared" si="0"/>
        <v>2043</v>
      </c>
      <c r="AQ2" s="4">
        <f t="shared" si="0"/>
        <v>2044</v>
      </c>
      <c r="AR2" s="4">
        <f t="shared" si="0"/>
        <v>2045</v>
      </c>
      <c r="AS2" s="4">
        <f t="shared" si="0"/>
        <v>2046</v>
      </c>
    </row>
    <row r="3" spans="2:45" x14ac:dyDescent="0.2">
      <c r="B3" s="3" t="s">
        <v>25</v>
      </c>
      <c r="C3" s="3">
        <v>34.9</v>
      </c>
      <c r="D3" s="3">
        <v>14.8</v>
      </c>
      <c r="E3" s="3">
        <v>24.8</v>
      </c>
      <c r="F3" s="3">
        <f>+V3-SUM(C3:E3)</f>
        <v>90.699999999999989</v>
      </c>
      <c r="G3" s="3">
        <v>37.4</v>
      </c>
      <c r="H3" s="3">
        <v>54.7</v>
      </c>
      <c r="I3" s="3">
        <v>62.4</v>
      </c>
      <c r="J3" s="3">
        <f>+W3-SUM(G3:I3)</f>
        <v>86.300000000000011</v>
      </c>
      <c r="K3" s="3">
        <v>34.9</v>
      </c>
      <c r="L3" s="3">
        <v>51.8</v>
      </c>
      <c r="R3" s="3">
        <v>467.8</v>
      </c>
      <c r="S3" s="3">
        <v>90.4</v>
      </c>
      <c r="T3" s="3">
        <v>114.6</v>
      </c>
      <c r="U3" s="3">
        <v>249.2</v>
      </c>
      <c r="V3" s="3">
        <v>165.2</v>
      </c>
      <c r="W3" s="3">
        <v>240.8</v>
      </c>
    </row>
    <row r="4" spans="2:45" x14ac:dyDescent="0.2">
      <c r="B4" s="3" t="s">
        <v>21</v>
      </c>
      <c r="C4" s="3">
        <v>3.9</v>
      </c>
      <c r="D4" s="3">
        <v>0.5</v>
      </c>
      <c r="E4" s="3">
        <v>2.6</v>
      </c>
      <c r="F4" s="3">
        <f t="shared" ref="F4:F8" si="1">+V4-SUM(C4:E4)</f>
        <v>3.5999999999999996</v>
      </c>
      <c r="G4" s="3">
        <v>3.6</v>
      </c>
      <c r="H4" s="3">
        <v>3.7</v>
      </c>
      <c r="I4" s="3">
        <v>3.3</v>
      </c>
      <c r="J4" s="3">
        <f t="shared" ref="J4:J8" si="2">+W4-SUM(G4:I4)</f>
        <v>3.0999999999999979</v>
      </c>
      <c r="K4" s="3">
        <v>3.1</v>
      </c>
      <c r="L4" s="3">
        <v>3.2</v>
      </c>
      <c r="V4" s="3">
        <v>10.6</v>
      </c>
      <c r="W4" s="3">
        <v>13.7</v>
      </c>
    </row>
    <row r="5" spans="2:45" x14ac:dyDescent="0.2">
      <c r="B5" s="3" t="s">
        <v>22</v>
      </c>
      <c r="C5" s="3">
        <v>23.8</v>
      </c>
      <c r="D5" s="3">
        <v>4.5</v>
      </c>
      <c r="E5" s="3">
        <v>14.5</v>
      </c>
      <c r="F5" s="3">
        <f t="shared" si="1"/>
        <v>26.700000000000003</v>
      </c>
      <c r="G5" s="3">
        <v>22.5</v>
      </c>
      <c r="H5" s="3">
        <v>26.7</v>
      </c>
      <c r="I5" s="3">
        <v>32.9</v>
      </c>
      <c r="J5" s="3">
        <f t="shared" si="2"/>
        <v>29.800000000000011</v>
      </c>
      <c r="K5" s="3">
        <v>21.7</v>
      </c>
      <c r="L5" s="3">
        <v>30.9</v>
      </c>
      <c r="V5" s="3">
        <v>69.5</v>
      </c>
      <c r="W5" s="3">
        <v>111.9</v>
      </c>
    </row>
    <row r="6" spans="2:45" x14ac:dyDescent="0.2">
      <c r="B6" s="3" t="s">
        <v>23</v>
      </c>
      <c r="C6" s="3">
        <v>9.5</v>
      </c>
      <c r="D6" s="3">
        <v>1.1000000000000001</v>
      </c>
      <c r="E6" s="3">
        <v>6.3</v>
      </c>
      <c r="F6" s="3">
        <f t="shared" si="1"/>
        <v>12.700000000000003</v>
      </c>
      <c r="G6" s="3">
        <v>10</v>
      </c>
      <c r="H6" s="3">
        <v>9.6</v>
      </c>
      <c r="I6" s="3">
        <v>10.1</v>
      </c>
      <c r="J6" s="3">
        <f t="shared" si="2"/>
        <v>11.899999999999999</v>
      </c>
      <c r="K6" s="3">
        <v>10.7</v>
      </c>
      <c r="L6" s="3">
        <v>9.8000000000000007</v>
      </c>
      <c r="V6" s="3">
        <v>29.6</v>
      </c>
      <c r="W6" s="3">
        <v>41.6</v>
      </c>
    </row>
    <row r="7" spans="2:45" x14ac:dyDescent="0.2">
      <c r="B7" s="3" t="s">
        <v>24</v>
      </c>
      <c r="C7" s="3">
        <v>20.8</v>
      </c>
      <c r="D7" s="3">
        <v>12.5</v>
      </c>
      <c r="E7" s="3">
        <v>7.3</v>
      </c>
      <c r="F7" s="3">
        <f t="shared" si="1"/>
        <v>16.700000000000003</v>
      </c>
      <c r="G7" s="3">
        <v>13.5</v>
      </c>
      <c r="H7" s="3">
        <v>13.4</v>
      </c>
      <c r="I7" s="3">
        <v>12.9</v>
      </c>
      <c r="J7" s="3">
        <f t="shared" si="2"/>
        <v>10.900000000000006</v>
      </c>
      <c r="K7" s="3">
        <v>12.9</v>
      </c>
      <c r="L7" s="3">
        <v>10.6</v>
      </c>
      <c r="V7" s="3">
        <v>57.3</v>
      </c>
      <c r="W7" s="3">
        <v>50.7</v>
      </c>
    </row>
    <row r="8" spans="2:45" x14ac:dyDescent="0.2">
      <c r="B8" s="3" t="s">
        <v>20</v>
      </c>
      <c r="C8" s="3">
        <f>+C3-SUM(C4:C7)</f>
        <v>-23.1</v>
      </c>
      <c r="D8" s="3">
        <f>+D3-SUM(D4:D7)</f>
        <v>-3.8000000000000007</v>
      </c>
      <c r="E8" s="3">
        <f>+E3-SUM(E4:E7)</f>
        <v>-5.9000000000000021</v>
      </c>
      <c r="F8" s="3">
        <f t="shared" si="1"/>
        <v>30.999999999999993</v>
      </c>
      <c r="G8" s="3">
        <f>+G3-SUM(G4:G7)</f>
        <v>-12.200000000000003</v>
      </c>
      <c r="H8" s="3">
        <f>+H3-SUM(H4:H7)</f>
        <v>1.3000000000000043</v>
      </c>
      <c r="I8" s="3">
        <f>+I3-SUM(I4:I7)</f>
        <v>3.2000000000000028</v>
      </c>
      <c r="J8" s="3">
        <f t="shared" si="2"/>
        <v>30.599999999999973</v>
      </c>
      <c r="K8" s="3">
        <f>+K3-SUM(K4:K7)</f>
        <v>-13.5</v>
      </c>
      <c r="L8" s="3">
        <f>+L3-SUM(L4:L7)</f>
        <v>-2.7000000000000099</v>
      </c>
      <c r="V8" s="3">
        <f>+V3-SUM(V4:V7)</f>
        <v>-1.8000000000000114</v>
      </c>
      <c r="W8" s="3">
        <f>+W3-SUM(W4:W7)</f>
        <v>22.899999999999977</v>
      </c>
    </row>
    <row r="10" spans="2:45" x14ac:dyDescent="0.2">
      <c r="B10" s="6" t="s">
        <v>19</v>
      </c>
    </row>
    <row r="11" spans="2:45" s="5" customFormat="1" x14ac:dyDescent="0.2">
      <c r="B11" s="5" t="s">
        <v>18</v>
      </c>
      <c r="G11" s="5">
        <f>+G3/C3-1</f>
        <v>7.1633237822349649E-2</v>
      </c>
      <c r="H11" s="5">
        <f>+H3/D3-1</f>
        <v>2.6959459459459461</v>
      </c>
      <c r="I11" s="5">
        <f>+I3/E3-1</f>
        <v>1.5161290322580645</v>
      </c>
      <c r="J11" s="5">
        <f>+J3/F3-1</f>
        <v>-4.8511576626240061E-2</v>
      </c>
      <c r="K11" s="5">
        <f>+K3/G3-1</f>
        <v>-6.6844919786096302E-2</v>
      </c>
      <c r="L11" s="5">
        <f>+L3/H3-1</f>
        <v>-5.3016453382084161E-2</v>
      </c>
      <c r="S11" s="5">
        <f>+S3/R3-1</f>
        <v>-0.80675502351432238</v>
      </c>
      <c r="T11" s="5">
        <f>+T3/S3-1</f>
        <v>0.26769911504424759</v>
      </c>
      <c r="U11" s="5">
        <f>+U3/T3-1</f>
        <v>1.174520069808028</v>
      </c>
      <c r="V11" s="5">
        <f>+V3/U3-1</f>
        <v>-0.3370786516853933</v>
      </c>
      <c r="W11" s="5">
        <f>+W3/V3-1</f>
        <v>0.45762711864406791</v>
      </c>
    </row>
    <row r="14" spans="2:45" x14ac:dyDescent="0.2">
      <c r="B14" s="3" t="s">
        <v>51</v>
      </c>
      <c r="L14" s="3">
        <v>37.200000000000003</v>
      </c>
    </row>
    <row r="15" spans="2:45" x14ac:dyDescent="0.2">
      <c r="B15" s="3" t="s">
        <v>52</v>
      </c>
      <c r="L15" s="3">
        <v>3.1</v>
      </c>
    </row>
    <row r="16" spans="2:45" x14ac:dyDescent="0.2">
      <c r="B16" s="3" t="s">
        <v>53</v>
      </c>
      <c r="L16" s="3">
        <v>0</v>
      </c>
    </row>
    <row r="17" spans="2:12" x14ac:dyDescent="0.2">
      <c r="B17" s="3" t="s">
        <v>54</v>
      </c>
      <c r="L17" s="3">
        <v>57.1</v>
      </c>
    </row>
    <row r="18" spans="2:12" x14ac:dyDescent="0.2">
      <c r="B18" s="3" t="s">
        <v>55</v>
      </c>
      <c r="L18" s="3">
        <v>0</v>
      </c>
    </row>
    <row r="19" spans="2:12" x14ac:dyDescent="0.2">
      <c r="B19" s="3" t="s">
        <v>56</v>
      </c>
      <c r="L19" s="3">
        <v>3.6</v>
      </c>
    </row>
    <row r="20" spans="2:12" x14ac:dyDescent="0.2">
      <c r="B20" s="3" t="s">
        <v>57</v>
      </c>
      <c r="L20" s="3">
        <v>16.7</v>
      </c>
    </row>
    <row r="21" spans="2:12" x14ac:dyDescent="0.2">
      <c r="B21" s="3" t="s">
        <v>58</v>
      </c>
      <c r="L21" s="3">
        <v>322</v>
      </c>
    </row>
    <row r="22" spans="2:12" x14ac:dyDescent="0.2">
      <c r="B22" s="3" t="s">
        <v>59</v>
      </c>
      <c r="L22" s="3">
        <v>4.3</v>
      </c>
    </row>
    <row r="23" spans="2:12" x14ac:dyDescent="0.2">
      <c r="B23" s="3" t="s">
        <v>60</v>
      </c>
      <c r="L23" s="3">
        <v>0.8</v>
      </c>
    </row>
    <row r="24" spans="2:12" x14ac:dyDescent="0.2">
      <c r="B24" s="3" t="s">
        <v>61</v>
      </c>
      <c r="L24" s="3">
        <v>17.2</v>
      </c>
    </row>
    <row r="25" spans="2:12" s="6" customFormat="1" x14ac:dyDescent="0.2">
      <c r="B25" s="6" t="s">
        <v>62</v>
      </c>
      <c r="L25" s="6">
        <f>+SUM(L14:L24)</f>
        <v>462</v>
      </c>
    </row>
    <row r="27" spans="2:12" x14ac:dyDescent="0.2">
      <c r="B27" s="3" t="s">
        <v>63</v>
      </c>
      <c r="L27" s="2">
        <v>4.0999999999999996</v>
      </c>
    </row>
    <row r="28" spans="2:12" x14ac:dyDescent="0.2">
      <c r="B28" s="3" t="s">
        <v>64</v>
      </c>
      <c r="L28" s="2">
        <v>4.4000000000000004</v>
      </c>
    </row>
    <row r="29" spans="2:12" x14ac:dyDescent="0.2">
      <c r="B29" s="3" t="s">
        <v>65</v>
      </c>
      <c r="L29" s="2">
        <v>1.9</v>
      </c>
    </row>
    <row r="30" spans="2:12" x14ac:dyDescent="0.2">
      <c r="B30" s="3" t="s">
        <v>75</v>
      </c>
      <c r="L30" s="2">
        <v>7.3</v>
      </c>
    </row>
    <row r="31" spans="2:12" x14ac:dyDescent="0.2">
      <c r="B31" s="3" t="s">
        <v>66</v>
      </c>
      <c r="L31" s="2">
        <v>19.399999999999999</v>
      </c>
    </row>
    <row r="32" spans="2:12" x14ac:dyDescent="0.2">
      <c r="B32" s="3" t="s">
        <v>67</v>
      </c>
      <c r="L32" s="2">
        <v>18.600000000000001</v>
      </c>
    </row>
    <row r="33" spans="2:12" x14ac:dyDescent="0.2">
      <c r="B33" s="3" t="s">
        <v>68</v>
      </c>
      <c r="L33" s="2">
        <v>2.2000000000000002</v>
      </c>
    </row>
    <row r="34" spans="2:12" x14ac:dyDescent="0.2">
      <c r="B34" s="3" t="s">
        <v>69</v>
      </c>
      <c r="L34" s="2">
        <v>0</v>
      </c>
    </row>
    <row r="35" spans="2:12" x14ac:dyDescent="0.2">
      <c r="B35" s="3" t="s">
        <v>64</v>
      </c>
      <c r="L35" s="2">
        <v>41.2</v>
      </c>
    </row>
    <row r="36" spans="2:12" x14ac:dyDescent="0.2">
      <c r="B36" s="3" t="s">
        <v>70</v>
      </c>
      <c r="L36" s="2">
        <v>11.4</v>
      </c>
    </row>
    <row r="37" spans="2:12" x14ac:dyDescent="0.2">
      <c r="B37" s="3" t="s">
        <v>71</v>
      </c>
      <c r="L37" s="2">
        <v>1.5</v>
      </c>
    </row>
    <row r="38" spans="2:12" x14ac:dyDescent="0.2">
      <c r="B38" s="3" t="s">
        <v>72</v>
      </c>
      <c r="L38" s="2">
        <f>+SUM(L27:L37)</f>
        <v>112</v>
      </c>
    </row>
    <row r="39" spans="2:12" x14ac:dyDescent="0.2">
      <c r="B39" s="3" t="s">
        <v>73</v>
      </c>
      <c r="L39" s="3">
        <v>350</v>
      </c>
    </row>
    <row r="40" spans="2:12" s="6" customFormat="1" x14ac:dyDescent="0.2">
      <c r="B40" s="6" t="s">
        <v>74</v>
      </c>
      <c r="L40" s="6">
        <f>+SUM(L38:L39)</f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Game Theory 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Jameel Brannon</dc:creator>
  <cp:lastModifiedBy>Jameel Brannon</cp:lastModifiedBy>
  <dcterms:created xsi:type="dcterms:W3CDTF">2025-09-23T16:09:38Z</dcterms:created>
  <dcterms:modified xsi:type="dcterms:W3CDTF">2025-09-23T17:34:34Z</dcterms:modified>
</cp:coreProperties>
</file>