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8073075F-5EE2-D94F-B351-6C154A0056CA}" xr6:coauthVersionLast="47" xr6:coauthVersionMax="47" xr10:uidLastSave="{00000000-0000-0000-0000-000000000000}"/>
  <bookViews>
    <workbookView xWindow="20420" yWindow="680" windowWidth="30160" windowHeight="27560" activeTab="1" xr2:uid="{D3BAC4E4-A1AF-1B4E-93BB-4EDA744F3FF8}"/>
  </bookViews>
  <sheets>
    <sheet name="Model " sheetId="10" r:id="rId1"/>
    <sheet name="Main" sheetId="1" r:id="rId2"/>
    <sheet name="Models --&gt;" sheetId="7" r:id="rId3"/>
    <sheet name="Sports" sheetId="5" r:id="rId4"/>
    <sheet name="LinearTV" sheetId="9" r:id="rId5"/>
    <sheet name="D2C" sheetId="8" r:id="rId6"/>
    <sheet name="Content&amp;Licensing" sheetId="6" r:id="rId7"/>
    <sheet name="Experience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0" l="1"/>
  <c r="G92" i="10"/>
  <c r="H92" i="10"/>
  <c r="I92" i="10"/>
  <c r="J92" i="10"/>
  <c r="K92" i="10"/>
  <c r="L92" i="10"/>
  <c r="M92" i="10"/>
  <c r="M91" i="10"/>
  <c r="L91" i="10"/>
  <c r="K91" i="10"/>
  <c r="J91" i="10"/>
  <c r="I91" i="10"/>
  <c r="H91" i="10"/>
  <c r="G91" i="10"/>
  <c r="F91" i="10"/>
  <c r="E91" i="10"/>
  <c r="D91" i="10"/>
  <c r="C91" i="10"/>
  <c r="AJ28" i="10"/>
  <c r="AK28" i="10" s="1"/>
  <c r="AL28" i="10" s="1"/>
  <c r="AM28" i="10" s="1"/>
  <c r="AN28" i="10" s="1"/>
  <c r="AO28" i="10" s="1"/>
  <c r="AP28" i="10" s="1"/>
  <c r="AQ28" i="10" s="1"/>
  <c r="AI28" i="10"/>
  <c r="AT48" i="10"/>
  <c r="AT46" i="10"/>
  <c r="AS3" i="10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AR3" i="10"/>
  <c r="N60" i="10"/>
  <c r="N59" i="10"/>
  <c r="N58" i="10"/>
  <c r="AH60" i="10"/>
  <c r="AH59" i="10"/>
  <c r="AH58" i="10"/>
  <c r="AH55" i="10"/>
  <c r="AQ54" i="10"/>
  <c r="AP54" i="10"/>
  <c r="AO54" i="10"/>
  <c r="AN54" i="10"/>
  <c r="AM54" i="10"/>
  <c r="AL54" i="10"/>
  <c r="AK54" i="10"/>
  <c r="AJ54" i="10"/>
  <c r="AI54" i="10"/>
  <c r="AH54" i="10"/>
  <c r="AI53" i="10"/>
  <c r="AH53" i="10"/>
  <c r="AJ36" i="10"/>
  <c r="AK36" i="10" s="1"/>
  <c r="AL36" i="10" s="1"/>
  <c r="AM36" i="10" s="1"/>
  <c r="AN36" i="10" s="1"/>
  <c r="AO36" i="10" s="1"/>
  <c r="AP36" i="10" s="1"/>
  <c r="AQ36" i="10" s="1"/>
  <c r="AI36" i="10"/>
  <c r="N39" i="10"/>
  <c r="AI30" i="10"/>
  <c r="AJ29" i="10"/>
  <c r="AK29" i="10" s="1"/>
  <c r="AL29" i="10" s="1"/>
  <c r="AM29" i="10" s="1"/>
  <c r="AN29" i="10" s="1"/>
  <c r="AO29" i="10" s="1"/>
  <c r="AP29" i="10" s="1"/>
  <c r="AQ29" i="10" s="1"/>
  <c r="AI29" i="10"/>
  <c r="N40" i="10"/>
  <c r="N38" i="10"/>
  <c r="N37" i="10"/>
  <c r="N36" i="10"/>
  <c r="N35" i="10"/>
  <c r="N34" i="10"/>
  <c r="N33" i="10"/>
  <c r="N32" i="10"/>
  <c r="N31" i="10"/>
  <c r="N30" i="10"/>
  <c r="N29" i="10"/>
  <c r="N54" i="10"/>
  <c r="N53" i="10"/>
  <c r="N28" i="10"/>
  <c r="AH40" i="10"/>
  <c r="AH39" i="10"/>
  <c r="AH38" i="10"/>
  <c r="AH37" i="10"/>
  <c r="AH36" i="10"/>
  <c r="AH35" i="10"/>
  <c r="AH34" i="10"/>
  <c r="AH33" i="10"/>
  <c r="AH32" i="10"/>
  <c r="AH31" i="10"/>
  <c r="AH29" i="10"/>
  <c r="AH28" i="10"/>
  <c r="M62" i="10"/>
  <c r="L62" i="10"/>
  <c r="K62" i="10"/>
  <c r="J62" i="10"/>
  <c r="I62" i="10"/>
  <c r="H62" i="10"/>
  <c r="G62" i="10"/>
  <c r="F62" i="10"/>
  <c r="E62" i="10"/>
  <c r="D62" i="10"/>
  <c r="C62" i="10"/>
  <c r="C82" i="10"/>
  <c r="C86" i="10"/>
  <c r="C85" i="10"/>
  <c r="C83" i="10"/>
  <c r="C74" i="10"/>
  <c r="D82" i="10"/>
  <c r="D86" i="10"/>
  <c r="D85" i="10"/>
  <c r="D83" i="10"/>
  <c r="D74" i="10"/>
  <c r="E82" i="10"/>
  <c r="E86" i="10"/>
  <c r="E85" i="10"/>
  <c r="E83" i="10"/>
  <c r="E74" i="10"/>
  <c r="G86" i="10"/>
  <c r="G85" i="10"/>
  <c r="G83" i="10"/>
  <c r="G74" i="10"/>
  <c r="H86" i="10"/>
  <c r="H85" i="10"/>
  <c r="H83" i="10"/>
  <c r="H74" i="10"/>
  <c r="F82" i="10"/>
  <c r="F86" i="10"/>
  <c r="F85" i="10"/>
  <c r="F83" i="10"/>
  <c r="F74" i="10"/>
  <c r="I86" i="10"/>
  <c r="I85" i="10"/>
  <c r="I83" i="10"/>
  <c r="I74" i="10"/>
  <c r="K86" i="10"/>
  <c r="K87" i="10" s="1"/>
  <c r="K85" i="10"/>
  <c r="K83" i="10"/>
  <c r="K74" i="10"/>
  <c r="L86" i="10"/>
  <c r="L85" i="10"/>
  <c r="L83" i="10"/>
  <c r="L74" i="10"/>
  <c r="M87" i="10"/>
  <c r="J87" i="10"/>
  <c r="M86" i="10"/>
  <c r="J86" i="10"/>
  <c r="M85" i="10"/>
  <c r="J85" i="10"/>
  <c r="J83" i="10"/>
  <c r="J74" i="10"/>
  <c r="M83" i="10"/>
  <c r="M74" i="10"/>
  <c r="AG14" i="10"/>
  <c r="AG13" i="10"/>
  <c r="AG12" i="10"/>
  <c r="AG11" i="10"/>
  <c r="AG10" i="10"/>
  <c r="AG9" i="10"/>
  <c r="AG8" i="10"/>
  <c r="AG7" i="10"/>
  <c r="AG6" i="10"/>
  <c r="AG5" i="10"/>
  <c r="AG4" i="10"/>
  <c r="AG49" i="10"/>
  <c r="AG52" i="10"/>
  <c r="AG51" i="10"/>
  <c r="AG50" i="10"/>
  <c r="AG48" i="10"/>
  <c r="AG47" i="10"/>
  <c r="AG46" i="10"/>
  <c r="AG44" i="10"/>
  <c r="J25" i="10"/>
  <c r="J24" i="10"/>
  <c r="J23" i="10"/>
  <c r="J22" i="10"/>
  <c r="J21" i="10"/>
  <c r="J20" i="10"/>
  <c r="J19" i="10"/>
  <c r="J17" i="10"/>
  <c r="AG18" i="10"/>
  <c r="AF18" i="10"/>
  <c r="AF16" i="10"/>
  <c r="L13" i="10"/>
  <c r="K13" i="10"/>
  <c r="J13" i="10"/>
  <c r="I13" i="10"/>
  <c r="H13" i="10"/>
  <c r="M13" i="10"/>
  <c r="G10" i="10"/>
  <c r="G6" i="10"/>
  <c r="M48" i="10"/>
  <c r="M49" i="10"/>
  <c r="M50" i="10"/>
  <c r="M51" i="10"/>
  <c r="M52" i="10"/>
  <c r="M53" i="10"/>
  <c r="M54" i="10"/>
  <c r="K52" i="10"/>
  <c r="K51" i="10"/>
  <c r="K50" i="10"/>
  <c r="K49" i="10"/>
  <c r="K48" i="10"/>
  <c r="K47" i="10"/>
  <c r="K46" i="10"/>
  <c r="K44" i="10"/>
  <c r="L52" i="10"/>
  <c r="L51" i="10"/>
  <c r="L50" i="10"/>
  <c r="L49" i="10"/>
  <c r="L48" i="10"/>
  <c r="L47" i="10"/>
  <c r="L46" i="10"/>
  <c r="L44" i="10"/>
  <c r="G18" i="10"/>
  <c r="J18" i="10" s="1"/>
  <c r="J16" i="10" s="1"/>
  <c r="M10" i="10"/>
  <c r="M11" i="10" s="1"/>
  <c r="L10" i="10"/>
  <c r="L11" i="10" s="1"/>
  <c r="K10" i="10"/>
  <c r="K11" i="10" s="1"/>
  <c r="J10" i="10"/>
  <c r="J11" i="10" s="1"/>
  <c r="H10" i="10"/>
  <c r="H11" i="10" s="1"/>
  <c r="H6" i="10"/>
  <c r="H7" i="10" s="1"/>
  <c r="L6" i="10"/>
  <c r="L7" i="10" s="1"/>
  <c r="K6" i="10"/>
  <c r="K7" i="10" s="1"/>
  <c r="J6" i="10"/>
  <c r="J7" i="10" s="1"/>
  <c r="I6" i="10"/>
  <c r="I7" i="10" s="1"/>
  <c r="L18" i="10"/>
  <c r="H18" i="10"/>
  <c r="K16" i="10"/>
  <c r="H16" i="10"/>
  <c r="H26" i="10" s="1"/>
  <c r="F16" i="10"/>
  <c r="E16" i="10"/>
  <c r="D16" i="10"/>
  <c r="C16" i="10"/>
  <c r="I18" i="10"/>
  <c r="I16" i="10" s="1"/>
  <c r="I26" i="10" s="1"/>
  <c r="M18" i="10"/>
  <c r="M16" i="10" s="1"/>
  <c r="M26" i="10" s="1"/>
  <c r="M47" i="10"/>
  <c r="M46" i="10"/>
  <c r="M44" i="10"/>
  <c r="I10" i="10"/>
  <c r="I11" i="10" s="1"/>
  <c r="M6" i="10"/>
  <c r="M7" i="10" s="1"/>
  <c r="AF54" i="10"/>
  <c r="AF53" i="10"/>
  <c r="AG53" i="10"/>
  <c r="AG54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Q3" i="10"/>
  <c r="R3" i="10" s="1"/>
  <c r="S3" i="10" s="1"/>
  <c r="T3" i="10" s="1"/>
  <c r="U3" i="10" s="1"/>
  <c r="V3" i="10" s="1"/>
  <c r="W3" i="10" s="1"/>
  <c r="E59" i="10"/>
  <c r="D59" i="10"/>
  <c r="C59" i="10"/>
  <c r="E58" i="10"/>
  <c r="D58" i="10"/>
  <c r="C58" i="10"/>
  <c r="I54" i="10"/>
  <c r="H54" i="10"/>
  <c r="G54" i="10"/>
  <c r="I53" i="10"/>
  <c r="H53" i="10"/>
  <c r="G53" i="10"/>
  <c r="F39" i="10"/>
  <c r="F37" i="10"/>
  <c r="F36" i="10"/>
  <c r="F35" i="10"/>
  <c r="F34" i="10"/>
  <c r="F33" i="10"/>
  <c r="F32" i="10"/>
  <c r="F31" i="10"/>
  <c r="F29" i="10"/>
  <c r="F28" i="10"/>
  <c r="F58" i="10" s="1"/>
  <c r="C30" i="10"/>
  <c r="D30" i="10"/>
  <c r="E30" i="10"/>
  <c r="J39" i="10"/>
  <c r="J37" i="10"/>
  <c r="J36" i="10"/>
  <c r="J35" i="10"/>
  <c r="J34" i="10"/>
  <c r="J33" i="10"/>
  <c r="J32" i="10"/>
  <c r="J31" i="10"/>
  <c r="J29" i="10"/>
  <c r="J54" i="10" s="1"/>
  <c r="J28" i="10"/>
  <c r="AF59" i="10"/>
  <c r="AF58" i="10"/>
  <c r="AE30" i="10"/>
  <c r="AF30" i="10"/>
  <c r="AF55" i="10" s="1"/>
  <c r="AG59" i="10"/>
  <c r="AG58" i="10"/>
  <c r="AG30" i="10"/>
  <c r="M59" i="10"/>
  <c r="L59" i="10"/>
  <c r="K59" i="10"/>
  <c r="I59" i="10"/>
  <c r="H59" i="10"/>
  <c r="G59" i="10"/>
  <c r="M58" i="10"/>
  <c r="L58" i="10"/>
  <c r="K58" i="10"/>
  <c r="I58" i="10"/>
  <c r="H58" i="10"/>
  <c r="G58" i="10"/>
  <c r="K54" i="10"/>
  <c r="K53" i="10"/>
  <c r="G30" i="10"/>
  <c r="K30" i="10"/>
  <c r="K60" i="10" s="1"/>
  <c r="L54" i="10"/>
  <c r="L53" i="10"/>
  <c r="H30" i="10"/>
  <c r="L30" i="10"/>
  <c r="L60" i="10" s="1"/>
  <c r="I30" i="10"/>
  <c r="M30" i="10"/>
  <c r="M55" i="10" s="1"/>
  <c r="Y3" i="10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V15" i="8"/>
  <c r="W15" i="8" s="1"/>
  <c r="X15" i="8" s="1"/>
  <c r="Y15" i="8" s="1"/>
  <c r="Z15" i="8" s="1"/>
  <c r="AA15" i="8" s="1"/>
  <c r="AB15" i="8" s="1"/>
  <c r="AC15" i="8" s="1"/>
  <c r="U15" i="8"/>
  <c r="X9" i="4"/>
  <c r="Y9" i="4" s="1"/>
  <c r="Z9" i="4" s="1"/>
  <c r="AA9" i="4" s="1"/>
  <c r="AB9" i="4" s="1"/>
  <c r="AC9" i="4" s="1"/>
  <c r="W9" i="4"/>
  <c r="V9" i="4"/>
  <c r="V12" i="4" s="1"/>
  <c r="W12" i="4" s="1"/>
  <c r="X12" i="4" s="1"/>
  <c r="Y12" i="4" s="1"/>
  <c r="Z12" i="4" s="1"/>
  <c r="AA12" i="4" s="1"/>
  <c r="AB12" i="4" s="1"/>
  <c r="AC12" i="4" s="1"/>
  <c r="U9" i="4"/>
  <c r="AE3" i="4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EK3" i="4" s="1"/>
  <c r="EL3" i="4" s="1"/>
  <c r="EM3" i="4" s="1"/>
  <c r="EN3" i="4" s="1"/>
  <c r="EO3" i="4" s="1"/>
  <c r="EP3" i="4" s="1"/>
  <c r="EQ3" i="4" s="1"/>
  <c r="ER3" i="4" s="1"/>
  <c r="ES3" i="4" s="1"/>
  <c r="ET3" i="4" s="1"/>
  <c r="EU3" i="4" s="1"/>
  <c r="EV3" i="4" s="1"/>
  <c r="EW3" i="4" s="1"/>
  <c r="EX3" i="4" s="1"/>
  <c r="EY3" i="4" s="1"/>
  <c r="EZ3" i="4" s="1"/>
  <c r="FA3" i="4" s="1"/>
  <c r="FB3" i="4" s="1"/>
  <c r="FC3" i="4" s="1"/>
  <c r="FD3" i="4" s="1"/>
  <c r="FE3" i="4" s="1"/>
  <c r="FF3" i="4" s="1"/>
  <c r="FG3" i="4" s="1"/>
  <c r="FH3" i="4" s="1"/>
  <c r="FI3" i="4" s="1"/>
  <c r="FJ3" i="4" s="1"/>
  <c r="FK3" i="4" s="1"/>
  <c r="FL3" i="4" s="1"/>
  <c r="FM3" i="4" s="1"/>
  <c r="FN3" i="4" s="1"/>
  <c r="FO3" i="4" s="1"/>
  <c r="FP3" i="4" s="1"/>
  <c r="FQ3" i="4" s="1"/>
  <c r="FR3" i="4" s="1"/>
  <c r="FS3" i="4" s="1"/>
  <c r="FT3" i="4" s="1"/>
  <c r="FU3" i="4" s="1"/>
  <c r="FV3" i="4" s="1"/>
  <c r="FW3" i="4" s="1"/>
  <c r="FX3" i="4" s="1"/>
  <c r="FY3" i="4" s="1"/>
  <c r="FZ3" i="4" s="1"/>
  <c r="GA3" i="4" s="1"/>
  <c r="GB3" i="4" s="1"/>
  <c r="GC3" i="4" s="1"/>
  <c r="GD3" i="4" s="1"/>
  <c r="GE3" i="4" s="1"/>
  <c r="GF3" i="4" s="1"/>
  <c r="GG3" i="4" s="1"/>
  <c r="GH3" i="4" s="1"/>
  <c r="GI3" i="4" s="1"/>
  <c r="GJ3" i="4" s="1"/>
  <c r="GK3" i="4" s="1"/>
  <c r="GL3" i="4" s="1"/>
  <c r="GM3" i="4" s="1"/>
  <c r="GN3" i="4" s="1"/>
  <c r="GO3" i="4" s="1"/>
  <c r="GP3" i="4" s="1"/>
  <c r="GQ3" i="4" s="1"/>
  <c r="GR3" i="4" s="1"/>
  <c r="GS3" i="4" s="1"/>
  <c r="GT3" i="4" s="1"/>
  <c r="GU3" i="4" s="1"/>
  <c r="GV3" i="4" s="1"/>
  <c r="GW3" i="4" s="1"/>
  <c r="GX3" i="4" s="1"/>
  <c r="GY3" i="4" s="1"/>
  <c r="GZ3" i="4" s="1"/>
  <c r="HA3" i="4" s="1"/>
  <c r="HB3" i="4" s="1"/>
  <c r="HC3" i="4" s="1"/>
  <c r="HD3" i="4" s="1"/>
  <c r="HE3" i="4" s="1"/>
  <c r="HF3" i="4" s="1"/>
  <c r="HG3" i="4" s="1"/>
  <c r="HH3" i="4" s="1"/>
  <c r="HI3" i="4" s="1"/>
  <c r="HJ3" i="4" s="1"/>
  <c r="HK3" i="4" s="1"/>
  <c r="HL3" i="4" s="1"/>
  <c r="HM3" i="4" s="1"/>
  <c r="HN3" i="4" s="1"/>
  <c r="HO3" i="4" s="1"/>
  <c r="HP3" i="4" s="1"/>
  <c r="HQ3" i="4" s="1"/>
  <c r="HR3" i="4" s="1"/>
  <c r="HS3" i="4" s="1"/>
  <c r="HT3" i="4" s="1"/>
  <c r="HU3" i="4" s="1"/>
  <c r="HV3" i="4" s="1"/>
  <c r="U12" i="4"/>
  <c r="U11" i="4"/>
  <c r="U10" i="4"/>
  <c r="U13" i="4" s="1"/>
  <c r="T13" i="4"/>
  <c r="T12" i="4"/>
  <c r="T11" i="4"/>
  <c r="T10" i="4"/>
  <c r="T9" i="4"/>
  <c r="J13" i="4"/>
  <c r="J12" i="4"/>
  <c r="J11" i="4"/>
  <c r="J10" i="4"/>
  <c r="J9" i="4"/>
  <c r="G20" i="4"/>
  <c r="G19" i="4"/>
  <c r="G18" i="4"/>
  <c r="G17" i="4"/>
  <c r="G16" i="4"/>
  <c r="F13" i="4"/>
  <c r="F12" i="4"/>
  <c r="F11" i="4"/>
  <c r="F10" i="4"/>
  <c r="F9" i="4"/>
  <c r="F8" i="4"/>
  <c r="F7" i="4"/>
  <c r="F6" i="4"/>
  <c r="F5" i="4"/>
  <c r="F4" i="4"/>
  <c r="S21" i="4"/>
  <c r="S20" i="4"/>
  <c r="S19" i="4"/>
  <c r="S18" i="4"/>
  <c r="S17" i="4"/>
  <c r="S16" i="4"/>
  <c r="S9" i="4"/>
  <c r="S13" i="4" s="1"/>
  <c r="R9" i="4"/>
  <c r="R13" i="4" s="1"/>
  <c r="C9" i="4"/>
  <c r="C13" i="4" s="1"/>
  <c r="G9" i="4"/>
  <c r="G13" i="4" s="1"/>
  <c r="H20" i="4"/>
  <c r="H19" i="4"/>
  <c r="H18" i="4"/>
  <c r="H17" i="4"/>
  <c r="H16" i="4"/>
  <c r="D9" i="4"/>
  <c r="D13" i="4" s="1"/>
  <c r="H9" i="4"/>
  <c r="H13" i="4" s="1"/>
  <c r="I20" i="4"/>
  <c r="I19" i="4"/>
  <c r="I18" i="4"/>
  <c r="I17" i="4"/>
  <c r="I16" i="4"/>
  <c r="E9" i="4"/>
  <c r="E13" i="4" s="1"/>
  <c r="I13" i="4"/>
  <c r="I9" i="4"/>
  <c r="HV3" i="5"/>
  <c r="HU3" i="5"/>
  <c r="HT3" i="5"/>
  <c r="HS3" i="5"/>
  <c r="HP3" i="5"/>
  <c r="HQ3" i="5" s="1"/>
  <c r="HR3" i="5" s="1"/>
  <c r="GH3" i="5"/>
  <c r="GI3" i="5" s="1"/>
  <c r="GJ3" i="5" s="1"/>
  <c r="GK3" i="5" s="1"/>
  <c r="GL3" i="5" s="1"/>
  <c r="GM3" i="5" s="1"/>
  <c r="GN3" i="5" s="1"/>
  <c r="GO3" i="5" s="1"/>
  <c r="GP3" i="5" s="1"/>
  <c r="GQ3" i="5" s="1"/>
  <c r="GR3" i="5" s="1"/>
  <c r="GS3" i="5" s="1"/>
  <c r="GT3" i="5" s="1"/>
  <c r="GU3" i="5" s="1"/>
  <c r="GV3" i="5" s="1"/>
  <c r="GW3" i="5" s="1"/>
  <c r="GX3" i="5" s="1"/>
  <c r="GY3" i="5" s="1"/>
  <c r="GZ3" i="5" s="1"/>
  <c r="HA3" i="5" s="1"/>
  <c r="HB3" i="5" s="1"/>
  <c r="HC3" i="5" s="1"/>
  <c r="HD3" i="5" s="1"/>
  <c r="HE3" i="5" s="1"/>
  <c r="HF3" i="5" s="1"/>
  <c r="HG3" i="5" s="1"/>
  <c r="HH3" i="5" s="1"/>
  <c r="HI3" i="5" s="1"/>
  <c r="HJ3" i="5" s="1"/>
  <c r="HK3" i="5" s="1"/>
  <c r="HL3" i="5" s="1"/>
  <c r="HM3" i="5" s="1"/>
  <c r="HN3" i="5" s="1"/>
  <c r="HO3" i="5" s="1"/>
  <c r="AE17" i="5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AV17" i="5" s="1"/>
  <c r="AW17" i="5" s="1"/>
  <c r="AX17" i="5" s="1"/>
  <c r="AY17" i="5" s="1"/>
  <c r="AZ17" i="5" s="1"/>
  <c r="BA17" i="5" s="1"/>
  <c r="BB17" i="5" s="1"/>
  <c r="BC17" i="5" s="1"/>
  <c r="BD17" i="5" s="1"/>
  <c r="BE17" i="5" s="1"/>
  <c r="BF17" i="5" s="1"/>
  <c r="BG17" i="5" s="1"/>
  <c r="BH17" i="5" s="1"/>
  <c r="BI17" i="5" s="1"/>
  <c r="BJ17" i="5" s="1"/>
  <c r="BK17" i="5" s="1"/>
  <c r="BL17" i="5" s="1"/>
  <c r="BM17" i="5" s="1"/>
  <c r="BN17" i="5" s="1"/>
  <c r="BO17" i="5" s="1"/>
  <c r="BP17" i="5" s="1"/>
  <c r="BQ17" i="5" s="1"/>
  <c r="BR17" i="5" s="1"/>
  <c r="BS17" i="5" s="1"/>
  <c r="BT17" i="5" s="1"/>
  <c r="BU17" i="5" s="1"/>
  <c r="BV17" i="5" s="1"/>
  <c r="BW17" i="5" s="1"/>
  <c r="BX17" i="5" s="1"/>
  <c r="BY17" i="5" s="1"/>
  <c r="BZ17" i="5" s="1"/>
  <c r="CA17" i="5" s="1"/>
  <c r="CB17" i="5" s="1"/>
  <c r="CC17" i="5" s="1"/>
  <c r="CD17" i="5" s="1"/>
  <c r="CE17" i="5" s="1"/>
  <c r="CF17" i="5" s="1"/>
  <c r="CG17" i="5" s="1"/>
  <c r="CH17" i="5" s="1"/>
  <c r="CI17" i="5" s="1"/>
  <c r="CJ17" i="5" s="1"/>
  <c r="CK17" i="5" s="1"/>
  <c r="CL17" i="5" s="1"/>
  <c r="CM17" i="5" s="1"/>
  <c r="CN17" i="5" s="1"/>
  <c r="CO17" i="5" s="1"/>
  <c r="CP17" i="5" s="1"/>
  <c r="CQ17" i="5" s="1"/>
  <c r="CR17" i="5" s="1"/>
  <c r="CS17" i="5" s="1"/>
  <c r="CT17" i="5" s="1"/>
  <c r="CU17" i="5" s="1"/>
  <c r="CV17" i="5" s="1"/>
  <c r="CW17" i="5" s="1"/>
  <c r="CX17" i="5" s="1"/>
  <c r="CY17" i="5" s="1"/>
  <c r="CZ17" i="5" s="1"/>
  <c r="DA17" i="5" s="1"/>
  <c r="DB17" i="5" s="1"/>
  <c r="DC17" i="5" s="1"/>
  <c r="DD17" i="5" s="1"/>
  <c r="DE17" i="5" s="1"/>
  <c r="DF17" i="5" s="1"/>
  <c r="DG17" i="5" s="1"/>
  <c r="DH17" i="5" s="1"/>
  <c r="DI17" i="5" s="1"/>
  <c r="DJ17" i="5" s="1"/>
  <c r="DK17" i="5" s="1"/>
  <c r="DL17" i="5" s="1"/>
  <c r="DM17" i="5" s="1"/>
  <c r="DN17" i="5" s="1"/>
  <c r="DO17" i="5" s="1"/>
  <c r="DP17" i="5" s="1"/>
  <c r="DQ17" i="5" s="1"/>
  <c r="DR17" i="5" s="1"/>
  <c r="DS17" i="5" s="1"/>
  <c r="DT17" i="5" s="1"/>
  <c r="DU17" i="5" s="1"/>
  <c r="DV17" i="5" s="1"/>
  <c r="DW17" i="5" s="1"/>
  <c r="DX17" i="5" s="1"/>
  <c r="DY17" i="5" s="1"/>
  <c r="DZ17" i="5" s="1"/>
  <c r="EA17" i="5" s="1"/>
  <c r="EB17" i="5" s="1"/>
  <c r="EC17" i="5" s="1"/>
  <c r="ED17" i="5" s="1"/>
  <c r="EE17" i="5" s="1"/>
  <c r="EF17" i="5" s="1"/>
  <c r="EG17" i="5" s="1"/>
  <c r="EH17" i="5" s="1"/>
  <c r="EI17" i="5" s="1"/>
  <c r="EJ17" i="5" s="1"/>
  <c r="EK17" i="5" s="1"/>
  <c r="EL17" i="5" s="1"/>
  <c r="EM17" i="5" s="1"/>
  <c r="EN17" i="5" s="1"/>
  <c r="EO17" i="5" s="1"/>
  <c r="EP17" i="5" s="1"/>
  <c r="EQ17" i="5" s="1"/>
  <c r="ER17" i="5" s="1"/>
  <c r="ES17" i="5" s="1"/>
  <c r="ET17" i="5" s="1"/>
  <c r="EU17" i="5" s="1"/>
  <c r="EV17" i="5" s="1"/>
  <c r="EW17" i="5" s="1"/>
  <c r="EX17" i="5" s="1"/>
  <c r="EY17" i="5" s="1"/>
  <c r="EZ17" i="5" s="1"/>
  <c r="FA17" i="5" s="1"/>
  <c r="FB17" i="5" s="1"/>
  <c r="FC17" i="5" s="1"/>
  <c r="FD17" i="5" s="1"/>
  <c r="FE17" i="5" s="1"/>
  <c r="FF17" i="5" s="1"/>
  <c r="FG17" i="5" s="1"/>
  <c r="FH17" i="5" s="1"/>
  <c r="FI17" i="5" s="1"/>
  <c r="FJ17" i="5" s="1"/>
  <c r="FK17" i="5" s="1"/>
  <c r="FL17" i="5" s="1"/>
  <c r="FM17" i="5" s="1"/>
  <c r="FN17" i="5" s="1"/>
  <c r="FO17" i="5" s="1"/>
  <c r="FP17" i="5" s="1"/>
  <c r="FQ17" i="5" s="1"/>
  <c r="FR17" i="5" s="1"/>
  <c r="FS17" i="5" s="1"/>
  <c r="FT17" i="5" s="1"/>
  <c r="FU17" i="5" s="1"/>
  <c r="FV17" i="5" s="1"/>
  <c r="FW17" i="5" s="1"/>
  <c r="FX17" i="5" s="1"/>
  <c r="FY17" i="5" s="1"/>
  <c r="FZ17" i="5" s="1"/>
  <c r="GA17" i="5" s="1"/>
  <c r="GB17" i="5" s="1"/>
  <c r="GC17" i="5" s="1"/>
  <c r="GD17" i="5" s="1"/>
  <c r="GE17" i="5" s="1"/>
  <c r="GF17" i="5" s="1"/>
  <c r="GG17" i="5" s="1"/>
  <c r="GH17" i="5" s="1"/>
  <c r="GI17" i="5" s="1"/>
  <c r="GJ17" i="5" s="1"/>
  <c r="GK17" i="5" s="1"/>
  <c r="GL17" i="5" s="1"/>
  <c r="GM17" i="5" s="1"/>
  <c r="GN17" i="5" s="1"/>
  <c r="GO17" i="5" s="1"/>
  <c r="GP17" i="5" s="1"/>
  <c r="GQ17" i="5" s="1"/>
  <c r="GR17" i="5" s="1"/>
  <c r="GS17" i="5" s="1"/>
  <c r="GT17" i="5" s="1"/>
  <c r="GU17" i="5" s="1"/>
  <c r="GV17" i="5" s="1"/>
  <c r="GW17" i="5" s="1"/>
  <c r="GX17" i="5" s="1"/>
  <c r="GY17" i="5" s="1"/>
  <c r="GZ17" i="5" s="1"/>
  <c r="HA17" i="5" s="1"/>
  <c r="HB17" i="5" s="1"/>
  <c r="HC17" i="5" s="1"/>
  <c r="HD17" i="5" s="1"/>
  <c r="HE17" i="5" s="1"/>
  <c r="HF17" i="5" s="1"/>
  <c r="HG17" i="5" s="1"/>
  <c r="HH17" i="5" s="1"/>
  <c r="HI17" i="5" s="1"/>
  <c r="HJ17" i="5" s="1"/>
  <c r="HK17" i="5" s="1"/>
  <c r="HL17" i="5" s="1"/>
  <c r="HM17" i="5" s="1"/>
  <c r="HN17" i="5" s="1"/>
  <c r="HO17" i="5" s="1"/>
  <c r="HP17" i="5" s="1"/>
  <c r="HQ17" i="5" s="1"/>
  <c r="HR17" i="5" s="1"/>
  <c r="HS17" i="5" s="1"/>
  <c r="HT17" i="5" s="1"/>
  <c r="HU17" i="5" s="1"/>
  <c r="HV17" i="5" s="1"/>
  <c r="AE3" i="5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CR3" i="5" s="1"/>
  <c r="CS3" i="5" s="1"/>
  <c r="CT3" i="5" s="1"/>
  <c r="CU3" i="5" s="1"/>
  <c r="CV3" i="5" s="1"/>
  <c r="CW3" i="5" s="1"/>
  <c r="CX3" i="5" s="1"/>
  <c r="CY3" i="5" s="1"/>
  <c r="CZ3" i="5" s="1"/>
  <c r="DA3" i="5" s="1"/>
  <c r="DB3" i="5" s="1"/>
  <c r="DC3" i="5" s="1"/>
  <c r="DD3" i="5" s="1"/>
  <c r="DE3" i="5" s="1"/>
  <c r="DF3" i="5" s="1"/>
  <c r="DG3" i="5" s="1"/>
  <c r="DH3" i="5" s="1"/>
  <c r="DI3" i="5" s="1"/>
  <c r="DJ3" i="5" s="1"/>
  <c r="DK3" i="5" s="1"/>
  <c r="DL3" i="5" s="1"/>
  <c r="DM3" i="5" s="1"/>
  <c r="DN3" i="5" s="1"/>
  <c r="DO3" i="5" s="1"/>
  <c r="DP3" i="5" s="1"/>
  <c r="DQ3" i="5" s="1"/>
  <c r="DR3" i="5" s="1"/>
  <c r="DS3" i="5" s="1"/>
  <c r="DT3" i="5" s="1"/>
  <c r="DU3" i="5" s="1"/>
  <c r="DV3" i="5" s="1"/>
  <c r="DW3" i="5" s="1"/>
  <c r="DX3" i="5" s="1"/>
  <c r="DY3" i="5" s="1"/>
  <c r="DZ3" i="5" s="1"/>
  <c r="EA3" i="5" s="1"/>
  <c r="EB3" i="5" s="1"/>
  <c r="EC3" i="5" s="1"/>
  <c r="ED3" i="5" s="1"/>
  <c r="EE3" i="5" s="1"/>
  <c r="EF3" i="5" s="1"/>
  <c r="EG3" i="5" s="1"/>
  <c r="EH3" i="5" s="1"/>
  <c r="EI3" i="5" s="1"/>
  <c r="EJ3" i="5" s="1"/>
  <c r="EK3" i="5" s="1"/>
  <c r="EL3" i="5" s="1"/>
  <c r="EM3" i="5" s="1"/>
  <c r="EN3" i="5" s="1"/>
  <c r="EO3" i="5" s="1"/>
  <c r="EP3" i="5" s="1"/>
  <c r="EQ3" i="5" s="1"/>
  <c r="ER3" i="5" s="1"/>
  <c r="ES3" i="5" s="1"/>
  <c r="ET3" i="5" s="1"/>
  <c r="EU3" i="5" s="1"/>
  <c r="EV3" i="5" s="1"/>
  <c r="EW3" i="5" s="1"/>
  <c r="EX3" i="5" s="1"/>
  <c r="EY3" i="5" s="1"/>
  <c r="EZ3" i="5" s="1"/>
  <c r="FA3" i="5" s="1"/>
  <c r="FB3" i="5" s="1"/>
  <c r="FC3" i="5" s="1"/>
  <c r="FD3" i="5" s="1"/>
  <c r="FE3" i="5" s="1"/>
  <c r="FF3" i="5" s="1"/>
  <c r="FG3" i="5" s="1"/>
  <c r="FH3" i="5" s="1"/>
  <c r="FI3" i="5" s="1"/>
  <c r="FJ3" i="5" s="1"/>
  <c r="FK3" i="5" s="1"/>
  <c r="FL3" i="5" s="1"/>
  <c r="FM3" i="5" s="1"/>
  <c r="FN3" i="5" s="1"/>
  <c r="FO3" i="5" s="1"/>
  <c r="FP3" i="5" s="1"/>
  <c r="FQ3" i="5" s="1"/>
  <c r="FR3" i="5" s="1"/>
  <c r="FS3" i="5" s="1"/>
  <c r="FT3" i="5" s="1"/>
  <c r="FU3" i="5" s="1"/>
  <c r="FV3" i="5" s="1"/>
  <c r="FW3" i="5" s="1"/>
  <c r="FX3" i="5" s="1"/>
  <c r="FY3" i="5" s="1"/>
  <c r="FZ3" i="5" s="1"/>
  <c r="GA3" i="5" s="1"/>
  <c r="GB3" i="5" s="1"/>
  <c r="GC3" i="5" s="1"/>
  <c r="GD3" i="5" s="1"/>
  <c r="GE3" i="5" s="1"/>
  <c r="GF3" i="5" s="1"/>
  <c r="GG3" i="5" s="1"/>
  <c r="AD17" i="5"/>
  <c r="AC17" i="5"/>
  <c r="AB17" i="5"/>
  <c r="AA17" i="5"/>
  <c r="Z17" i="5"/>
  <c r="Y17" i="5"/>
  <c r="X17" i="5"/>
  <c r="W17" i="5"/>
  <c r="V17" i="5"/>
  <c r="U17" i="5"/>
  <c r="T17" i="5"/>
  <c r="S17" i="5"/>
  <c r="AC16" i="5"/>
  <c r="AB16" i="5"/>
  <c r="AA16" i="5"/>
  <c r="Z16" i="5"/>
  <c r="Y16" i="5"/>
  <c r="X16" i="5"/>
  <c r="W16" i="5"/>
  <c r="V16" i="5"/>
  <c r="U16" i="5"/>
  <c r="V15" i="5"/>
  <c r="W15" i="5" s="1"/>
  <c r="X15" i="5" s="1"/>
  <c r="Y15" i="5" s="1"/>
  <c r="Z15" i="5" s="1"/>
  <c r="AA15" i="5" s="1"/>
  <c r="AB15" i="5" s="1"/>
  <c r="AC15" i="5" s="1"/>
  <c r="V14" i="5"/>
  <c r="W14" i="5" s="1"/>
  <c r="X14" i="5" s="1"/>
  <c r="Y14" i="5" s="1"/>
  <c r="Z14" i="5" s="1"/>
  <c r="AA14" i="5" s="1"/>
  <c r="AB14" i="5" s="1"/>
  <c r="AC14" i="5" s="1"/>
  <c r="V13" i="5"/>
  <c r="W13" i="5" s="1"/>
  <c r="X13" i="5" s="1"/>
  <c r="Y13" i="5" s="1"/>
  <c r="Z13" i="5" s="1"/>
  <c r="AA13" i="5" s="1"/>
  <c r="AB13" i="5" s="1"/>
  <c r="AC13" i="5" s="1"/>
  <c r="V12" i="5"/>
  <c r="W12" i="5" s="1"/>
  <c r="X12" i="5" s="1"/>
  <c r="Y12" i="5" s="1"/>
  <c r="Z12" i="5" s="1"/>
  <c r="AA12" i="5" s="1"/>
  <c r="AB12" i="5" s="1"/>
  <c r="AC12" i="5" s="1"/>
  <c r="R17" i="5"/>
  <c r="U15" i="5"/>
  <c r="U14" i="5"/>
  <c r="U13" i="5"/>
  <c r="U12" i="5"/>
  <c r="W11" i="5"/>
  <c r="X11" i="5" s="1"/>
  <c r="Y11" i="5" s="1"/>
  <c r="Z11" i="5" s="1"/>
  <c r="AA11" i="5" s="1"/>
  <c r="AB11" i="5" s="1"/>
  <c r="AC11" i="5" s="1"/>
  <c r="V11" i="5"/>
  <c r="U11" i="5"/>
  <c r="W7" i="5"/>
  <c r="X7" i="5" s="1"/>
  <c r="Y7" i="5" s="1"/>
  <c r="Z7" i="5" s="1"/>
  <c r="AA7" i="5" s="1"/>
  <c r="AB7" i="5" s="1"/>
  <c r="AC7" i="5" s="1"/>
  <c r="V7" i="5"/>
  <c r="U7" i="5"/>
  <c r="S28" i="5"/>
  <c r="S27" i="5"/>
  <c r="S26" i="5"/>
  <c r="S25" i="5"/>
  <c r="S24" i="5"/>
  <c r="S23" i="5"/>
  <c r="S22" i="5"/>
  <c r="S21" i="5"/>
  <c r="T28" i="5"/>
  <c r="T27" i="5"/>
  <c r="T26" i="5"/>
  <c r="T25" i="5"/>
  <c r="T24" i="5"/>
  <c r="T23" i="5"/>
  <c r="T22" i="5"/>
  <c r="T21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J16" i="5"/>
  <c r="J15" i="5"/>
  <c r="J14" i="5"/>
  <c r="J13" i="5"/>
  <c r="J12" i="5"/>
  <c r="J11" i="5"/>
  <c r="J10" i="5"/>
  <c r="J9" i="5"/>
  <c r="J8" i="5"/>
  <c r="J7" i="5"/>
  <c r="J5" i="5"/>
  <c r="J4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I28" i="5"/>
  <c r="I27" i="5"/>
  <c r="I26" i="5"/>
  <c r="I25" i="5"/>
  <c r="I24" i="5"/>
  <c r="I23" i="5"/>
  <c r="I22" i="5"/>
  <c r="I21" i="5"/>
  <c r="J17" i="5"/>
  <c r="I17" i="5"/>
  <c r="H17" i="5"/>
  <c r="G17" i="5"/>
  <c r="F17" i="5"/>
  <c r="E17" i="5"/>
  <c r="D17" i="5"/>
  <c r="C17" i="5"/>
  <c r="F15" i="5"/>
  <c r="F14" i="5"/>
  <c r="F13" i="5"/>
  <c r="F12" i="5"/>
  <c r="F10" i="5"/>
  <c r="F9" i="5"/>
  <c r="F8" i="5"/>
  <c r="F6" i="5"/>
  <c r="F5" i="5"/>
  <c r="F4" i="5"/>
  <c r="H7" i="5"/>
  <c r="H11" i="5" s="1"/>
  <c r="H16" i="5" s="1"/>
  <c r="R16" i="5"/>
  <c r="S11" i="5"/>
  <c r="R11" i="5"/>
  <c r="S16" i="5"/>
  <c r="F7" i="5"/>
  <c r="S7" i="5"/>
  <c r="R7" i="5"/>
  <c r="C16" i="5"/>
  <c r="C11" i="5"/>
  <c r="C7" i="5"/>
  <c r="G7" i="5"/>
  <c r="G11" i="5" s="1"/>
  <c r="G16" i="5" s="1"/>
  <c r="D7" i="5"/>
  <c r="D11" i="5" s="1"/>
  <c r="D16" i="5" s="1"/>
  <c r="E7" i="5"/>
  <c r="E11" i="5" s="1"/>
  <c r="E16" i="5" s="1"/>
  <c r="I7" i="5"/>
  <c r="I11" i="5" s="1"/>
  <c r="I16" i="5" s="1"/>
  <c r="J9" i="1"/>
  <c r="S17" i="6"/>
  <c r="S16" i="6"/>
  <c r="G17" i="6"/>
  <c r="G16" i="6"/>
  <c r="G15" i="6"/>
  <c r="H17" i="6"/>
  <c r="H16" i="6"/>
  <c r="H15" i="6"/>
  <c r="I17" i="6"/>
  <c r="I16" i="6"/>
  <c r="I15" i="6"/>
  <c r="F11" i="6"/>
  <c r="F10" i="6"/>
  <c r="F9" i="6"/>
  <c r="F8" i="6"/>
  <c r="F6" i="6"/>
  <c r="F5" i="6"/>
  <c r="F4" i="6"/>
  <c r="F7" i="6" s="1"/>
  <c r="R4" i="6"/>
  <c r="R7" i="6" s="1"/>
  <c r="R12" i="6" s="1"/>
  <c r="S4" i="6"/>
  <c r="S7" i="6" s="1"/>
  <c r="C7" i="6"/>
  <c r="C12" i="6" s="1"/>
  <c r="D7" i="6"/>
  <c r="D12" i="6" s="1"/>
  <c r="H7" i="6"/>
  <c r="H12" i="6" s="1"/>
  <c r="E12" i="6"/>
  <c r="G7" i="6"/>
  <c r="G12" i="6" s="1"/>
  <c r="E7" i="6"/>
  <c r="I7" i="6"/>
  <c r="J7" i="6" s="1"/>
  <c r="J14" i="8"/>
  <c r="J24" i="8" s="1"/>
  <c r="J12" i="8"/>
  <c r="J22" i="8" s="1"/>
  <c r="C6" i="8"/>
  <c r="D6" i="8"/>
  <c r="E6" i="8"/>
  <c r="F6" i="8"/>
  <c r="G6" i="8"/>
  <c r="H6" i="8"/>
  <c r="I6" i="8"/>
  <c r="C10" i="8"/>
  <c r="D10" i="8"/>
  <c r="F10" i="8"/>
  <c r="G10" i="8"/>
  <c r="E10" i="8"/>
  <c r="I10" i="8"/>
  <c r="H10" i="8"/>
  <c r="R24" i="8"/>
  <c r="R23" i="8"/>
  <c r="R22" i="8"/>
  <c r="S24" i="8"/>
  <c r="S23" i="8"/>
  <c r="S22" i="8"/>
  <c r="G24" i="8"/>
  <c r="G23" i="8"/>
  <c r="G22" i="8"/>
  <c r="H24" i="8"/>
  <c r="H23" i="8"/>
  <c r="H22" i="8"/>
  <c r="I24" i="8"/>
  <c r="I23" i="8"/>
  <c r="I22" i="8"/>
  <c r="F18" i="8"/>
  <c r="F17" i="8"/>
  <c r="F16" i="8"/>
  <c r="F14" i="8"/>
  <c r="F13" i="8"/>
  <c r="J13" i="8" s="1"/>
  <c r="F12" i="8"/>
  <c r="C15" i="8"/>
  <c r="C19" i="8" s="1"/>
  <c r="G15" i="8"/>
  <c r="G19" i="8" s="1"/>
  <c r="D15" i="8"/>
  <c r="D19" i="8" s="1"/>
  <c r="H15" i="8"/>
  <c r="H19" i="8" s="1"/>
  <c r="E15" i="8"/>
  <c r="E19" i="8" s="1"/>
  <c r="I15" i="8"/>
  <c r="R15" i="8"/>
  <c r="R19" i="8" s="1"/>
  <c r="Q15" i="8"/>
  <c r="Q19" i="8" s="1"/>
  <c r="P15" i="8"/>
  <c r="O15" i="8"/>
  <c r="N15" i="8"/>
  <c r="S15" i="8"/>
  <c r="S19" i="8" s="1"/>
  <c r="J17" i="9"/>
  <c r="J8" i="9"/>
  <c r="P8" i="9" s="1"/>
  <c r="Q8" i="9" s="1"/>
  <c r="R8" i="9" s="1"/>
  <c r="S8" i="9" s="1"/>
  <c r="T8" i="9" s="1"/>
  <c r="U8" i="9" s="1"/>
  <c r="V8" i="9" s="1"/>
  <c r="W8" i="9" s="1"/>
  <c r="X8" i="9" s="1"/>
  <c r="Y8" i="9" s="1"/>
  <c r="J4" i="9"/>
  <c r="P4" i="9" s="1"/>
  <c r="O19" i="9"/>
  <c r="M19" i="9"/>
  <c r="H18" i="9"/>
  <c r="H17" i="9"/>
  <c r="I18" i="9"/>
  <c r="I17" i="9"/>
  <c r="N18" i="9"/>
  <c r="M18" i="9"/>
  <c r="M17" i="9"/>
  <c r="O18" i="9"/>
  <c r="N4" i="9"/>
  <c r="N6" i="9" s="1"/>
  <c r="N9" i="9" s="1"/>
  <c r="N14" i="9" s="1"/>
  <c r="N20" i="9" s="1"/>
  <c r="M9" i="9"/>
  <c r="M14" i="9" s="1"/>
  <c r="M20" i="9" s="1"/>
  <c r="M6" i="9"/>
  <c r="L6" i="9"/>
  <c r="L9" i="9" s="1"/>
  <c r="L14" i="9" s="1"/>
  <c r="L20" i="9" s="1"/>
  <c r="F13" i="9"/>
  <c r="F12" i="9"/>
  <c r="F11" i="9"/>
  <c r="F10" i="9"/>
  <c r="F8" i="9"/>
  <c r="F7" i="9"/>
  <c r="J7" i="9" s="1"/>
  <c r="P7" i="9" s="1"/>
  <c r="Q7" i="9" s="1"/>
  <c r="R7" i="9" s="1"/>
  <c r="F5" i="9"/>
  <c r="J5" i="9" s="1"/>
  <c r="F4" i="9"/>
  <c r="G17" i="9" s="1"/>
  <c r="O9" i="9"/>
  <c r="O14" i="9" s="1"/>
  <c r="O20" i="9" s="1"/>
  <c r="O6" i="9"/>
  <c r="C6" i="9"/>
  <c r="C9" i="9" s="1"/>
  <c r="C14" i="9" s="1"/>
  <c r="C20" i="9" s="1"/>
  <c r="G6" i="9"/>
  <c r="G9" i="9" s="1"/>
  <c r="G14" i="9" s="1"/>
  <c r="G20" i="9" s="1"/>
  <c r="D6" i="9"/>
  <c r="D9" i="9" s="1"/>
  <c r="D14" i="9" s="1"/>
  <c r="D20" i="9" s="1"/>
  <c r="E9" i="9"/>
  <c r="H6" i="9"/>
  <c r="H19" i="9" s="1"/>
  <c r="E6" i="9"/>
  <c r="I6" i="9"/>
  <c r="I19" i="9" s="1"/>
  <c r="M3" i="9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BK3" i="9" s="1"/>
  <c r="BL3" i="9" s="1"/>
  <c r="BM3" i="9" s="1"/>
  <c r="BN3" i="9" s="1"/>
  <c r="BO3" i="9" s="1"/>
  <c r="BP3" i="9" s="1"/>
  <c r="BQ3" i="9" s="1"/>
  <c r="BR3" i="9" s="1"/>
  <c r="BS3" i="9" s="1"/>
  <c r="BT3" i="9" s="1"/>
  <c r="BU3" i="9" s="1"/>
  <c r="BV3" i="9" s="1"/>
  <c r="BW3" i="9" s="1"/>
  <c r="BX3" i="9" s="1"/>
  <c r="BY3" i="9" s="1"/>
  <c r="BZ3" i="9" s="1"/>
  <c r="CA3" i="9" s="1"/>
  <c r="CB3" i="9" s="1"/>
  <c r="CC3" i="9" s="1"/>
  <c r="CD3" i="9" s="1"/>
  <c r="CE3" i="9" s="1"/>
  <c r="CF3" i="9" s="1"/>
  <c r="CG3" i="9" s="1"/>
  <c r="CH3" i="9" s="1"/>
  <c r="CI3" i="9" s="1"/>
  <c r="CJ3" i="9" s="1"/>
  <c r="CK3" i="9" s="1"/>
  <c r="CL3" i="9" s="1"/>
  <c r="CM3" i="9" s="1"/>
  <c r="CN3" i="9" s="1"/>
  <c r="CO3" i="9" s="1"/>
  <c r="CP3" i="9" s="1"/>
  <c r="CQ3" i="9" s="1"/>
  <c r="CR3" i="9" s="1"/>
  <c r="CS3" i="9" s="1"/>
  <c r="CT3" i="9" s="1"/>
  <c r="CU3" i="9" s="1"/>
  <c r="CV3" i="9" s="1"/>
  <c r="CW3" i="9" s="1"/>
  <c r="CX3" i="9" s="1"/>
  <c r="CY3" i="9" s="1"/>
  <c r="CZ3" i="9" s="1"/>
  <c r="DA3" i="9" s="1"/>
  <c r="DB3" i="9" s="1"/>
  <c r="DC3" i="9" s="1"/>
  <c r="DD3" i="9" s="1"/>
  <c r="DE3" i="9" s="1"/>
  <c r="DF3" i="9" s="1"/>
  <c r="DG3" i="9" s="1"/>
  <c r="DH3" i="9" s="1"/>
  <c r="DI3" i="9" s="1"/>
  <c r="DJ3" i="9" s="1"/>
  <c r="DK3" i="9" s="1"/>
  <c r="DL3" i="9" s="1"/>
  <c r="DM3" i="9" s="1"/>
  <c r="DN3" i="9" s="1"/>
  <c r="DO3" i="9" s="1"/>
  <c r="DP3" i="9" s="1"/>
  <c r="DQ3" i="9" s="1"/>
  <c r="DR3" i="9" s="1"/>
  <c r="DS3" i="9" s="1"/>
  <c r="DT3" i="9" s="1"/>
  <c r="DU3" i="9" s="1"/>
  <c r="DV3" i="9" s="1"/>
  <c r="DW3" i="9" s="1"/>
  <c r="DX3" i="9" s="1"/>
  <c r="DY3" i="9" s="1"/>
  <c r="DZ3" i="9" s="1"/>
  <c r="EA3" i="9" s="1"/>
  <c r="EB3" i="9" s="1"/>
  <c r="EC3" i="9" s="1"/>
  <c r="ED3" i="9" s="1"/>
  <c r="EE3" i="9" s="1"/>
  <c r="EF3" i="9" s="1"/>
  <c r="EG3" i="9" s="1"/>
  <c r="EH3" i="9" s="1"/>
  <c r="EI3" i="9" s="1"/>
  <c r="EJ3" i="9" s="1"/>
  <c r="EK3" i="9" s="1"/>
  <c r="EL3" i="9" s="1"/>
  <c r="EM3" i="9" s="1"/>
  <c r="EN3" i="9" s="1"/>
  <c r="EO3" i="9" s="1"/>
  <c r="EP3" i="9" s="1"/>
  <c r="EQ3" i="9" s="1"/>
  <c r="ER3" i="9" s="1"/>
  <c r="ES3" i="9" s="1"/>
  <c r="ET3" i="9" s="1"/>
  <c r="EU3" i="9" s="1"/>
  <c r="EV3" i="9" s="1"/>
  <c r="EW3" i="9" s="1"/>
  <c r="EX3" i="9" s="1"/>
  <c r="EY3" i="9" s="1"/>
  <c r="EZ3" i="9" s="1"/>
  <c r="FA3" i="9" s="1"/>
  <c r="FB3" i="9" s="1"/>
  <c r="FC3" i="9" s="1"/>
  <c r="FD3" i="9" s="1"/>
  <c r="FE3" i="9" s="1"/>
  <c r="FF3" i="9" s="1"/>
  <c r="FG3" i="9" s="1"/>
  <c r="FH3" i="9" s="1"/>
  <c r="FI3" i="9" s="1"/>
  <c r="FJ3" i="9" s="1"/>
  <c r="FK3" i="9" s="1"/>
  <c r="FL3" i="9" s="1"/>
  <c r="FM3" i="9" s="1"/>
  <c r="FN3" i="9" s="1"/>
  <c r="FO3" i="9" s="1"/>
  <c r="FP3" i="9" s="1"/>
  <c r="FQ3" i="9" s="1"/>
  <c r="FR3" i="9" s="1"/>
  <c r="FS3" i="9" s="1"/>
  <c r="FT3" i="9" s="1"/>
  <c r="FU3" i="9" s="1"/>
  <c r="FV3" i="9" s="1"/>
  <c r="FW3" i="9" s="1"/>
  <c r="FX3" i="9" s="1"/>
  <c r="FY3" i="9" s="1"/>
  <c r="FZ3" i="9" s="1"/>
  <c r="GA3" i="9" s="1"/>
  <c r="GB3" i="9" s="1"/>
  <c r="GC3" i="9" s="1"/>
  <c r="GD3" i="9" s="1"/>
  <c r="GE3" i="9" s="1"/>
  <c r="GF3" i="9" s="1"/>
  <c r="GG3" i="9" s="1"/>
  <c r="GH3" i="9" s="1"/>
  <c r="GI3" i="9" s="1"/>
  <c r="GJ3" i="9" s="1"/>
  <c r="GK3" i="9" s="1"/>
  <c r="GL3" i="9" s="1"/>
  <c r="GM3" i="9" s="1"/>
  <c r="GN3" i="9" s="1"/>
  <c r="GO3" i="9" s="1"/>
  <c r="GP3" i="9" s="1"/>
  <c r="GQ3" i="9" s="1"/>
  <c r="GR3" i="9" s="1"/>
  <c r="GS3" i="9" s="1"/>
  <c r="GT3" i="9" s="1"/>
  <c r="GU3" i="9" s="1"/>
  <c r="GV3" i="9" s="1"/>
  <c r="GW3" i="9" s="1"/>
  <c r="GX3" i="9" s="1"/>
  <c r="GY3" i="9" s="1"/>
  <c r="GZ3" i="9" s="1"/>
  <c r="HA3" i="9" s="1"/>
  <c r="HB3" i="9" s="1"/>
  <c r="HC3" i="9" s="1"/>
  <c r="HD3" i="9" s="1"/>
  <c r="HE3" i="9" s="1"/>
  <c r="HF3" i="9" s="1"/>
  <c r="HG3" i="9" s="1"/>
  <c r="HH3" i="9" s="1"/>
  <c r="HI3" i="9" s="1"/>
  <c r="HJ3" i="9" s="1"/>
  <c r="HK3" i="9" s="1"/>
  <c r="HL3" i="9" s="1"/>
  <c r="HM3" i="9" s="1"/>
  <c r="HN3" i="9" s="1"/>
  <c r="HO3" i="9" s="1"/>
  <c r="HP3" i="9" s="1"/>
  <c r="HQ3" i="9" s="1"/>
  <c r="HR3" i="9" s="1"/>
  <c r="N3" i="8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BL3" i="8" s="1"/>
  <c r="BM3" i="8" s="1"/>
  <c r="BN3" i="8" s="1"/>
  <c r="BO3" i="8" s="1"/>
  <c r="BP3" i="8" s="1"/>
  <c r="BQ3" i="8" s="1"/>
  <c r="BR3" i="8" s="1"/>
  <c r="BS3" i="8" s="1"/>
  <c r="BT3" i="8" s="1"/>
  <c r="BU3" i="8" s="1"/>
  <c r="BV3" i="8" s="1"/>
  <c r="BW3" i="8" s="1"/>
  <c r="BX3" i="8" s="1"/>
  <c r="BY3" i="8" s="1"/>
  <c r="BZ3" i="8" s="1"/>
  <c r="CA3" i="8" s="1"/>
  <c r="CB3" i="8" s="1"/>
  <c r="CC3" i="8" s="1"/>
  <c r="CD3" i="8" s="1"/>
  <c r="CE3" i="8" s="1"/>
  <c r="CF3" i="8" s="1"/>
  <c r="CG3" i="8" s="1"/>
  <c r="CH3" i="8" s="1"/>
  <c r="CI3" i="8" s="1"/>
  <c r="CJ3" i="8" s="1"/>
  <c r="CK3" i="8" s="1"/>
  <c r="CL3" i="8" s="1"/>
  <c r="CM3" i="8" s="1"/>
  <c r="CN3" i="8" s="1"/>
  <c r="CO3" i="8" s="1"/>
  <c r="CP3" i="8" s="1"/>
  <c r="CQ3" i="8" s="1"/>
  <c r="CR3" i="8" s="1"/>
  <c r="CS3" i="8" s="1"/>
  <c r="CT3" i="8" s="1"/>
  <c r="CU3" i="8" s="1"/>
  <c r="CV3" i="8" s="1"/>
  <c r="CW3" i="8" s="1"/>
  <c r="CX3" i="8" s="1"/>
  <c r="CY3" i="8" s="1"/>
  <c r="CZ3" i="8" s="1"/>
  <c r="DA3" i="8" s="1"/>
  <c r="DB3" i="8" s="1"/>
  <c r="DC3" i="8" s="1"/>
  <c r="DD3" i="8" s="1"/>
  <c r="DE3" i="8" s="1"/>
  <c r="DF3" i="8" s="1"/>
  <c r="DG3" i="8" s="1"/>
  <c r="DH3" i="8" s="1"/>
  <c r="DI3" i="8" s="1"/>
  <c r="DJ3" i="8" s="1"/>
  <c r="DK3" i="8" s="1"/>
  <c r="DL3" i="8" s="1"/>
  <c r="DM3" i="8" s="1"/>
  <c r="DN3" i="8" s="1"/>
  <c r="DO3" i="8" s="1"/>
  <c r="DP3" i="8" s="1"/>
  <c r="DQ3" i="8" s="1"/>
  <c r="DR3" i="8" s="1"/>
  <c r="DS3" i="8" s="1"/>
  <c r="DT3" i="8" s="1"/>
  <c r="DU3" i="8" s="1"/>
  <c r="DV3" i="8" s="1"/>
  <c r="DW3" i="8" s="1"/>
  <c r="DX3" i="8" s="1"/>
  <c r="DY3" i="8" s="1"/>
  <c r="DZ3" i="8" s="1"/>
  <c r="EA3" i="8" s="1"/>
  <c r="EB3" i="8" s="1"/>
  <c r="EC3" i="8" s="1"/>
  <c r="ED3" i="8" s="1"/>
  <c r="EE3" i="8" s="1"/>
  <c r="EF3" i="8" s="1"/>
  <c r="EG3" i="8" s="1"/>
  <c r="EH3" i="8" s="1"/>
  <c r="EI3" i="8" s="1"/>
  <c r="EJ3" i="8" s="1"/>
  <c r="EK3" i="8" s="1"/>
  <c r="EL3" i="8" s="1"/>
  <c r="EM3" i="8" s="1"/>
  <c r="EN3" i="8" s="1"/>
  <c r="EO3" i="8" s="1"/>
  <c r="EP3" i="8" s="1"/>
  <c r="EQ3" i="8" s="1"/>
  <c r="ER3" i="8" s="1"/>
  <c r="ES3" i="8" s="1"/>
  <c r="ET3" i="8" s="1"/>
  <c r="EU3" i="8" s="1"/>
  <c r="EV3" i="8" s="1"/>
  <c r="EW3" i="8" s="1"/>
  <c r="EX3" i="8" s="1"/>
  <c r="EY3" i="8" s="1"/>
  <c r="EZ3" i="8" s="1"/>
  <c r="FA3" i="8" s="1"/>
  <c r="FB3" i="8" s="1"/>
  <c r="FC3" i="8" s="1"/>
  <c r="FD3" i="8" s="1"/>
  <c r="FE3" i="8" s="1"/>
  <c r="FF3" i="8" s="1"/>
  <c r="FG3" i="8" s="1"/>
  <c r="FH3" i="8" s="1"/>
  <c r="FI3" i="8" s="1"/>
  <c r="FJ3" i="8" s="1"/>
  <c r="FK3" i="8" s="1"/>
  <c r="FL3" i="8" s="1"/>
  <c r="FM3" i="8" s="1"/>
  <c r="FN3" i="8" s="1"/>
  <c r="FO3" i="8" s="1"/>
  <c r="FP3" i="8" s="1"/>
  <c r="FQ3" i="8" s="1"/>
  <c r="FR3" i="8" s="1"/>
  <c r="FS3" i="8" s="1"/>
  <c r="FT3" i="8" s="1"/>
  <c r="FU3" i="8" s="1"/>
  <c r="FV3" i="8" s="1"/>
  <c r="FW3" i="8" s="1"/>
  <c r="FX3" i="8" s="1"/>
  <c r="FY3" i="8" s="1"/>
  <c r="FZ3" i="8" s="1"/>
  <c r="GA3" i="8" s="1"/>
  <c r="GB3" i="8" s="1"/>
  <c r="GC3" i="8" s="1"/>
  <c r="GD3" i="8" s="1"/>
  <c r="GE3" i="8" s="1"/>
  <c r="GF3" i="8" s="1"/>
  <c r="GG3" i="8" s="1"/>
  <c r="GH3" i="8" s="1"/>
  <c r="GI3" i="8" s="1"/>
  <c r="GJ3" i="8" s="1"/>
  <c r="GK3" i="8" s="1"/>
  <c r="GL3" i="8" s="1"/>
  <c r="GM3" i="8" s="1"/>
  <c r="GN3" i="8" s="1"/>
  <c r="GO3" i="8" s="1"/>
  <c r="GP3" i="8" s="1"/>
  <c r="GQ3" i="8" s="1"/>
  <c r="GR3" i="8" s="1"/>
  <c r="GS3" i="8" s="1"/>
  <c r="GT3" i="8" s="1"/>
  <c r="GU3" i="8" s="1"/>
  <c r="GV3" i="8" s="1"/>
  <c r="GW3" i="8" s="1"/>
  <c r="GX3" i="8" s="1"/>
  <c r="GY3" i="8" s="1"/>
  <c r="GZ3" i="8" s="1"/>
  <c r="HA3" i="8" s="1"/>
  <c r="HB3" i="8" s="1"/>
  <c r="HC3" i="8" s="1"/>
  <c r="HD3" i="8" s="1"/>
  <c r="HE3" i="8" s="1"/>
  <c r="HF3" i="8" s="1"/>
  <c r="HG3" i="8" s="1"/>
  <c r="HH3" i="8" s="1"/>
  <c r="HI3" i="8" s="1"/>
  <c r="HJ3" i="8" s="1"/>
  <c r="HK3" i="8" s="1"/>
  <c r="HL3" i="8" s="1"/>
  <c r="HM3" i="8" s="1"/>
  <c r="HN3" i="8" s="1"/>
  <c r="HO3" i="8" s="1"/>
  <c r="HP3" i="8" s="1"/>
  <c r="HQ3" i="8" s="1"/>
  <c r="HR3" i="8" s="1"/>
  <c r="HS3" i="8" s="1"/>
  <c r="HT3" i="8" s="1"/>
  <c r="HU3" i="8" s="1"/>
  <c r="HV3" i="8" s="1"/>
  <c r="N3" i="6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AZ3" i="6" s="1"/>
  <c r="BA3" i="6" s="1"/>
  <c r="BB3" i="6" s="1"/>
  <c r="BC3" i="6" s="1"/>
  <c r="BD3" i="6" s="1"/>
  <c r="BE3" i="6" s="1"/>
  <c r="BF3" i="6" s="1"/>
  <c r="BG3" i="6" s="1"/>
  <c r="BH3" i="6" s="1"/>
  <c r="BI3" i="6" s="1"/>
  <c r="BJ3" i="6" s="1"/>
  <c r="BK3" i="6" s="1"/>
  <c r="BL3" i="6" s="1"/>
  <c r="BM3" i="6" s="1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CE3" i="6" s="1"/>
  <c r="CF3" i="6" s="1"/>
  <c r="CG3" i="6" s="1"/>
  <c r="CH3" i="6" s="1"/>
  <c r="CI3" i="6" s="1"/>
  <c r="CJ3" i="6" s="1"/>
  <c r="CK3" i="6" s="1"/>
  <c r="CL3" i="6" s="1"/>
  <c r="CM3" i="6" s="1"/>
  <c r="CN3" i="6" s="1"/>
  <c r="CO3" i="6" s="1"/>
  <c r="CP3" i="6" s="1"/>
  <c r="CQ3" i="6" s="1"/>
  <c r="CR3" i="6" s="1"/>
  <c r="CS3" i="6" s="1"/>
  <c r="CT3" i="6" s="1"/>
  <c r="CU3" i="6" s="1"/>
  <c r="CV3" i="6" s="1"/>
  <c r="CW3" i="6" s="1"/>
  <c r="CX3" i="6" s="1"/>
  <c r="CY3" i="6" s="1"/>
  <c r="CZ3" i="6" s="1"/>
  <c r="DA3" i="6" s="1"/>
  <c r="DB3" i="6" s="1"/>
  <c r="DC3" i="6" s="1"/>
  <c r="DD3" i="6" s="1"/>
  <c r="DE3" i="6" s="1"/>
  <c r="DF3" i="6" s="1"/>
  <c r="DG3" i="6" s="1"/>
  <c r="DH3" i="6" s="1"/>
  <c r="DI3" i="6" s="1"/>
  <c r="DJ3" i="6" s="1"/>
  <c r="DK3" i="6" s="1"/>
  <c r="DL3" i="6" s="1"/>
  <c r="DM3" i="6" s="1"/>
  <c r="DN3" i="6" s="1"/>
  <c r="DO3" i="6" s="1"/>
  <c r="DP3" i="6" s="1"/>
  <c r="DQ3" i="6" s="1"/>
  <c r="DR3" i="6" s="1"/>
  <c r="DS3" i="6" s="1"/>
  <c r="DT3" i="6" s="1"/>
  <c r="DU3" i="6" s="1"/>
  <c r="DV3" i="6" s="1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EG3" i="6" s="1"/>
  <c r="EH3" i="6" s="1"/>
  <c r="EI3" i="6" s="1"/>
  <c r="EJ3" i="6" s="1"/>
  <c r="EK3" i="6" s="1"/>
  <c r="EL3" i="6" s="1"/>
  <c r="EM3" i="6" s="1"/>
  <c r="EN3" i="6" s="1"/>
  <c r="EO3" i="6" s="1"/>
  <c r="EP3" i="6" s="1"/>
  <c r="EQ3" i="6" s="1"/>
  <c r="ER3" i="6" s="1"/>
  <c r="ES3" i="6" s="1"/>
  <c r="ET3" i="6" s="1"/>
  <c r="EU3" i="6" s="1"/>
  <c r="EV3" i="6" s="1"/>
  <c r="EW3" i="6" s="1"/>
  <c r="EX3" i="6" s="1"/>
  <c r="EY3" i="6" s="1"/>
  <c r="EZ3" i="6" s="1"/>
  <c r="FA3" i="6" s="1"/>
  <c r="FB3" i="6" s="1"/>
  <c r="FC3" i="6" s="1"/>
  <c r="FD3" i="6" s="1"/>
  <c r="FE3" i="6" s="1"/>
  <c r="FF3" i="6" s="1"/>
  <c r="FG3" i="6" s="1"/>
  <c r="FH3" i="6" s="1"/>
  <c r="FI3" i="6" s="1"/>
  <c r="FJ3" i="6" s="1"/>
  <c r="FK3" i="6" s="1"/>
  <c r="FL3" i="6" s="1"/>
  <c r="FM3" i="6" s="1"/>
  <c r="FN3" i="6" s="1"/>
  <c r="FO3" i="6" s="1"/>
  <c r="FP3" i="6" s="1"/>
  <c r="FQ3" i="6" s="1"/>
  <c r="FR3" i="6" s="1"/>
  <c r="FS3" i="6" s="1"/>
  <c r="FT3" i="6" s="1"/>
  <c r="FU3" i="6" s="1"/>
  <c r="FV3" i="6" s="1"/>
  <c r="FW3" i="6" s="1"/>
  <c r="FX3" i="6" s="1"/>
  <c r="FY3" i="6" s="1"/>
  <c r="FZ3" i="6" s="1"/>
  <c r="GA3" i="6" s="1"/>
  <c r="GB3" i="6" s="1"/>
  <c r="GC3" i="6" s="1"/>
  <c r="GD3" i="6" s="1"/>
  <c r="GE3" i="6" s="1"/>
  <c r="GF3" i="6" s="1"/>
  <c r="GG3" i="6" s="1"/>
  <c r="GH3" i="6" s="1"/>
  <c r="GI3" i="6" s="1"/>
  <c r="GJ3" i="6" s="1"/>
  <c r="GK3" i="6" s="1"/>
  <c r="GL3" i="6" s="1"/>
  <c r="GM3" i="6" s="1"/>
  <c r="GN3" i="6" s="1"/>
  <c r="GO3" i="6" s="1"/>
  <c r="GP3" i="6" s="1"/>
  <c r="GQ3" i="6" s="1"/>
  <c r="GR3" i="6" s="1"/>
  <c r="GS3" i="6" s="1"/>
  <c r="GT3" i="6" s="1"/>
  <c r="GU3" i="6" s="1"/>
  <c r="GV3" i="6" s="1"/>
  <c r="GW3" i="6" s="1"/>
  <c r="GX3" i="6" s="1"/>
  <c r="GY3" i="6" s="1"/>
  <c r="GZ3" i="6" s="1"/>
  <c r="HA3" i="6" s="1"/>
  <c r="HB3" i="6" s="1"/>
  <c r="HC3" i="6" s="1"/>
  <c r="HD3" i="6" s="1"/>
  <c r="HE3" i="6" s="1"/>
  <c r="HF3" i="6" s="1"/>
  <c r="HG3" i="6" s="1"/>
  <c r="HH3" i="6" s="1"/>
  <c r="HI3" i="6" s="1"/>
  <c r="HJ3" i="6" s="1"/>
  <c r="HK3" i="6" s="1"/>
  <c r="HL3" i="6" s="1"/>
  <c r="HM3" i="6" s="1"/>
  <c r="HN3" i="6" s="1"/>
  <c r="HO3" i="6" s="1"/>
  <c r="HP3" i="6" s="1"/>
  <c r="HQ3" i="6" s="1"/>
  <c r="HR3" i="6" s="1"/>
  <c r="HS3" i="6" s="1"/>
  <c r="HT3" i="6" s="1"/>
  <c r="HU3" i="6" s="1"/>
  <c r="HV3" i="6" s="1"/>
  <c r="N3" i="5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N3" i="4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F7" i="1"/>
  <c r="F6" i="1"/>
  <c r="G6" i="1"/>
  <c r="G7" i="1" s="1"/>
  <c r="F5" i="1"/>
  <c r="AI55" i="10" l="1"/>
  <c r="AI37" i="10"/>
  <c r="AI35" i="10"/>
  <c r="AI34" i="10"/>
  <c r="AI33" i="10"/>
  <c r="AI32" i="10"/>
  <c r="AI31" i="10"/>
  <c r="AI38" i="10"/>
  <c r="AJ30" i="10"/>
  <c r="AJ53" i="10"/>
  <c r="AI39" i="10"/>
  <c r="AI40" i="10" s="1"/>
  <c r="N55" i="10"/>
  <c r="AH30" i="10"/>
  <c r="C87" i="10"/>
  <c r="D87" i="10"/>
  <c r="E87" i="10"/>
  <c r="G87" i="10"/>
  <c r="H87" i="10"/>
  <c r="F87" i="10"/>
  <c r="I87" i="10"/>
  <c r="L87" i="10"/>
  <c r="AG16" i="10"/>
  <c r="AG43" i="10" s="1"/>
  <c r="AG45" i="10"/>
  <c r="J26" i="10"/>
  <c r="G16" i="10"/>
  <c r="K45" i="10"/>
  <c r="L16" i="10"/>
  <c r="L45" i="10"/>
  <c r="K26" i="10"/>
  <c r="M45" i="10"/>
  <c r="AG55" i="10"/>
  <c r="M43" i="10"/>
  <c r="AE38" i="10"/>
  <c r="AE40" i="10" s="1"/>
  <c r="AE55" i="10"/>
  <c r="F59" i="10"/>
  <c r="C38" i="10"/>
  <c r="C40" i="10" s="1"/>
  <c r="C60" i="10"/>
  <c r="D38" i="10"/>
  <c r="D40" i="10" s="1"/>
  <c r="D60" i="10"/>
  <c r="E60" i="10"/>
  <c r="E38" i="10"/>
  <c r="E40" i="10" s="1"/>
  <c r="J58" i="10"/>
  <c r="J53" i="10"/>
  <c r="AF38" i="10"/>
  <c r="AF60" i="10"/>
  <c r="F30" i="10"/>
  <c r="F60" i="10" s="1"/>
  <c r="AG38" i="10"/>
  <c r="J30" i="10"/>
  <c r="J60" i="10" s="1"/>
  <c r="AG60" i="10"/>
  <c r="G38" i="10"/>
  <c r="G40" i="10" s="1"/>
  <c r="G55" i="10"/>
  <c r="G60" i="10"/>
  <c r="H38" i="10"/>
  <c r="H40" i="10" s="1"/>
  <c r="H60" i="10"/>
  <c r="H55" i="10"/>
  <c r="I38" i="10"/>
  <c r="I40" i="10" s="1"/>
  <c r="I55" i="10"/>
  <c r="I60" i="10"/>
  <c r="M60" i="10"/>
  <c r="J59" i="10"/>
  <c r="K38" i="10"/>
  <c r="K40" i="10" s="1"/>
  <c r="K55" i="10"/>
  <c r="L38" i="10"/>
  <c r="L40" i="10" s="1"/>
  <c r="L55" i="10"/>
  <c r="M38" i="10"/>
  <c r="M40" i="10" s="1"/>
  <c r="V10" i="4"/>
  <c r="W10" i="4" s="1"/>
  <c r="V11" i="4"/>
  <c r="W11" i="4" s="1"/>
  <c r="X11" i="4" s="1"/>
  <c r="Y11" i="4" s="1"/>
  <c r="Z11" i="4" s="1"/>
  <c r="AA11" i="4" s="1"/>
  <c r="AB11" i="4" s="1"/>
  <c r="AC11" i="4" s="1"/>
  <c r="AG22" i="5"/>
  <c r="J4" i="1" s="1"/>
  <c r="F11" i="5"/>
  <c r="F16" i="5" s="1"/>
  <c r="J6" i="9"/>
  <c r="J18" i="9"/>
  <c r="P5" i="9"/>
  <c r="S18" i="6"/>
  <c r="S12" i="6"/>
  <c r="J11" i="6"/>
  <c r="T11" i="6" s="1"/>
  <c r="J10" i="6"/>
  <c r="T10" i="6" s="1"/>
  <c r="J9" i="6"/>
  <c r="T9" i="6" s="1"/>
  <c r="J8" i="6"/>
  <c r="T8" i="6" s="1"/>
  <c r="P17" i="9"/>
  <c r="Q4" i="9"/>
  <c r="J23" i="8"/>
  <c r="T13" i="8"/>
  <c r="I18" i="6"/>
  <c r="G18" i="6"/>
  <c r="H9" i="9"/>
  <c r="H14" i="9" s="1"/>
  <c r="H20" i="9" s="1"/>
  <c r="F6" i="9"/>
  <c r="F9" i="9" s="1"/>
  <c r="G18" i="9"/>
  <c r="I25" i="8"/>
  <c r="J15" i="8"/>
  <c r="S15" i="6"/>
  <c r="G27" i="8"/>
  <c r="N17" i="9"/>
  <c r="T12" i="8"/>
  <c r="H27" i="8"/>
  <c r="G19" i="9"/>
  <c r="P6" i="9"/>
  <c r="P19" i="9" s="1"/>
  <c r="Q27" i="8"/>
  <c r="T14" i="8"/>
  <c r="I12" i="6"/>
  <c r="H18" i="6"/>
  <c r="I27" i="8"/>
  <c r="R27" i="8"/>
  <c r="I9" i="9"/>
  <c r="I14" i="9" s="1"/>
  <c r="I20" i="9" s="1"/>
  <c r="T7" i="6"/>
  <c r="C27" i="8"/>
  <c r="S27" i="8"/>
  <c r="F8" i="1"/>
  <c r="D27" i="8"/>
  <c r="O17" i="9"/>
  <c r="N19" i="9"/>
  <c r="F15" i="8"/>
  <c r="F27" i="8" s="1"/>
  <c r="E27" i="8"/>
  <c r="F12" i="6"/>
  <c r="S25" i="8"/>
  <c r="F19" i="8"/>
  <c r="H25" i="8"/>
  <c r="I19" i="8"/>
  <c r="G25" i="8"/>
  <c r="R25" i="8"/>
  <c r="S7" i="9"/>
  <c r="E14" i="9"/>
  <c r="E20" i="9" s="1"/>
  <c r="F14" i="9"/>
  <c r="F20" i="9" s="1"/>
  <c r="AI59" i="10" l="1"/>
  <c r="AJ32" i="10"/>
  <c r="AK30" i="10"/>
  <c r="AK53" i="10"/>
  <c r="AJ55" i="10"/>
  <c r="AJ31" i="10"/>
  <c r="AJ60" i="10"/>
  <c r="AJ37" i="10"/>
  <c r="AK37" i="10" s="1"/>
  <c r="AJ35" i="10"/>
  <c r="AJ34" i="10"/>
  <c r="AJ33" i="10"/>
  <c r="AI58" i="10"/>
  <c r="AI60" i="10"/>
  <c r="G26" i="10"/>
  <c r="K43" i="10"/>
  <c r="L26" i="10"/>
  <c r="L43" i="10"/>
  <c r="J55" i="10"/>
  <c r="F38" i="10"/>
  <c r="AF40" i="10"/>
  <c r="F40" i="10" s="1"/>
  <c r="J38" i="10"/>
  <c r="AG40" i="10"/>
  <c r="J40" i="10" s="1"/>
  <c r="X10" i="4"/>
  <c r="W13" i="4"/>
  <c r="V13" i="4"/>
  <c r="J12" i="6"/>
  <c r="T12" i="6" s="1"/>
  <c r="T18" i="6"/>
  <c r="U7" i="6"/>
  <c r="J25" i="8"/>
  <c r="J18" i="8"/>
  <c r="T18" i="8" s="1"/>
  <c r="J17" i="8"/>
  <c r="T17" i="8" s="1"/>
  <c r="J16" i="8"/>
  <c r="T16" i="8" s="1"/>
  <c r="Q17" i="9"/>
  <c r="R4" i="9"/>
  <c r="Q6" i="9"/>
  <c r="P9" i="9"/>
  <c r="T15" i="8"/>
  <c r="P18" i="9"/>
  <c r="Q5" i="9"/>
  <c r="J19" i="9"/>
  <c r="J9" i="9"/>
  <c r="T7" i="9"/>
  <c r="AJ59" i="10" l="1"/>
  <c r="AK32" i="10"/>
  <c r="AK55" i="10"/>
  <c r="AL30" i="10"/>
  <c r="AL53" i="10"/>
  <c r="AJ38" i="10"/>
  <c r="AJ39" i="10" s="1"/>
  <c r="AJ40" i="10" s="1"/>
  <c r="AJ58" i="10"/>
  <c r="AK31" i="10"/>
  <c r="AK60" i="10" s="1"/>
  <c r="AK35" i="10"/>
  <c r="AL35" i="10" s="1"/>
  <c r="AK34" i="10"/>
  <c r="AL34" i="10" s="1"/>
  <c r="AK33" i="10"/>
  <c r="AL33" i="10" s="1"/>
  <c r="Y10" i="4"/>
  <c r="X13" i="4"/>
  <c r="T25" i="8"/>
  <c r="Q19" i="9"/>
  <c r="Q9" i="9"/>
  <c r="R17" i="9"/>
  <c r="S4" i="9"/>
  <c r="J19" i="8"/>
  <c r="T19" i="8" s="1"/>
  <c r="U11" i="6"/>
  <c r="U10" i="6"/>
  <c r="U18" i="6"/>
  <c r="U9" i="6"/>
  <c r="U8" i="6"/>
  <c r="V7" i="6"/>
  <c r="U12" i="6"/>
  <c r="J12" i="9"/>
  <c r="P12" i="9" s="1"/>
  <c r="J11" i="9"/>
  <c r="P11" i="9" s="1"/>
  <c r="J10" i="9"/>
  <c r="P10" i="9" s="1"/>
  <c r="J13" i="9"/>
  <c r="P13" i="9" s="1"/>
  <c r="J14" i="9"/>
  <c r="T27" i="8"/>
  <c r="R5" i="9"/>
  <c r="Q18" i="9"/>
  <c r="U7" i="9"/>
  <c r="AK59" i="10" l="1"/>
  <c r="AL32" i="10"/>
  <c r="AL37" i="10"/>
  <c r="AL55" i="10"/>
  <c r="AM30" i="10"/>
  <c r="AM53" i="10"/>
  <c r="AK38" i="10"/>
  <c r="AK39" i="10" s="1"/>
  <c r="AK40" i="10" s="1"/>
  <c r="AK58" i="10"/>
  <c r="AL31" i="10"/>
  <c r="AL60" i="10" s="1"/>
  <c r="Y13" i="4"/>
  <c r="Z10" i="4"/>
  <c r="U16" i="8"/>
  <c r="U17" i="8"/>
  <c r="U25" i="8"/>
  <c r="U18" i="8"/>
  <c r="S17" i="9"/>
  <c r="T4" i="9"/>
  <c r="S5" i="9"/>
  <c r="R18" i="9"/>
  <c r="W7" i="6"/>
  <c r="V18" i="6"/>
  <c r="V11" i="6"/>
  <c r="W11" i="6" s="1"/>
  <c r="V10" i="6"/>
  <c r="W10" i="6" s="1"/>
  <c r="V9" i="6"/>
  <c r="V8" i="6"/>
  <c r="R6" i="9"/>
  <c r="J20" i="9"/>
  <c r="P14" i="9"/>
  <c r="Q12" i="9"/>
  <c r="Q11" i="9"/>
  <c r="Q14" i="9" s="1"/>
  <c r="Q20" i="9" s="1"/>
  <c r="Q10" i="9"/>
  <c r="Q13" i="9"/>
  <c r="V7" i="9"/>
  <c r="AM37" i="10" l="1"/>
  <c r="AL59" i="10"/>
  <c r="AM32" i="10"/>
  <c r="AM34" i="10"/>
  <c r="AM33" i="10"/>
  <c r="AM35" i="10"/>
  <c r="AM55" i="10"/>
  <c r="AN53" i="10"/>
  <c r="AN30" i="10"/>
  <c r="AL38" i="10"/>
  <c r="AL39" i="10" s="1"/>
  <c r="AL40" i="10" s="1"/>
  <c r="AL58" i="10"/>
  <c r="AM31" i="10"/>
  <c r="AM60" i="10" s="1"/>
  <c r="V18" i="8"/>
  <c r="AA10" i="4"/>
  <c r="Z13" i="4"/>
  <c r="P20" i="9"/>
  <c r="U19" i="8"/>
  <c r="V12" i="6"/>
  <c r="T5" i="9"/>
  <c r="T6" i="9" s="1"/>
  <c r="S18" i="9"/>
  <c r="W8" i="6"/>
  <c r="T17" i="9"/>
  <c r="U4" i="9"/>
  <c r="X7" i="6"/>
  <c r="W18" i="6"/>
  <c r="R19" i="9"/>
  <c r="R9" i="9"/>
  <c r="V25" i="8"/>
  <c r="V16" i="8"/>
  <c r="V17" i="8"/>
  <c r="W17" i="8" s="1"/>
  <c r="V19" i="8"/>
  <c r="W9" i="6"/>
  <c r="X9" i="6" s="1"/>
  <c r="S6" i="9"/>
  <c r="W7" i="9"/>
  <c r="AM59" i="10" l="1"/>
  <c r="AN32" i="10"/>
  <c r="AN37" i="10"/>
  <c r="AN55" i="10"/>
  <c r="AO53" i="10"/>
  <c r="AO30" i="10"/>
  <c r="AM38" i="10"/>
  <c r="AM39" i="10" s="1"/>
  <c r="AM40" i="10" s="1"/>
  <c r="AM58" i="10"/>
  <c r="AN31" i="10"/>
  <c r="AN60" i="10" s="1"/>
  <c r="AN34" i="10"/>
  <c r="AO34" i="10" s="1"/>
  <c r="AN33" i="10"/>
  <c r="AO33" i="10" s="1"/>
  <c r="AN35" i="10"/>
  <c r="AO35" i="10" s="1"/>
  <c r="AB10" i="4"/>
  <c r="AA13" i="4"/>
  <c r="T19" i="9"/>
  <c r="T9" i="9"/>
  <c r="S19" i="9"/>
  <c r="S9" i="9"/>
  <c r="W12" i="6"/>
  <c r="Y7" i="6"/>
  <c r="X18" i="6"/>
  <c r="X8" i="6"/>
  <c r="X11" i="6"/>
  <c r="U5" i="9"/>
  <c r="T18" i="9"/>
  <c r="X17" i="8"/>
  <c r="U17" i="9"/>
  <c r="V4" i="9"/>
  <c r="W16" i="8"/>
  <c r="W25" i="8"/>
  <c r="W18" i="8"/>
  <c r="X18" i="8" s="1"/>
  <c r="W19" i="8"/>
  <c r="R11" i="9"/>
  <c r="R13" i="9"/>
  <c r="R12" i="9"/>
  <c r="R10" i="9"/>
  <c r="X10" i="6"/>
  <c r="X7" i="9"/>
  <c r="AN59" i="10" l="1"/>
  <c r="AO32" i="10"/>
  <c r="AO55" i="10"/>
  <c r="AP53" i="10"/>
  <c r="AP30" i="10"/>
  <c r="AN38" i="10"/>
  <c r="AN39" i="10" s="1"/>
  <c r="AN40" i="10" s="1"/>
  <c r="AN58" i="10"/>
  <c r="AO31" i="10"/>
  <c r="AO60" i="10" s="1"/>
  <c r="AO37" i="10"/>
  <c r="AP37" i="10" s="1"/>
  <c r="AC10" i="4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C13" i="4" s="1"/>
  <c r="BD13" i="4" s="1"/>
  <c r="BE13" i="4" s="1"/>
  <c r="BF13" i="4" s="1"/>
  <c r="BG13" i="4" s="1"/>
  <c r="BH13" i="4" s="1"/>
  <c r="BI13" i="4" s="1"/>
  <c r="BJ13" i="4" s="1"/>
  <c r="BK13" i="4" s="1"/>
  <c r="BL13" i="4" s="1"/>
  <c r="BM13" i="4" s="1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CG13" i="4" s="1"/>
  <c r="CH13" i="4" s="1"/>
  <c r="CI13" i="4" s="1"/>
  <c r="CJ13" i="4" s="1"/>
  <c r="CK13" i="4" s="1"/>
  <c r="CL13" i="4" s="1"/>
  <c r="CM13" i="4" s="1"/>
  <c r="CN13" i="4" s="1"/>
  <c r="CO13" i="4" s="1"/>
  <c r="CP13" i="4" s="1"/>
  <c r="CQ13" i="4" s="1"/>
  <c r="CR13" i="4" s="1"/>
  <c r="CS13" i="4" s="1"/>
  <c r="CT13" i="4" s="1"/>
  <c r="CU13" i="4" s="1"/>
  <c r="CV13" i="4" s="1"/>
  <c r="CW13" i="4" s="1"/>
  <c r="CX13" i="4" s="1"/>
  <c r="CY13" i="4" s="1"/>
  <c r="CZ13" i="4" s="1"/>
  <c r="DA13" i="4" s="1"/>
  <c r="DB13" i="4" s="1"/>
  <c r="DC13" i="4" s="1"/>
  <c r="DD13" i="4" s="1"/>
  <c r="DE13" i="4" s="1"/>
  <c r="DF13" i="4" s="1"/>
  <c r="DG13" i="4" s="1"/>
  <c r="DH13" i="4" s="1"/>
  <c r="DI13" i="4" s="1"/>
  <c r="DJ13" i="4" s="1"/>
  <c r="DK13" i="4" s="1"/>
  <c r="DL13" i="4" s="1"/>
  <c r="DM13" i="4" s="1"/>
  <c r="DN13" i="4" s="1"/>
  <c r="DO13" i="4" s="1"/>
  <c r="DP13" i="4" s="1"/>
  <c r="DQ13" i="4" s="1"/>
  <c r="DR13" i="4" s="1"/>
  <c r="DS13" i="4" s="1"/>
  <c r="DT13" i="4" s="1"/>
  <c r="DU13" i="4" s="1"/>
  <c r="DV13" i="4" s="1"/>
  <c r="DW13" i="4" s="1"/>
  <c r="DX13" i="4" s="1"/>
  <c r="DY13" i="4" s="1"/>
  <c r="DZ13" i="4" s="1"/>
  <c r="EA13" i="4" s="1"/>
  <c r="EB13" i="4" s="1"/>
  <c r="EC13" i="4" s="1"/>
  <c r="ED13" i="4" s="1"/>
  <c r="EE13" i="4" s="1"/>
  <c r="EF13" i="4" s="1"/>
  <c r="EG13" i="4" s="1"/>
  <c r="EH13" i="4" s="1"/>
  <c r="EI13" i="4" s="1"/>
  <c r="EJ13" i="4" s="1"/>
  <c r="EK13" i="4" s="1"/>
  <c r="EL13" i="4" s="1"/>
  <c r="EM13" i="4" s="1"/>
  <c r="EN13" i="4" s="1"/>
  <c r="EO13" i="4" s="1"/>
  <c r="EP13" i="4" s="1"/>
  <c r="EQ13" i="4" s="1"/>
  <c r="ER13" i="4" s="1"/>
  <c r="ES13" i="4" s="1"/>
  <c r="ET13" i="4" s="1"/>
  <c r="EU13" i="4" s="1"/>
  <c r="EV13" i="4" s="1"/>
  <c r="EW13" i="4" s="1"/>
  <c r="EX13" i="4" s="1"/>
  <c r="EY13" i="4" s="1"/>
  <c r="EZ13" i="4" s="1"/>
  <c r="FA13" i="4" s="1"/>
  <c r="FB13" i="4" s="1"/>
  <c r="FC13" i="4" s="1"/>
  <c r="FD13" i="4" s="1"/>
  <c r="FE13" i="4" s="1"/>
  <c r="FF13" i="4" s="1"/>
  <c r="FG13" i="4" s="1"/>
  <c r="FH13" i="4" s="1"/>
  <c r="FI13" i="4" s="1"/>
  <c r="FJ13" i="4" s="1"/>
  <c r="FK13" i="4" s="1"/>
  <c r="FL13" i="4" s="1"/>
  <c r="FM13" i="4" s="1"/>
  <c r="FN13" i="4" s="1"/>
  <c r="FO13" i="4" s="1"/>
  <c r="FP13" i="4" s="1"/>
  <c r="FQ13" i="4" s="1"/>
  <c r="FR13" i="4" s="1"/>
  <c r="FS13" i="4" s="1"/>
  <c r="FT13" i="4" s="1"/>
  <c r="FU13" i="4" s="1"/>
  <c r="FV13" i="4" s="1"/>
  <c r="FW13" i="4" s="1"/>
  <c r="FX13" i="4" s="1"/>
  <c r="FY13" i="4" s="1"/>
  <c r="FZ13" i="4" s="1"/>
  <c r="GA13" i="4" s="1"/>
  <c r="GB13" i="4" s="1"/>
  <c r="GC13" i="4" s="1"/>
  <c r="GD13" i="4" s="1"/>
  <c r="GE13" i="4" s="1"/>
  <c r="GF13" i="4" s="1"/>
  <c r="GG13" i="4" s="1"/>
  <c r="GH13" i="4" s="1"/>
  <c r="GI13" i="4" s="1"/>
  <c r="GJ13" i="4" s="1"/>
  <c r="GK13" i="4" s="1"/>
  <c r="GL13" i="4" s="1"/>
  <c r="GM13" i="4" s="1"/>
  <c r="GN13" i="4" s="1"/>
  <c r="GO13" i="4" s="1"/>
  <c r="GP13" i="4" s="1"/>
  <c r="GQ13" i="4" s="1"/>
  <c r="GR13" i="4" s="1"/>
  <c r="GS13" i="4" s="1"/>
  <c r="GT13" i="4" s="1"/>
  <c r="GU13" i="4" s="1"/>
  <c r="GV13" i="4" s="1"/>
  <c r="GW13" i="4" s="1"/>
  <c r="GX13" i="4" s="1"/>
  <c r="GY13" i="4" s="1"/>
  <c r="GZ13" i="4" s="1"/>
  <c r="HA13" i="4" s="1"/>
  <c r="HB13" i="4" s="1"/>
  <c r="HC13" i="4" s="1"/>
  <c r="HD13" i="4" s="1"/>
  <c r="HE13" i="4" s="1"/>
  <c r="HF13" i="4" s="1"/>
  <c r="HG13" i="4" s="1"/>
  <c r="HH13" i="4" s="1"/>
  <c r="HI13" i="4" s="1"/>
  <c r="HJ13" i="4" s="1"/>
  <c r="HK13" i="4" s="1"/>
  <c r="HL13" i="4" s="1"/>
  <c r="HM13" i="4" s="1"/>
  <c r="HN13" i="4" s="1"/>
  <c r="HO13" i="4" s="1"/>
  <c r="HP13" i="4" s="1"/>
  <c r="HQ13" i="4" s="1"/>
  <c r="HR13" i="4" s="1"/>
  <c r="HS13" i="4" s="1"/>
  <c r="HT13" i="4" s="1"/>
  <c r="HU13" i="4" s="1"/>
  <c r="HV13" i="4" s="1"/>
  <c r="AG18" i="4" s="1"/>
  <c r="J7" i="1" s="1"/>
  <c r="AB13" i="4"/>
  <c r="Z7" i="6"/>
  <c r="Y18" i="6"/>
  <c r="Y8" i="6"/>
  <c r="Y10" i="6"/>
  <c r="Z10" i="6" s="1"/>
  <c r="V5" i="9"/>
  <c r="U18" i="9"/>
  <c r="Y9" i="6"/>
  <c r="Z9" i="6" s="1"/>
  <c r="S12" i="9"/>
  <c r="T12" i="9" s="1"/>
  <c r="S10" i="9"/>
  <c r="S13" i="9"/>
  <c r="S11" i="9"/>
  <c r="T11" i="9" s="1"/>
  <c r="R14" i="9"/>
  <c r="X16" i="8"/>
  <c r="X19" i="8" s="1"/>
  <c r="X25" i="8"/>
  <c r="Y11" i="6"/>
  <c r="Z11" i="6" s="1"/>
  <c r="U6" i="9"/>
  <c r="X12" i="6"/>
  <c r="T13" i="9"/>
  <c r="T10" i="9"/>
  <c r="V17" i="9"/>
  <c r="W4" i="9"/>
  <c r="Y7" i="9"/>
  <c r="AO59" i="10" l="1"/>
  <c r="AP32" i="10"/>
  <c r="AP35" i="10"/>
  <c r="AP33" i="10"/>
  <c r="AP34" i="10"/>
  <c r="AP55" i="10"/>
  <c r="AQ30" i="10"/>
  <c r="AQ53" i="10"/>
  <c r="AO38" i="10"/>
  <c r="AO39" i="10" s="1"/>
  <c r="AO40" i="10" s="1"/>
  <c r="AO58" i="10"/>
  <c r="AP31" i="10"/>
  <c r="AP60" i="10" s="1"/>
  <c r="T14" i="9"/>
  <c r="T20" i="9" s="1"/>
  <c r="Y16" i="8"/>
  <c r="Y25" i="8"/>
  <c r="W5" i="9"/>
  <c r="V18" i="9"/>
  <c r="R20" i="9"/>
  <c r="Y18" i="8"/>
  <c r="V6" i="9"/>
  <c r="U19" i="9"/>
  <c r="U9" i="9"/>
  <c r="Y12" i="6"/>
  <c r="W17" i="9"/>
  <c r="X4" i="9"/>
  <c r="S14" i="9"/>
  <c r="S20" i="9" s="1"/>
  <c r="AA7" i="6"/>
  <c r="Z18" i="6"/>
  <c r="Z8" i="6"/>
  <c r="Z12" i="6"/>
  <c r="Y17" i="8"/>
  <c r="Z17" i="8" s="1"/>
  <c r="AQ35" i="10" l="1"/>
  <c r="AQ38" i="10" s="1"/>
  <c r="AQ39" i="10" s="1"/>
  <c r="AQ40" i="10" s="1"/>
  <c r="AR40" i="10" s="1"/>
  <c r="AS40" i="10" s="1"/>
  <c r="AT40" i="10" s="1"/>
  <c r="AU40" i="10" s="1"/>
  <c r="AV40" i="10" s="1"/>
  <c r="AW40" i="10" s="1"/>
  <c r="AX40" i="10" s="1"/>
  <c r="AY40" i="10" s="1"/>
  <c r="AZ40" i="10" s="1"/>
  <c r="BA40" i="10" s="1"/>
  <c r="BB40" i="10" s="1"/>
  <c r="BC40" i="10" s="1"/>
  <c r="BD40" i="10" s="1"/>
  <c r="BE40" i="10" s="1"/>
  <c r="BF40" i="10" s="1"/>
  <c r="BG40" i="10" s="1"/>
  <c r="BH40" i="10" s="1"/>
  <c r="BI40" i="10" s="1"/>
  <c r="BJ40" i="10" s="1"/>
  <c r="BK40" i="10" s="1"/>
  <c r="BL40" i="10" s="1"/>
  <c r="BM40" i="10" s="1"/>
  <c r="BN40" i="10" s="1"/>
  <c r="BO40" i="10" s="1"/>
  <c r="BP40" i="10" s="1"/>
  <c r="BQ40" i="10" s="1"/>
  <c r="BR40" i="10" s="1"/>
  <c r="BS40" i="10" s="1"/>
  <c r="BT40" i="10" s="1"/>
  <c r="BU40" i="10" s="1"/>
  <c r="BV40" i="10" s="1"/>
  <c r="BW40" i="10" s="1"/>
  <c r="BX40" i="10" s="1"/>
  <c r="BY40" i="10" s="1"/>
  <c r="BZ40" i="10" s="1"/>
  <c r="CA40" i="10" s="1"/>
  <c r="CB40" i="10" s="1"/>
  <c r="CC40" i="10" s="1"/>
  <c r="CD40" i="10" s="1"/>
  <c r="CE40" i="10" s="1"/>
  <c r="CF40" i="10" s="1"/>
  <c r="CG40" i="10" s="1"/>
  <c r="CH40" i="10" s="1"/>
  <c r="CI40" i="10" s="1"/>
  <c r="CJ40" i="10" s="1"/>
  <c r="CK40" i="10" s="1"/>
  <c r="CL40" i="10" s="1"/>
  <c r="CM40" i="10" s="1"/>
  <c r="CN40" i="10" s="1"/>
  <c r="CO40" i="10" s="1"/>
  <c r="CP40" i="10" s="1"/>
  <c r="CQ40" i="10" s="1"/>
  <c r="CR40" i="10" s="1"/>
  <c r="CS40" i="10" s="1"/>
  <c r="CT40" i="10" s="1"/>
  <c r="CU40" i="10" s="1"/>
  <c r="CV40" i="10" s="1"/>
  <c r="CW40" i="10" s="1"/>
  <c r="CX40" i="10" s="1"/>
  <c r="CY40" i="10" s="1"/>
  <c r="CZ40" i="10" s="1"/>
  <c r="DA40" i="10" s="1"/>
  <c r="DB40" i="10" s="1"/>
  <c r="DC40" i="10" s="1"/>
  <c r="DD40" i="10" s="1"/>
  <c r="DE40" i="10" s="1"/>
  <c r="DF40" i="10" s="1"/>
  <c r="DG40" i="10" s="1"/>
  <c r="DH40" i="10" s="1"/>
  <c r="DI40" i="10" s="1"/>
  <c r="DJ40" i="10" s="1"/>
  <c r="DK40" i="10" s="1"/>
  <c r="DL40" i="10" s="1"/>
  <c r="DM40" i="10" s="1"/>
  <c r="DN40" i="10" s="1"/>
  <c r="DO40" i="10" s="1"/>
  <c r="DP40" i="10" s="1"/>
  <c r="DQ40" i="10" s="1"/>
  <c r="DR40" i="10" s="1"/>
  <c r="DS40" i="10" s="1"/>
  <c r="DT40" i="10" s="1"/>
  <c r="DU40" i="10" s="1"/>
  <c r="DV40" i="10" s="1"/>
  <c r="DW40" i="10" s="1"/>
  <c r="DX40" i="10" s="1"/>
  <c r="DY40" i="10" s="1"/>
  <c r="DZ40" i="10" s="1"/>
  <c r="EA40" i="10" s="1"/>
  <c r="EB40" i="10" s="1"/>
  <c r="EC40" i="10" s="1"/>
  <c r="ED40" i="10" s="1"/>
  <c r="EE40" i="10" s="1"/>
  <c r="EF40" i="10" s="1"/>
  <c r="EG40" i="10" s="1"/>
  <c r="EH40" i="10" s="1"/>
  <c r="EI40" i="10" s="1"/>
  <c r="EJ40" i="10" s="1"/>
  <c r="EK40" i="10" s="1"/>
  <c r="EL40" i="10" s="1"/>
  <c r="EM40" i="10" s="1"/>
  <c r="EN40" i="10" s="1"/>
  <c r="EO40" i="10" s="1"/>
  <c r="EP40" i="10" s="1"/>
  <c r="EQ40" i="10" s="1"/>
  <c r="ER40" i="10" s="1"/>
  <c r="ES40" i="10" s="1"/>
  <c r="ET40" i="10" s="1"/>
  <c r="EU40" i="10" s="1"/>
  <c r="EV40" i="10" s="1"/>
  <c r="EW40" i="10" s="1"/>
  <c r="EX40" i="10" s="1"/>
  <c r="EY40" i="10" s="1"/>
  <c r="EZ40" i="10" s="1"/>
  <c r="FA40" i="10" s="1"/>
  <c r="FB40" i="10" s="1"/>
  <c r="FC40" i="10" s="1"/>
  <c r="FD40" i="10" s="1"/>
  <c r="FE40" i="10" s="1"/>
  <c r="FF40" i="10" s="1"/>
  <c r="FG40" i="10" s="1"/>
  <c r="FH40" i="10" s="1"/>
  <c r="FI40" i="10" s="1"/>
  <c r="FJ40" i="10" s="1"/>
  <c r="FK40" i="10" s="1"/>
  <c r="FL40" i="10" s="1"/>
  <c r="FM40" i="10" s="1"/>
  <c r="FN40" i="10" s="1"/>
  <c r="FO40" i="10" s="1"/>
  <c r="FP40" i="10" s="1"/>
  <c r="FQ40" i="10" s="1"/>
  <c r="FR40" i="10" s="1"/>
  <c r="FS40" i="10" s="1"/>
  <c r="FT40" i="10" s="1"/>
  <c r="FU40" i="10" s="1"/>
  <c r="FV40" i="10" s="1"/>
  <c r="FW40" i="10" s="1"/>
  <c r="FX40" i="10" s="1"/>
  <c r="FY40" i="10" s="1"/>
  <c r="FZ40" i="10" s="1"/>
  <c r="GA40" i="10" s="1"/>
  <c r="GB40" i="10" s="1"/>
  <c r="GC40" i="10" s="1"/>
  <c r="GD40" i="10" s="1"/>
  <c r="GE40" i="10" s="1"/>
  <c r="GF40" i="10" s="1"/>
  <c r="GG40" i="10" s="1"/>
  <c r="GH40" i="10" s="1"/>
  <c r="GI40" i="10" s="1"/>
  <c r="GJ40" i="10" s="1"/>
  <c r="GK40" i="10" s="1"/>
  <c r="GL40" i="10" s="1"/>
  <c r="GM40" i="10" s="1"/>
  <c r="GN40" i="10" s="1"/>
  <c r="GO40" i="10" s="1"/>
  <c r="GP40" i="10" s="1"/>
  <c r="GQ40" i="10" s="1"/>
  <c r="GR40" i="10" s="1"/>
  <c r="GS40" i="10" s="1"/>
  <c r="GT40" i="10" s="1"/>
  <c r="GU40" i="10" s="1"/>
  <c r="GV40" i="10" s="1"/>
  <c r="GW40" i="10" s="1"/>
  <c r="GX40" i="10" s="1"/>
  <c r="GY40" i="10" s="1"/>
  <c r="GZ40" i="10" s="1"/>
  <c r="HA40" i="10" s="1"/>
  <c r="HB40" i="10" s="1"/>
  <c r="HC40" i="10" s="1"/>
  <c r="HD40" i="10" s="1"/>
  <c r="HE40" i="10" s="1"/>
  <c r="HF40" i="10" s="1"/>
  <c r="HG40" i="10" s="1"/>
  <c r="HH40" i="10" s="1"/>
  <c r="HI40" i="10" s="1"/>
  <c r="HJ40" i="10" s="1"/>
  <c r="HK40" i="10" s="1"/>
  <c r="HL40" i="10" s="1"/>
  <c r="HM40" i="10" s="1"/>
  <c r="HN40" i="10" s="1"/>
  <c r="HO40" i="10" s="1"/>
  <c r="HP40" i="10" s="1"/>
  <c r="HQ40" i="10" s="1"/>
  <c r="HR40" i="10" s="1"/>
  <c r="HS40" i="10" s="1"/>
  <c r="HT40" i="10" s="1"/>
  <c r="HU40" i="10" s="1"/>
  <c r="HV40" i="10" s="1"/>
  <c r="HW40" i="10" s="1"/>
  <c r="HX40" i="10" s="1"/>
  <c r="HY40" i="10" s="1"/>
  <c r="HZ40" i="10" s="1"/>
  <c r="IA40" i="10" s="1"/>
  <c r="IB40" i="10" s="1"/>
  <c r="IC40" i="10" s="1"/>
  <c r="ID40" i="10" s="1"/>
  <c r="IE40" i="10" s="1"/>
  <c r="IF40" i="10" s="1"/>
  <c r="IG40" i="10" s="1"/>
  <c r="IH40" i="10" s="1"/>
  <c r="II40" i="10" s="1"/>
  <c r="IJ40" i="10" s="1"/>
  <c r="AT45" i="10" s="1"/>
  <c r="AT47" i="10" s="1"/>
  <c r="AT49" i="10" s="1"/>
  <c r="AQ34" i="10"/>
  <c r="AQ33" i="10"/>
  <c r="AP59" i="10"/>
  <c r="AQ32" i="10"/>
  <c r="AQ59" i="10" s="1"/>
  <c r="AQ37" i="10"/>
  <c r="AQ55" i="10"/>
  <c r="AP58" i="10"/>
  <c r="AP38" i="10"/>
  <c r="AP39" i="10" s="1"/>
  <c r="AP40" i="10" s="1"/>
  <c r="AQ31" i="10"/>
  <c r="Y19" i="8"/>
  <c r="Z18" i="8"/>
  <c r="AB7" i="6"/>
  <c r="AA18" i="6"/>
  <c r="AA8" i="6"/>
  <c r="X5" i="9"/>
  <c r="W18" i="9"/>
  <c r="AA9" i="6"/>
  <c r="AB9" i="6" s="1"/>
  <c r="U11" i="9"/>
  <c r="U12" i="9"/>
  <c r="U13" i="9"/>
  <c r="U10" i="9"/>
  <c r="U14" i="9" s="1"/>
  <c r="U20" i="9" s="1"/>
  <c r="AA11" i="6"/>
  <c r="AB11" i="6" s="1"/>
  <c r="V19" i="9"/>
  <c r="V9" i="9"/>
  <c r="AA17" i="8"/>
  <c r="W6" i="9"/>
  <c r="Z16" i="8"/>
  <c r="Z25" i="8"/>
  <c r="Z19" i="8"/>
  <c r="X17" i="9"/>
  <c r="X6" i="9"/>
  <c r="Y4" i="9"/>
  <c r="AA10" i="6"/>
  <c r="AB10" i="6" s="1"/>
  <c r="AQ58" i="10" l="1"/>
  <c r="AQ60" i="10"/>
  <c r="V12" i="9"/>
  <c r="V11" i="9"/>
  <c r="V10" i="9"/>
  <c r="V13" i="9"/>
  <c r="Y5" i="9"/>
  <c r="Y18" i="9" s="1"/>
  <c r="X18" i="9"/>
  <c r="AC7" i="6"/>
  <c r="AB18" i="6"/>
  <c r="AB8" i="6"/>
  <c r="AB12" i="6"/>
  <c r="X19" i="9"/>
  <c r="X9" i="9"/>
  <c r="AA12" i="6"/>
  <c r="AA16" i="8"/>
  <c r="AA25" i="8"/>
  <c r="AA18" i="8"/>
  <c r="Y17" i="9"/>
  <c r="W19" i="9"/>
  <c r="W9" i="9"/>
  <c r="AB18" i="8" l="1"/>
  <c r="AA19" i="8"/>
  <c r="V14" i="9"/>
  <c r="W12" i="9"/>
  <c r="X12" i="9" s="1"/>
  <c r="W11" i="9"/>
  <c r="X11" i="9" s="1"/>
  <c r="W10" i="9"/>
  <c r="W13" i="9"/>
  <c r="X13" i="9" s="1"/>
  <c r="AB16" i="8"/>
  <c r="AB19" i="8" s="1"/>
  <c r="AB25" i="8"/>
  <c r="AC18" i="6"/>
  <c r="AC8" i="6"/>
  <c r="Y6" i="9"/>
  <c r="AC9" i="6"/>
  <c r="AC10" i="6"/>
  <c r="AB17" i="8"/>
  <c r="AC17" i="8" s="1"/>
  <c r="AC11" i="6"/>
  <c r="Y19" i="9" l="1"/>
  <c r="Y9" i="9"/>
  <c r="W14" i="9"/>
  <c r="W20" i="9" s="1"/>
  <c r="X10" i="9"/>
  <c r="X14" i="9" s="1"/>
  <c r="X20" i="9" s="1"/>
  <c r="AC12" i="6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CK12" i="6" s="1"/>
  <c r="CL12" i="6" s="1"/>
  <c r="CM12" i="6" s="1"/>
  <c r="CN12" i="6" s="1"/>
  <c r="CO12" i="6" s="1"/>
  <c r="CP12" i="6" s="1"/>
  <c r="CQ12" i="6" s="1"/>
  <c r="CR12" i="6" s="1"/>
  <c r="CS12" i="6" s="1"/>
  <c r="CT12" i="6" s="1"/>
  <c r="CU12" i="6" s="1"/>
  <c r="CV12" i="6" s="1"/>
  <c r="CW12" i="6" s="1"/>
  <c r="CX12" i="6" s="1"/>
  <c r="CY12" i="6" s="1"/>
  <c r="CZ12" i="6" s="1"/>
  <c r="DA12" i="6" s="1"/>
  <c r="DB12" i="6" s="1"/>
  <c r="DC12" i="6" s="1"/>
  <c r="DD12" i="6" s="1"/>
  <c r="DE12" i="6" s="1"/>
  <c r="DF12" i="6" s="1"/>
  <c r="DG12" i="6" s="1"/>
  <c r="DH12" i="6" s="1"/>
  <c r="DI12" i="6" s="1"/>
  <c r="DJ12" i="6" s="1"/>
  <c r="DK12" i="6" s="1"/>
  <c r="DL12" i="6" s="1"/>
  <c r="DM12" i="6" s="1"/>
  <c r="DN12" i="6" s="1"/>
  <c r="DO12" i="6" s="1"/>
  <c r="DP12" i="6" s="1"/>
  <c r="DQ12" i="6" s="1"/>
  <c r="DR12" i="6" s="1"/>
  <c r="DS12" i="6" s="1"/>
  <c r="DT12" i="6" s="1"/>
  <c r="DU12" i="6" s="1"/>
  <c r="DV12" i="6" s="1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EG12" i="6" s="1"/>
  <c r="EH12" i="6" s="1"/>
  <c r="EI12" i="6" s="1"/>
  <c r="EJ12" i="6" s="1"/>
  <c r="EK12" i="6" s="1"/>
  <c r="EL12" i="6" s="1"/>
  <c r="EM12" i="6" s="1"/>
  <c r="EN12" i="6" s="1"/>
  <c r="EO12" i="6" s="1"/>
  <c r="EP12" i="6" s="1"/>
  <c r="EQ12" i="6" s="1"/>
  <c r="ER12" i="6" s="1"/>
  <c r="ES12" i="6" s="1"/>
  <c r="ET12" i="6" s="1"/>
  <c r="EU12" i="6" s="1"/>
  <c r="EV12" i="6" s="1"/>
  <c r="EW12" i="6" s="1"/>
  <c r="EX12" i="6" s="1"/>
  <c r="EY12" i="6" s="1"/>
  <c r="EZ12" i="6" s="1"/>
  <c r="FA12" i="6" s="1"/>
  <c r="FB12" i="6" s="1"/>
  <c r="FC12" i="6" s="1"/>
  <c r="FD12" i="6" s="1"/>
  <c r="FE12" i="6" s="1"/>
  <c r="FF12" i="6" s="1"/>
  <c r="FG12" i="6" s="1"/>
  <c r="FH12" i="6" s="1"/>
  <c r="FI12" i="6" s="1"/>
  <c r="FJ12" i="6" s="1"/>
  <c r="FK12" i="6" s="1"/>
  <c r="FL12" i="6" s="1"/>
  <c r="FM12" i="6" s="1"/>
  <c r="FN12" i="6" s="1"/>
  <c r="FO12" i="6" s="1"/>
  <c r="FP12" i="6" s="1"/>
  <c r="FQ12" i="6" s="1"/>
  <c r="FR12" i="6" s="1"/>
  <c r="FS12" i="6" s="1"/>
  <c r="FT12" i="6" s="1"/>
  <c r="FU12" i="6" s="1"/>
  <c r="FV12" i="6" s="1"/>
  <c r="FW12" i="6" s="1"/>
  <c r="FX12" i="6" s="1"/>
  <c r="FY12" i="6" s="1"/>
  <c r="FZ12" i="6" s="1"/>
  <c r="GA12" i="6" s="1"/>
  <c r="GB12" i="6" s="1"/>
  <c r="GC12" i="6" s="1"/>
  <c r="GD12" i="6" s="1"/>
  <c r="GE12" i="6" s="1"/>
  <c r="GF12" i="6" s="1"/>
  <c r="GG12" i="6" s="1"/>
  <c r="GH12" i="6" s="1"/>
  <c r="GI12" i="6" s="1"/>
  <c r="GJ12" i="6" s="1"/>
  <c r="GK12" i="6" s="1"/>
  <c r="GL12" i="6" s="1"/>
  <c r="GM12" i="6" s="1"/>
  <c r="GN12" i="6" s="1"/>
  <c r="GO12" i="6" s="1"/>
  <c r="GP12" i="6" s="1"/>
  <c r="GQ12" i="6" s="1"/>
  <c r="GR12" i="6" s="1"/>
  <c r="GS12" i="6" s="1"/>
  <c r="GT12" i="6" s="1"/>
  <c r="GU12" i="6" s="1"/>
  <c r="GV12" i="6" s="1"/>
  <c r="GW12" i="6" s="1"/>
  <c r="GX12" i="6" s="1"/>
  <c r="GY12" i="6" s="1"/>
  <c r="GZ12" i="6" s="1"/>
  <c r="HA12" i="6" s="1"/>
  <c r="HB12" i="6" s="1"/>
  <c r="HC12" i="6" s="1"/>
  <c r="HD12" i="6" s="1"/>
  <c r="HE12" i="6" s="1"/>
  <c r="HF12" i="6" s="1"/>
  <c r="HG12" i="6" s="1"/>
  <c r="HH12" i="6" s="1"/>
  <c r="HI12" i="6" s="1"/>
  <c r="HJ12" i="6" s="1"/>
  <c r="HK12" i="6" s="1"/>
  <c r="HL12" i="6" s="1"/>
  <c r="HM12" i="6" s="1"/>
  <c r="HN12" i="6" s="1"/>
  <c r="HO12" i="6" s="1"/>
  <c r="HP12" i="6" s="1"/>
  <c r="HQ12" i="6" s="1"/>
  <c r="HR12" i="6" s="1"/>
  <c r="HS12" i="6" s="1"/>
  <c r="HT12" i="6" s="1"/>
  <c r="HU12" i="6" s="1"/>
  <c r="HV12" i="6" s="1"/>
  <c r="AG23" i="6" s="1"/>
  <c r="J6" i="1" s="1"/>
  <c r="V20" i="9"/>
  <c r="AC25" i="8"/>
  <c r="AC16" i="8"/>
  <c r="AC18" i="8"/>
  <c r="AC19" i="8" l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AV19" i="8" s="1"/>
  <c r="AW19" i="8" s="1"/>
  <c r="AX19" i="8" s="1"/>
  <c r="AY19" i="8" s="1"/>
  <c r="AZ19" i="8" s="1"/>
  <c r="BA19" i="8" s="1"/>
  <c r="BB19" i="8" s="1"/>
  <c r="BC19" i="8" s="1"/>
  <c r="BD19" i="8" s="1"/>
  <c r="BE19" i="8" s="1"/>
  <c r="BF19" i="8" s="1"/>
  <c r="BG19" i="8" s="1"/>
  <c r="BH19" i="8" s="1"/>
  <c r="BI19" i="8" s="1"/>
  <c r="BJ19" i="8" s="1"/>
  <c r="BK19" i="8" s="1"/>
  <c r="BL19" i="8" s="1"/>
  <c r="BM19" i="8" s="1"/>
  <c r="BN19" i="8" s="1"/>
  <c r="BO19" i="8" s="1"/>
  <c r="BP19" i="8" s="1"/>
  <c r="BQ19" i="8" s="1"/>
  <c r="BR19" i="8" s="1"/>
  <c r="BS19" i="8" s="1"/>
  <c r="BT19" i="8" s="1"/>
  <c r="BU19" i="8" s="1"/>
  <c r="BV19" i="8" s="1"/>
  <c r="BW19" i="8" s="1"/>
  <c r="BX19" i="8" s="1"/>
  <c r="BY19" i="8" s="1"/>
  <c r="BZ19" i="8" s="1"/>
  <c r="CA19" i="8" s="1"/>
  <c r="CB19" i="8" s="1"/>
  <c r="CC19" i="8" s="1"/>
  <c r="CD19" i="8" s="1"/>
  <c r="CE19" i="8" s="1"/>
  <c r="CF19" i="8" s="1"/>
  <c r="CG19" i="8" s="1"/>
  <c r="CH19" i="8" s="1"/>
  <c r="CI19" i="8" s="1"/>
  <c r="CJ19" i="8" s="1"/>
  <c r="CK19" i="8" s="1"/>
  <c r="CL19" i="8" s="1"/>
  <c r="CM19" i="8" s="1"/>
  <c r="CN19" i="8" s="1"/>
  <c r="CO19" i="8" s="1"/>
  <c r="CP19" i="8" s="1"/>
  <c r="CQ19" i="8" s="1"/>
  <c r="CR19" i="8" s="1"/>
  <c r="CS19" i="8" s="1"/>
  <c r="CT19" i="8" s="1"/>
  <c r="CU19" i="8" s="1"/>
  <c r="CV19" i="8" s="1"/>
  <c r="CW19" i="8" s="1"/>
  <c r="CX19" i="8" s="1"/>
  <c r="CY19" i="8" s="1"/>
  <c r="CZ19" i="8" s="1"/>
  <c r="DA19" i="8" s="1"/>
  <c r="DB19" i="8" s="1"/>
  <c r="DC19" i="8" s="1"/>
  <c r="DD19" i="8" s="1"/>
  <c r="DE19" i="8" s="1"/>
  <c r="DF19" i="8" s="1"/>
  <c r="DG19" i="8" s="1"/>
  <c r="DH19" i="8" s="1"/>
  <c r="DI19" i="8" s="1"/>
  <c r="DJ19" i="8" s="1"/>
  <c r="DK19" i="8" s="1"/>
  <c r="DL19" i="8" s="1"/>
  <c r="DM19" i="8" s="1"/>
  <c r="DN19" i="8" s="1"/>
  <c r="DO19" i="8" s="1"/>
  <c r="DP19" i="8" s="1"/>
  <c r="DQ19" i="8" s="1"/>
  <c r="DR19" i="8" s="1"/>
  <c r="DS19" i="8" s="1"/>
  <c r="DT19" i="8" s="1"/>
  <c r="DU19" i="8" s="1"/>
  <c r="DV19" i="8" s="1"/>
  <c r="DW19" i="8" s="1"/>
  <c r="DX19" i="8" s="1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EK19" i="8" s="1"/>
  <c r="EL19" i="8" s="1"/>
  <c r="EM19" i="8" s="1"/>
  <c r="EN19" i="8" s="1"/>
  <c r="EO19" i="8" s="1"/>
  <c r="EP19" i="8" s="1"/>
  <c r="EQ19" i="8" s="1"/>
  <c r="ER19" i="8" s="1"/>
  <c r="ES19" i="8" s="1"/>
  <c r="ET19" i="8" s="1"/>
  <c r="EU19" i="8" s="1"/>
  <c r="EV19" i="8" s="1"/>
  <c r="EW19" i="8" s="1"/>
  <c r="EX19" i="8" s="1"/>
  <c r="EY19" i="8" s="1"/>
  <c r="EZ19" i="8" s="1"/>
  <c r="FA19" i="8" s="1"/>
  <c r="FB19" i="8" s="1"/>
  <c r="FC19" i="8" s="1"/>
  <c r="FD19" i="8" s="1"/>
  <c r="FE19" i="8" s="1"/>
  <c r="FF19" i="8" s="1"/>
  <c r="FG19" i="8" s="1"/>
  <c r="FH19" i="8" s="1"/>
  <c r="FI19" i="8" s="1"/>
  <c r="FJ19" i="8" s="1"/>
  <c r="FK19" i="8" s="1"/>
  <c r="FL19" i="8" s="1"/>
  <c r="FM19" i="8" s="1"/>
  <c r="FN19" i="8" s="1"/>
  <c r="FO19" i="8" s="1"/>
  <c r="FP19" i="8" s="1"/>
  <c r="FQ19" i="8" s="1"/>
  <c r="FR19" i="8" s="1"/>
  <c r="FS19" i="8" s="1"/>
  <c r="FT19" i="8" s="1"/>
  <c r="FU19" i="8" s="1"/>
  <c r="FV19" i="8" s="1"/>
  <c r="FW19" i="8" s="1"/>
  <c r="FX19" i="8" s="1"/>
  <c r="FY19" i="8" s="1"/>
  <c r="FZ19" i="8" s="1"/>
  <c r="GA19" i="8" s="1"/>
  <c r="GB19" i="8" s="1"/>
  <c r="GC19" i="8" s="1"/>
  <c r="GD19" i="8" s="1"/>
  <c r="GE19" i="8" s="1"/>
  <c r="GF19" i="8" s="1"/>
  <c r="GG19" i="8" s="1"/>
  <c r="GH19" i="8" s="1"/>
  <c r="GI19" i="8" s="1"/>
  <c r="GJ19" i="8" s="1"/>
  <c r="GK19" i="8" s="1"/>
  <c r="GL19" i="8" s="1"/>
  <c r="GM19" i="8" s="1"/>
  <c r="GN19" i="8" s="1"/>
  <c r="GO19" i="8" s="1"/>
  <c r="GP19" i="8" s="1"/>
  <c r="GQ19" i="8" s="1"/>
  <c r="GR19" i="8" s="1"/>
  <c r="GS19" i="8" s="1"/>
  <c r="GT19" i="8" s="1"/>
  <c r="GU19" i="8" s="1"/>
  <c r="GV19" i="8" s="1"/>
  <c r="GW19" i="8" s="1"/>
  <c r="GX19" i="8" s="1"/>
  <c r="GY19" i="8" s="1"/>
  <c r="GZ19" i="8" s="1"/>
  <c r="HA19" i="8" s="1"/>
  <c r="HB19" i="8" s="1"/>
  <c r="HC19" i="8" s="1"/>
  <c r="HD19" i="8" s="1"/>
  <c r="HE19" i="8" s="1"/>
  <c r="HF19" i="8" s="1"/>
  <c r="HG19" i="8" s="1"/>
  <c r="HH19" i="8" s="1"/>
  <c r="HI19" i="8" s="1"/>
  <c r="HJ19" i="8" s="1"/>
  <c r="HK19" i="8" s="1"/>
  <c r="HL19" i="8" s="1"/>
  <c r="HM19" i="8" s="1"/>
  <c r="HN19" i="8" s="1"/>
  <c r="HO19" i="8" s="1"/>
  <c r="HP19" i="8" s="1"/>
  <c r="HQ19" i="8" s="1"/>
  <c r="HR19" i="8" s="1"/>
  <c r="HS19" i="8" s="1"/>
  <c r="HT19" i="8" s="1"/>
  <c r="HU19" i="8" s="1"/>
  <c r="HV19" i="8" s="1"/>
  <c r="AG29" i="8" s="1"/>
  <c r="J5" i="1" s="1"/>
  <c r="Y13" i="9"/>
  <c r="Y12" i="9"/>
  <c r="Y10" i="9"/>
  <c r="Y11" i="9"/>
  <c r="Y14" i="9" l="1"/>
  <c r="Z14" i="9" l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AY14" i="9" s="1"/>
  <c r="AZ14" i="9" s="1"/>
  <c r="BA14" i="9" s="1"/>
  <c r="BB14" i="9" s="1"/>
  <c r="BC14" i="9" s="1"/>
  <c r="BD14" i="9" s="1"/>
  <c r="BE14" i="9" s="1"/>
  <c r="BF14" i="9" s="1"/>
  <c r="BG14" i="9" s="1"/>
  <c r="BH14" i="9" s="1"/>
  <c r="BI14" i="9" s="1"/>
  <c r="BJ14" i="9" s="1"/>
  <c r="BK14" i="9" s="1"/>
  <c r="BL14" i="9" s="1"/>
  <c r="BM14" i="9" s="1"/>
  <c r="BN14" i="9" s="1"/>
  <c r="BO14" i="9" s="1"/>
  <c r="BP14" i="9" s="1"/>
  <c r="BQ14" i="9" s="1"/>
  <c r="BR14" i="9" s="1"/>
  <c r="BS14" i="9" s="1"/>
  <c r="BT14" i="9" s="1"/>
  <c r="BU14" i="9" s="1"/>
  <c r="BV14" i="9" s="1"/>
  <c r="BW14" i="9" s="1"/>
  <c r="BX14" i="9" s="1"/>
  <c r="BY14" i="9" s="1"/>
  <c r="BZ14" i="9" s="1"/>
  <c r="CA14" i="9" s="1"/>
  <c r="CB14" i="9" s="1"/>
  <c r="CC14" i="9" s="1"/>
  <c r="CD14" i="9" s="1"/>
  <c r="CE14" i="9" s="1"/>
  <c r="CF14" i="9" s="1"/>
  <c r="CG14" i="9" s="1"/>
  <c r="CH14" i="9" s="1"/>
  <c r="CI14" i="9" s="1"/>
  <c r="CJ14" i="9" s="1"/>
  <c r="CK14" i="9" s="1"/>
  <c r="CL14" i="9" s="1"/>
  <c r="CM14" i="9" s="1"/>
  <c r="CN14" i="9" s="1"/>
  <c r="CO14" i="9" s="1"/>
  <c r="CP14" i="9" s="1"/>
  <c r="CQ14" i="9" s="1"/>
  <c r="CR14" i="9" s="1"/>
  <c r="CS14" i="9" s="1"/>
  <c r="CT14" i="9" s="1"/>
  <c r="CU14" i="9" s="1"/>
  <c r="CV14" i="9" s="1"/>
  <c r="CW14" i="9" s="1"/>
  <c r="CX14" i="9" s="1"/>
  <c r="CY14" i="9" s="1"/>
  <c r="CZ14" i="9" s="1"/>
  <c r="DA14" i="9" s="1"/>
  <c r="DB14" i="9" s="1"/>
  <c r="DC14" i="9" s="1"/>
  <c r="DD14" i="9" s="1"/>
  <c r="DE14" i="9" s="1"/>
  <c r="DF14" i="9" s="1"/>
  <c r="DG14" i="9" s="1"/>
  <c r="DH14" i="9" s="1"/>
  <c r="DI14" i="9" s="1"/>
  <c r="DJ14" i="9" s="1"/>
  <c r="DK14" i="9" s="1"/>
  <c r="DL14" i="9" s="1"/>
  <c r="DM14" i="9" s="1"/>
  <c r="DN14" i="9" s="1"/>
  <c r="DO14" i="9" s="1"/>
  <c r="DP14" i="9" s="1"/>
  <c r="DQ14" i="9" s="1"/>
  <c r="DR14" i="9" s="1"/>
  <c r="DS14" i="9" s="1"/>
  <c r="DT14" i="9" s="1"/>
  <c r="DU14" i="9" s="1"/>
  <c r="DV14" i="9" s="1"/>
  <c r="DW14" i="9" s="1"/>
  <c r="DX14" i="9" s="1"/>
  <c r="DY14" i="9" s="1"/>
  <c r="DZ14" i="9" s="1"/>
  <c r="EA14" i="9" s="1"/>
  <c r="EB14" i="9" s="1"/>
  <c r="EC14" i="9" s="1"/>
  <c r="ED14" i="9" s="1"/>
  <c r="EE14" i="9" s="1"/>
  <c r="EF14" i="9" s="1"/>
  <c r="EG14" i="9" s="1"/>
  <c r="EH14" i="9" s="1"/>
  <c r="EI14" i="9" s="1"/>
  <c r="EJ14" i="9" s="1"/>
  <c r="EK14" i="9" s="1"/>
  <c r="EL14" i="9" s="1"/>
  <c r="EM14" i="9" s="1"/>
  <c r="EN14" i="9" s="1"/>
  <c r="EO14" i="9" s="1"/>
  <c r="EP14" i="9" s="1"/>
  <c r="EQ14" i="9" s="1"/>
  <c r="ER14" i="9" s="1"/>
  <c r="ES14" i="9" s="1"/>
  <c r="ET14" i="9" s="1"/>
  <c r="EU14" i="9" s="1"/>
  <c r="EV14" i="9" s="1"/>
  <c r="EW14" i="9" s="1"/>
  <c r="EX14" i="9" s="1"/>
  <c r="EY14" i="9" s="1"/>
  <c r="EZ14" i="9" s="1"/>
  <c r="FA14" i="9" s="1"/>
  <c r="FB14" i="9" s="1"/>
  <c r="FC14" i="9" s="1"/>
  <c r="FD14" i="9" s="1"/>
  <c r="FE14" i="9" s="1"/>
  <c r="FF14" i="9" s="1"/>
  <c r="FG14" i="9" s="1"/>
  <c r="FH14" i="9" s="1"/>
  <c r="FI14" i="9" s="1"/>
  <c r="FJ14" i="9" s="1"/>
  <c r="FK14" i="9" s="1"/>
  <c r="FL14" i="9" s="1"/>
  <c r="FM14" i="9" s="1"/>
  <c r="FN14" i="9" s="1"/>
  <c r="FO14" i="9" s="1"/>
  <c r="FP14" i="9" s="1"/>
  <c r="FQ14" i="9" s="1"/>
  <c r="FR14" i="9" s="1"/>
  <c r="FS14" i="9" s="1"/>
  <c r="FT14" i="9" s="1"/>
  <c r="FU14" i="9" s="1"/>
  <c r="FV14" i="9" s="1"/>
  <c r="FW14" i="9" s="1"/>
  <c r="FX14" i="9" s="1"/>
  <c r="FY14" i="9" s="1"/>
  <c r="FZ14" i="9" s="1"/>
  <c r="GA14" i="9" s="1"/>
  <c r="GB14" i="9" s="1"/>
  <c r="GC14" i="9" s="1"/>
  <c r="GD14" i="9" s="1"/>
  <c r="GE14" i="9" s="1"/>
  <c r="GF14" i="9" s="1"/>
  <c r="GG14" i="9" s="1"/>
  <c r="GH14" i="9" s="1"/>
  <c r="GI14" i="9" s="1"/>
  <c r="GJ14" i="9" s="1"/>
  <c r="GK14" i="9" s="1"/>
  <c r="GL14" i="9" s="1"/>
  <c r="GM14" i="9" s="1"/>
  <c r="GN14" i="9" s="1"/>
  <c r="GO14" i="9" s="1"/>
  <c r="GP14" i="9" s="1"/>
  <c r="GQ14" i="9" s="1"/>
  <c r="GR14" i="9" s="1"/>
  <c r="GS14" i="9" s="1"/>
  <c r="GT14" i="9" s="1"/>
  <c r="GU14" i="9" s="1"/>
  <c r="GV14" i="9" s="1"/>
  <c r="GW14" i="9" s="1"/>
  <c r="GX14" i="9" s="1"/>
  <c r="GY14" i="9" s="1"/>
  <c r="GZ14" i="9" s="1"/>
  <c r="HA14" i="9" s="1"/>
  <c r="HB14" i="9" s="1"/>
  <c r="HC14" i="9" s="1"/>
  <c r="HD14" i="9" s="1"/>
  <c r="HE14" i="9" s="1"/>
  <c r="HF14" i="9" s="1"/>
  <c r="HG14" i="9" s="1"/>
  <c r="HH14" i="9" s="1"/>
  <c r="HI14" i="9" s="1"/>
  <c r="HJ14" i="9" s="1"/>
  <c r="HK14" i="9" s="1"/>
  <c r="HL14" i="9" s="1"/>
  <c r="HM14" i="9" s="1"/>
  <c r="HN14" i="9" s="1"/>
  <c r="HO14" i="9" s="1"/>
  <c r="HP14" i="9" s="1"/>
  <c r="HQ14" i="9" s="1"/>
  <c r="HR14" i="9" s="1"/>
  <c r="AC18" i="9" s="1"/>
  <c r="J3" i="1" s="1"/>
  <c r="J8" i="1" s="1"/>
  <c r="J10" i="1" s="1"/>
  <c r="Y2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M14" authorId="0" shapeId="0" xr:uid="{32650C42-B8C2-CA4A-A3AB-E679E1EF4047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down due to lower Ad revenue</t>
        </r>
      </text>
    </comment>
    <comment ref="K46" authorId="0" shapeId="0" xr:uid="{23478406-A2B3-C047-9049-F289B8A5C597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price increases and to a lesser extent subscriber growth</t>
        </r>
      </text>
    </comment>
    <comment ref="L46" authorId="0" shapeId="0" xr:uid="{10C3935E-DD4B-864D-B520-7B7774B81E5A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price increases and to a lesser extent subscriber growth</t>
        </r>
      </text>
    </comment>
    <comment ref="M46" authorId="0" shapeId="0" xr:uid="{88BADAFB-F2E5-2046-B182-EDDF5DAD9D3D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price increases and to a lesser extent subscriber growth</t>
        </r>
      </text>
    </comment>
    <comment ref="M53" authorId="0" shapeId="0" xr:uid="{DCB4210A-AED3-E847-8F7E-F071EEC0D0E8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higher subscription revenue &amp; growth at parks and experiences</t>
        </r>
      </text>
    </comment>
    <comment ref="M54" authorId="0" shapeId="0" xr:uid="{68C85AB5-9F20-884D-B387-2E80B7BAF51A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growth at parks and experiences</t>
        </r>
      </text>
    </comment>
    <comment ref="AC55" authorId="0" shapeId="0" xr:uid="{611C6B75-75CE-2547-8EEB-6C793915F4F6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covid</t>
        </r>
      </text>
    </comment>
  </commentList>
</comments>
</file>

<file path=xl/sharedStrings.xml><?xml version="1.0" encoding="utf-8"?>
<sst xmlns="http://schemas.openxmlformats.org/spreadsheetml/2006/main" count="283" uniqueCount="137">
  <si>
    <t>P</t>
  </si>
  <si>
    <t>S</t>
  </si>
  <si>
    <t>MC</t>
  </si>
  <si>
    <t>C</t>
  </si>
  <si>
    <t>D</t>
  </si>
  <si>
    <t>EV</t>
  </si>
  <si>
    <t>Q325</t>
  </si>
  <si>
    <t xml:space="preserve">CEO </t>
  </si>
  <si>
    <t xml:space="preserve">CFO </t>
  </si>
  <si>
    <t xml:space="preserve">Linear Networks </t>
  </si>
  <si>
    <t xml:space="preserve">Domestic </t>
  </si>
  <si>
    <t>ABC Television Network</t>
  </si>
  <si>
    <t>Disney</t>
  </si>
  <si>
    <t>Freeform</t>
  </si>
  <si>
    <t>FX</t>
  </si>
  <si>
    <t>National Geographic (owned 73% by the co)</t>
  </si>
  <si>
    <t xml:space="preserve">8 owned ABS tele stations </t>
  </si>
  <si>
    <t>Disney+</t>
  </si>
  <si>
    <t>Disney+ Hotstar</t>
  </si>
  <si>
    <t>Hulu</t>
  </si>
  <si>
    <t xml:space="preserve">Content Sales/Licensing </t>
  </si>
  <si>
    <t>International</t>
  </si>
  <si>
    <t>Star branded gen</t>
  </si>
  <si>
    <t>50% equity investment in A+E Tele Networks, which operates cable channels including A&amp;E, History and Lifetime</t>
  </si>
  <si>
    <t>D2C</t>
  </si>
  <si>
    <t xml:space="preserve">global d2c services that primarily offers gen entertainment and family programming </t>
  </si>
  <si>
    <t>d2c service primarily in India that offers general entertasinment, family, and sports</t>
  </si>
  <si>
    <t>Q124</t>
  </si>
  <si>
    <t>Q224</t>
  </si>
  <si>
    <t>Q324</t>
  </si>
  <si>
    <t>Q424</t>
  </si>
  <si>
    <t>Q125</t>
  </si>
  <si>
    <t>Q225</t>
  </si>
  <si>
    <t>Q425</t>
  </si>
  <si>
    <t xml:space="preserve">Advertising </t>
  </si>
  <si>
    <t xml:space="preserve">Other </t>
  </si>
  <si>
    <t>Subscription Fees</t>
  </si>
  <si>
    <t>Affiliate Fees</t>
  </si>
  <si>
    <t>SVOD Only</t>
  </si>
  <si>
    <t>Live TV + SVOD</t>
  </si>
  <si>
    <t xml:space="preserve">Total Revenues </t>
  </si>
  <si>
    <t>Opex</t>
  </si>
  <si>
    <t>SG&amp;A</t>
  </si>
  <si>
    <t>D&amp;A</t>
  </si>
  <si>
    <t>Equity in Investees</t>
  </si>
  <si>
    <t xml:space="preserve">Operating Income </t>
  </si>
  <si>
    <t xml:space="preserve">Total Revenue </t>
  </si>
  <si>
    <t>Draftkings</t>
  </si>
  <si>
    <t xml:space="preserve">Terminal </t>
  </si>
  <si>
    <t xml:space="preserve">Discount </t>
  </si>
  <si>
    <t>NPV</t>
  </si>
  <si>
    <t xml:space="preserve">LinearTV </t>
  </si>
  <si>
    <t>Sports</t>
  </si>
  <si>
    <t>Content&amp;Licensing</t>
  </si>
  <si>
    <t>Experiences</t>
  </si>
  <si>
    <t>OM%</t>
  </si>
  <si>
    <t>Advertising</t>
  </si>
  <si>
    <t>Total Hulu</t>
  </si>
  <si>
    <t>Shares</t>
  </si>
  <si>
    <t xml:space="preserve">Estimate </t>
  </si>
  <si>
    <t xml:space="preserve">TV/VOD &amp; home entertainment </t>
  </si>
  <si>
    <t>Theatrical Distribution</t>
  </si>
  <si>
    <t>Other</t>
  </si>
  <si>
    <t>Piece Part Valuation</t>
  </si>
  <si>
    <t xml:space="preserve">International </t>
  </si>
  <si>
    <t xml:space="preserve">Star India </t>
  </si>
  <si>
    <t>90% [Disney Portion]</t>
  </si>
  <si>
    <t>Theme Park Admissions</t>
  </si>
  <si>
    <t>Resorts &amp; Vacations</t>
  </si>
  <si>
    <t>Parks &amp; Experiences merch, food, bev</t>
  </si>
  <si>
    <t>Merch Licensing&amp;Retail</t>
  </si>
  <si>
    <t>Parks Licensing&amp;Other</t>
  </si>
  <si>
    <t>OpEx</t>
  </si>
  <si>
    <t>News</t>
  </si>
  <si>
    <t xml:space="preserve">About </t>
  </si>
  <si>
    <t xml:space="preserve">Marvel Zombies </t>
  </si>
  <si>
    <t xml:space="preserve">Star Wars: The mandalorian and Grogu; theaters May FY26 </t>
  </si>
  <si>
    <t xml:space="preserve">Toy story turns 30 </t>
  </si>
  <si>
    <t>Q123</t>
  </si>
  <si>
    <t>Q223</t>
  </si>
  <si>
    <t>Q323</t>
  </si>
  <si>
    <t>Q423</t>
  </si>
  <si>
    <t>Interest Expense</t>
  </si>
  <si>
    <t>Services</t>
  </si>
  <si>
    <t xml:space="preserve">Products </t>
  </si>
  <si>
    <t>CoS</t>
  </si>
  <si>
    <t>Other Exp</t>
  </si>
  <si>
    <t xml:space="preserve">EBT </t>
  </si>
  <si>
    <t>Taxes</t>
  </si>
  <si>
    <t xml:space="preserve">Net Income </t>
  </si>
  <si>
    <t>RR Growth Y/Y</t>
  </si>
  <si>
    <t>Cost of Prod</t>
  </si>
  <si>
    <t>Equity income Investee</t>
  </si>
  <si>
    <t xml:space="preserve">Product </t>
  </si>
  <si>
    <t xml:space="preserve">Weighted </t>
  </si>
  <si>
    <t xml:space="preserve">Gross Margins </t>
  </si>
  <si>
    <t>Entertainment</t>
  </si>
  <si>
    <t>Eliminations</t>
  </si>
  <si>
    <t>Linear Networks</t>
  </si>
  <si>
    <t>D2C (Disney+ &amp; Hulu)</t>
  </si>
  <si>
    <t>United States &amp; Canada</t>
  </si>
  <si>
    <t>Total Disney + Subscribers</t>
  </si>
  <si>
    <t xml:space="preserve">SVOD Only </t>
  </si>
  <si>
    <t xml:space="preserve">Total Hulu </t>
  </si>
  <si>
    <t xml:space="preserve">ESPN Paid Subscribers </t>
  </si>
  <si>
    <t>Avg Monthly Rev Per Subs</t>
  </si>
  <si>
    <t>Subscribers q/q</t>
  </si>
  <si>
    <t xml:space="preserve">Cash </t>
  </si>
  <si>
    <t>A/R</t>
  </si>
  <si>
    <t xml:space="preserve">Inventories </t>
  </si>
  <si>
    <t>Content advances</t>
  </si>
  <si>
    <t>OCA</t>
  </si>
  <si>
    <t>Produced and licensed content</t>
  </si>
  <si>
    <t>Investments</t>
  </si>
  <si>
    <t>PPE</t>
  </si>
  <si>
    <t>Intangible assets</t>
  </si>
  <si>
    <t>Goodwill</t>
  </si>
  <si>
    <t>Other assets</t>
  </si>
  <si>
    <t>TL + E</t>
  </si>
  <si>
    <t>TA</t>
  </si>
  <si>
    <t>A/P</t>
  </si>
  <si>
    <t>Current borrowings</t>
  </si>
  <si>
    <t>Deferred revenue</t>
  </si>
  <si>
    <t>Long Term Borrowings</t>
  </si>
  <si>
    <t>Deferred income tax</t>
  </si>
  <si>
    <t>OLTL</t>
  </si>
  <si>
    <t xml:space="preserve">Equity </t>
  </si>
  <si>
    <t xml:space="preserve">Total Debt </t>
  </si>
  <si>
    <t xml:space="preserve">Total Cash </t>
  </si>
  <si>
    <t xml:space="preserve">Net Cash </t>
  </si>
  <si>
    <t>Estimate</t>
  </si>
  <si>
    <t>Current</t>
  </si>
  <si>
    <t>Upside</t>
  </si>
  <si>
    <t>Capex</t>
  </si>
  <si>
    <t xml:space="preserve">CFFO </t>
  </si>
  <si>
    <t xml:space="preserve">Free Cash Flow </t>
  </si>
  <si>
    <t xml:space="preserve">4Q FCF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</si>
</sst>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;@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left" indent="2"/>
    </xf>
    <xf numFmtId="3" fontId="1" fillId="0" borderId="0" xfId="0" applyNumberFormat="1" applyFont="1"/>
    <xf numFmtId="3" fontId="0" fillId="0" borderId="0" xfId="0" applyNumberFormat="1" applyAlignment="1">
      <alignment horizontal="left" indent="1"/>
    </xf>
    <xf numFmtId="3" fontId="1" fillId="0" borderId="0" xfId="0" applyNumberFormat="1" applyFont="1" applyAlignment="1">
      <alignment horizontal="left" indent="1"/>
    </xf>
    <xf numFmtId="164" fontId="0" fillId="0" borderId="0" xfId="0" applyNumberFormat="1"/>
    <xf numFmtId="9" fontId="0" fillId="0" borderId="0" xfId="0" applyNumberFormat="1"/>
    <xf numFmtId="8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0" fontId="0" fillId="0" borderId="0" xfId="0" applyNumberFormat="1"/>
    <xf numFmtId="3" fontId="0" fillId="0" borderId="1" xfId="0" applyNumberFormat="1" applyBorder="1"/>
    <xf numFmtId="3" fontId="2" fillId="0" borderId="0" xfId="0" applyNumberFormat="1" applyFont="1"/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14" fontId="3" fillId="0" borderId="0" xfId="1" applyNumberFormat="1"/>
    <xf numFmtId="9" fontId="2" fillId="0" borderId="0" xfId="0" applyNumberFormat="1" applyFont="1"/>
    <xf numFmtId="3" fontId="1" fillId="0" borderId="1" xfId="0" applyNumberFormat="1" applyFont="1" applyBorder="1"/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left" indent="1"/>
    </xf>
    <xf numFmtId="164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left" indent="2"/>
    </xf>
    <xf numFmtId="3" fontId="2" fillId="0" borderId="2" xfId="0" applyNumberFormat="1" applyFont="1" applyBorder="1"/>
    <xf numFmtId="3" fontId="2" fillId="0" borderId="0" xfId="0" applyNumberFormat="1" applyFont="1" applyBorder="1" applyAlignment="1">
      <alignment horizontal="left" indent="1"/>
    </xf>
    <xf numFmtId="3" fontId="2" fillId="0" borderId="0" xfId="0" applyNumberFormat="1" applyFont="1" applyBorder="1"/>
    <xf numFmtId="3" fontId="1" fillId="0" borderId="0" xfId="0" applyNumberFormat="1" applyFont="1" applyBorder="1"/>
    <xf numFmtId="3" fontId="2" fillId="0" borderId="0" xfId="0" applyNumberFormat="1" applyFont="1" applyBorder="1" applyAlignment="1">
      <alignment horizontal="left" indent="2"/>
    </xf>
    <xf numFmtId="3" fontId="0" fillId="0" borderId="0" xfId="0" applyNumberFormat="1" applyBorder="1"/>
    <xf numFmtId="3" fontId="2" fillId="0" borderId="0" xfId="0" applyNumberFormat="1" applyFont="1" applyAlignment="1">
      <alignment horizontal="left" indent="1"/>
    </xf>
    <xf numFmtId="0" fontId="6" fillId="0" borderId="0" xfId="0" applyFont="1"/>
    <xf numFmtId="9" fontId="6" fillId="0" borderId="0" xfId="0" applyNumberFormat="1" applyFont="1"/>
    <xf numFmtId="3" fontId="2" fillId="0" borderId="3" xfId="0" applyNumberFormat="1" applyFont="1" applyBorder="1" applyAlignment="1">
      <alignment horizontal="left" indent="1"/>
    </xf>
    <xf numFmtId="3" fontId="1" fillId="0" borderId="4" xfId="0" applyNumberFormat="1" applyFont="1" applyBorder="1"/>
    <xf numFmtId="10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692727</xdr:colOff>
      <xdr:row>0</xdr:row>
      <xdr:rowOff>41189</xdr:rowOff>
    </xdr:from>
    <xdr:to>
      <xdr:col>13</xdr:col>
      <xdr:colOff>20594</xdr:colOff>
      <xdr:row>107</xdr:row>
      <xdr:rowOff>115454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A2EE032-69F6-E643-005F-26D09ADF88F2}"/>
            </a:ext>
          </a:extLst>
        </xdr:cNvPr>
        <xdr:cNvCxnSpPr/>
      </xdr:nvCxnSpPr>
      <xdr:spPr>
        <a:xfrm flipH="1">
          <a:off x="8047182" y="41189"/>
          <a:ext cx="32139" cy="216873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11546</xdr:colOff>
      <xdr:row>0</xdr:row>
      <xdr:rowOff>46182</xdr:rowOff>
    </xdr:from>
    <xdr:to>
      <xdr:col>33</xdr:col>
      <xdr:colOff>23091</xdr:colOff>
      <xdr:row>106</xdr:row>
      <xdr:rowOff>161636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0530C9D-85DA-D552-EB33-01B23AB9D3B0}"/>
            </a:ext>
          </a:extLst>
        </xdr:cNvPr>
        <xdr:cNvCxnSpPr/>
      </xdr:nvCxnSpPr>
      <xdr:spPr>
        <a:xfrm flipH="1">
          <a:off x="19269364" y="46182"/>
          <a:ext cx="11545" cy="215207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9694</xdr:colOff>
      <xdr:row>0</xdr:row>
      <xdr:rowOff>58168</xdr:rowOff>
    </xdr:from>
    <xdr:to>
      <xdr:col>9</xdr:col>
      <xdr:colOff>29083</xdr:colOff>
      <xdr:row>38</xdr:row>
      <xdr:rowOff>193893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B5A49D5-DDBA-482B-B384-F5F6CFA8A87F}"/>
            </a:ext>
          </a:extLst>
        </xdr:cNvPr>
        <xdr:cNvCxnSpPr/>
      </xdr:nvCxnSpPr>
      <xdr:spPr>
        <a:xfrm>
          <a:off x="4905496" y="58168"/>
          <a:ext cx="19389" cy="78720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9695</xdr:colOff>
      <xdr:row>0</xdr:row>
      <xdr:rowOff>38779</xdr:rowOff>
    </xdr:from>
    <xdr:to>
      <xdr:col>19</xdr:col>
      <xdr:colOff>29084</xdr:colOff>
      <xdr:row>38</xdr:row>
      <xdr:rowOff>96946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B6CBE49-AE81-A443-C3D0-F500D9104C19}"/>
            </a:ext>
          </a:extLst>
        </xdr:cNvPr>
        <xdr:cNvCxnSpPr/>
      </xdr:nvCxnSpPr>
      <xdr:spPr>
        <a:xfrm>
          <a:off x="9345649" y="38779"/>
          <a:ext cx="19389" cy="77945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50800</xdr:rowOff>
    </xdr:from>
    <xdr:to>
      <xdr:col>15</xdr:col>
      <xdr:colOff>25400</xdr:colOff>
      <xdr:row>53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7ECF821-0198-EF47-B16C-03CF75BD745A}"/>
            </a:ext>
          </a:extLst>
        </xdr:cNvPr>
        <xdr:cNvCxnSpPr/>
      </xdr:nvCxnSpPr>
      <xdr:spPr>
        <a:xfrm>
          <a:off x="7188200" y="50800"/>
          <a:ext cx="25400" cy="10795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25400</xdr:colOff>
      <xdr:row>53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E3AF590-D352-994B-9D5D-EFAE89589E8F}"/>
            </a:ext>
          </a:extLst>
        </xdr:cNvPr>
        <xdr:cNvCxnSpPr/>
      </xdr:nvCxnSpPr>
      <xdr:spPr>
        <a:xfrm>
          <a:off x="4559300" y="0"/>
          <a:ext cx="25400" cy="10795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63500</xdr:rowOff>
    </xdr:from>
    <xdr:to>
      <xdr:col>9</xdr:col>
      <xdr:colOff>12700</xdr:colOff>
      <xdr:row>64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D4C448-5081-6976-612F-95F9D3C8BCAA}"/>
            </a:ext>
          </a:extLst>
        </xdr:cNvPr>
        <xdr:cNvCxnSpPr/>
      </xdr:nvCxnSpPr>
      <xdr:spPr>
        <a:xfrm>
          <a:off x="5105400" y="63500"/>
          <a:ext cx="12700" cy="11328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0</xdr:row>
      <xdr:rowOff>0</xdr:rowOff>
    </xdr:from>
    <xdr:to>
      <xdr:col>19</xdr:col>
      <xdr:colOff>38100</xdr:colOff>
      <xdr:row>63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488EF4-8B9E-274B-92EA-86DECD512D7E}"/>
            </a:ext>
          </a:extLst>
        </xdr:cNvPr>
        <xdr:cNvCxnSpPr/>
      </xdr:nvCxnSpPr>
      <xdr:spPr>
        <a:xfrm>
          <a:off x="10528300" y="0"/>
          <a:ext cx="12700" cy="11328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0</xdr:row>
      <xdr:rowOff>63500</xdr:rowOff>
    </xdr:from>
    <xdr:to>
      <xdr:col>19</xdr:col>
      <xdr:colOff>88900</xdr:colOff>
      <xdr:row>50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9CB2B8-B70A-AAAB-B09A-C2B06B34C825}"/>
            </a:ext>
          </a:extLst>
        </xdr:cNvPr>
        <xdr:cNvCxnSpPr/>
      </xdr:nvCxnSpPr>
      <xdr:spPr>
        <a:xfrm>
          <a:off x="11010900" y="63500"/>
          <a:ext cx="63500" cy="10160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0</xdr:row>
      <xdr:rowOff>12700</xdr:rowOff>
    </xdr:from>
    <xdr:to>
      <xdr:col>9</xdr:col>
      <xdr:colOff>76200</xdr:colOff>
      <xdr:row>50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A7E6FB7-F43D-7B47-860C-99EA0ECA06BF}"/>
            </a:ext>
          </a:extLst>
        </xdr:cNvPr>
        <xdr:cNvCxnSpPr/>
      </xdr:nvCxnSpPr>
      <xdr:spPr>
        <a:xfrm>
          <a:off x="5803900" y="12700"/>
          <a:ext cx="63500" cy="10160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67733</xdr:rowOff>
    </xdr:from>
    <xdr:to>
      <xdr:col>9</xdr:col>
      <xdr:colOff>25400</xdr:colOff>
      <xdr:row>29</xdr:row>
      <xdr:rowOff>186267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9318B51-B2BE-3184-01F8-00FC5E4D94C6}"/>
            </a:ext>
          </a:extLst>
        </xdr:cNvPr>
        <xdr:cNvCxnSpPr/>
      </xdr:nvCxnSpPr>
      <xdr:spPr>
        <a:xfrm>
          <a:off x="6011333" y="67733"/>
          <a:ext cx="25400" cy="601133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0</xdr:row>
      <xdr:rowOff>8466</xdr:rowOff>
    </xdr:from>
    <xdr:to>
      <xdr:col>19</xdr:col>
      <xdr:colOff>25400</xdr:colOff>
      <xdr:row>29</xdr:row>
      <xdr:rowOff>127000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49262AE-1793-C945-8AD3-869DA8D2AA6D}"/>
            </a:ext>
          </a:extLst>
        </xdr:cNvPr>
        <xdr:cNvCxnSpPr/>
      </xdr:nvCxnSpPr>
      <xdr:spPr>
        <a:xfrm>
          <a:off x="11201400" y="8466"/>
          <a:ext cx="25400" cy="601133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waltdisneycompany.com/toy-story-30th-anniversary/" TargetMode="External"/><Relationship Id="rId2" Type="http://schemas.openxmlformats.org/officeDocument/2006/relationships/hyperlink" Target="https://thewaltdisneycompany.com/the-mandalorian-and-grogu-star-wars-trailer/" TargetMode="External"/><Relationship Id="rId1" Type="http://schemas.openxmlformats.org/officeDocument/2006/relationships/hyperlink" Target="https://thewaltdisneycompany.com/marvel-zombies-disney-plu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D5C6-A7E5-B941-AB0B-0AE114C8DA36}">
  <dimension ref="B2:IJ92"/>
  <sheetViews>
    <sheetView showGridLines="0" zoomScale="110" workbookViewId="0">
      <pane xSplit="2" ySplit="3" topLeftCell="AA4" activePane="bottomRight" state="frozen"/>
      <selection pane="topRight" activeCell="C1" sqref="C1"/>
      <selection pane="bottomLeft" activeCell="A3" sqref="A3"/>
      <selection pane="bottomRight" activeCell="N5" sqref="N5"/>
    </sheetView>
  </sheetViews>
  <sheetFormatPr baseColWidth="10" defaultRowHeight="16" outlineLevelRow="2" x14ac:dyDescent="0.2"/>
  <cols>
    <col min="1" max="1" width="1.5" customWidth="1"/>
    <col min="2" max="2" width="26.33203125" bestFit="1" customWidth="1"/>
    <col min="3" max="13" width="7.83203125" bestFit="1" customWidth="1"/>
    <col min="14" max="14" width="7.5" bestFit="1" customWidth="1"/>
    <col min="16" max="30" width="6.83203125" bestFit="1" customWidth="1"/>
    <col min="31" max="35" width="7.5" bestFit="1" customWidth="1"/>
    <col min="36" max="43" width="7.83203125" bestFit="1" customWidth="1"/>
    <col min="44" max="44" width="6.83203125" bestFit="1" customWidth="1"/>
    <col min="45" max="45" width="8.83203125" bestFit="1" customWidth="1"/>
    <col min="46" max="46" width="12.1640625" bestFit="1" customWidth="1"/>
    <col min="47" max="237" width="6.83203125" bestFit="1" customWidth="1"/>
    <col min="238" max="244" width="7.83203125" bestFit="1" customWidth="1"/>
  </cols>
  <sheetData>
    <row r="2" spans="2:244" s="10" customFormat="1" x14ac:dyDescent="0.2">
      <c r="C2" s="32">
        <v>44926</v>
      </c>
      <c r="D2" s="32">
        <v>45017</v>
      </c>
      <c r="E2" s="32">
        <v>45108</v>
      </c>
      <c r="F2" s="32">
        <v>45199</v>
      </c>
      <c r="G2" s="32">
        <v>45290</v>
      </c>
      <c r="H2" s="32">
        <v>45381</v>
      </c>
      <c r="I2" s="32">
        <v>45472</v>
      </c>
      <c r="J2" s="32">
        <v>45563</v>
      </c>
      <c r="K2" s="32">
        <v>45654</v>
      </c>
      <c r="L2" s="32">
        <v>45725</v>
      </c>
      <c r="M2" s="32">
        <v>45836</v>
      </c>
    </row>
    <row r="3" spans="2:244" x14ac:dyDescent="0.2">
      <c r="C3" s="14" t="s">
        <v>78</v>
      </c>
      <c r="D3" s="14" t="s">
        <v>79</v>
      </c>
      <c r="E3" s="14" t="s">
        <v>80</v>
      </c>
      <c r="F3" s="14" t="s">
        <v>81</v>
      </c>
      <c r="G3" s="14" t="s">
        <v>27</v>
      </c>
      <c r="H3" s="14" t="s">
        <v>28</v>
      </c>
      <c r="I3" s="14" t="s">
        <v>29</v>
      </c>
      <c r="J3" s="14" t="s">
        <v>30</v>
      </c>
      <c r="K3" s="14" t="s">
        <v>31</v>
      </c>
      <c r="L3" s="14" t="s">
        <v>32</v>
      </c>
      <c r="M3" s="14" t="s">
        <v>6</v>
      </c>
      <c r="N3" t="s">
        <v>33</v>
      </c>
      <c r="P3">
        <v>2007</v>
      </c>
      <c r="Q3">
        <f>+P3+1</f>
        <v>2008</v>
      </c>
      <c r="R3">
        <f t="shared" ref="R3:W3" si="0">+Q3+1</f>
        <v>2009</v>
      </c>
      <c r="S3">
        <f t="shared" si="0"/>
        <v>2010</v>
      </c>
      <c r="T3">
        <f t="shared" si="0"/>
        <v>2011</v>
      </c>
      <c r="U3">
        <f t="shared" si="0"/>
        <v>2012</v>
      </c>
      <c r="V3">
        <f t="shared" si="0"/>
        <v>2013</v>
      </c>
      <c r="W3">
        <f t="shared" si="0"/>
        <v>2014</v>
      </c>
      <c r="X3">
        <v>2015</v>
      </c>
      <c r="Y3">
        <f>+X3+1</f>
        <v>2016</v>
      </c>
      <c r="Z3">
        <f t="shared" ref="Z3:AQ3" si="1">+Y3+1</f>
        <v>2017</v>
      </c>
      <c r="AA3">
        <f t="shared" si="1"/>
        <v>2018</v>
      </c>
      <c r="AB3">
        <f t="shared" si="1"/>
        <v>2019</v>
      </c>
      <c r="AC3">
        <f t="shared" si="1"/>
        <v>2020</v>
      </c>
      <c r="AD3">
        <f t="shared" si="1"/>
        <v>2021</v>
      </c>
      <c r="AE3">
        <f t="shared" si="1"/>
        <v>2022</v>
      </c>
      <c r="AF3">
        <f t="shared" si="1"/>
        <v>2023</v>
      </c>
      <c r="AG3">
        <f t="shared" si="1"/>
        <v>2024</v>
      </c>
      <c r="AH3">
        <f t="shared" si="1"/>
        <v>2025</v>
      </c>
      <c r="AI3">
        <f t="shared" si="1"/>
        <v>2026</v>
      </c>
      <c r="AJ3">
        <f t="shared" si="1"/>
        <v>2027</v>
      </c>
      <c r="AK3">
        <f t="shared" si="1"/>
        <v>2028</v>
      </c>
      <c r="AL3">
        <f t="shared" si="1"/>
        <v>2029</v>
      </c>
      <c r="AM3">
        <f t="shared" si="1"/>
        <v>2030</v>
      </c>
      <c r="AN3">
        <f t="shared" si="1"/>
        <v>2031</v>
      </c>
      <c r="AO3">
        <f t="shared" si="1"/>
        <v>2032</v>
      </c>
      <c r="AP3">
        <f t="shared" si="1"/>
        <v>2033</v>
      </c>
      <c r="AQ3">
        <f t="shared" si="1"/>
        <v>2034</v>
      </c>
      <c r="AR3">
        <f>+AQ3+1</f>
        <v>2035</v>
      </c>
      <c r="AS3">
        <f t="shared" ref="AS3:DD3" si="2">+AR3+1</f>
        <v>2036</v>
      </c>
      <c r="AT3">
        <f t="shared" si="2"/>
        <v>2037</v>
      </c>
      <c r="AU3">
        <f t="shared" si="2"/>
        <v>2038</v>
      </c>
      <c r="AV3">
        <f t="shared" si="2"/>
        <v>2039</v>
      </c>
      <c r="AW3">
        <f t="shared" si="2"/>
        <v>2040</v>
      </c>
      <c r="AX3">
        <f t="shared" si="2"/>
        <v>2041</v>
      </c>
      <c r="AY3">
        <f t="shared" si="2"/>
        <v>2042</v>
      </c>
      <c r="AZ3">
        <f t="shared" si="2"/>
        <v>2043</v>
      </c>
      <c r="BA3">
        <f t="shared" si="2"/>
        <v>2044</v>
      </c>
      <c r="BB3">
        <f t="shared" si="2"/>
        <v>2045</v>
      </c>
      <c r="BC3">
        <f t="shared" si="2"/>
        <v>2046</v>
      </c>
      <c r="BD3">
        <f t="shared" si="2"/>
        <v>2047</v>
      </c>
      <c r="BE3">
        <f t="shared" si="2"/>
        <v>2048</v>
      </c>
      <c r="BF3">
        <f t="shared" si="2"/>
        <v>2049</v>
      </c>
      <c r="BG3">
        <f t="shared" si="2"/>
        <v>2050</v>
      </c>
      <c r="BH3">
        <f t="shared" si="2"/>
        <v>2051</v>
      </c>
      <c r="BI3">
        <f t="shared" si="2"/>
        <v>2052</v>
      </c>
      <c r="BJ3">
        <f t="shared" si="2"/>
        <v>2053</v>
      </c>
      <c r="BK3">
        <f t="shared" si="2"/>
        <v>2054</v>
      </c>
      <c r="BL3">
        <f t="shared" si="2"/>
        <v>2055</v>
      </c>
      <c r="BM3">
        <f t="shared" si="2"/>
        <v>2056</v>
      </c>
      <c r="BN3">
        <f t="shared" si="2"/>
        <v>2057</v>
      </c>
      <c r="BO3">
        <f t="shared" si="2"/>
        <v>2058</v>
      </c>
      <c r="BP3">
        <f t="shared" si="2"/>
        <v>2059</v>
      </c>
      <c r="BQ3">
        <f t="shared" si="2"/>
        <v>2060</v>
      </c>
      <c r="BR3">
        <f t="shared" si="2"/>
        <v>2061</v>
      </c>
      <c r="BS3">
        <f t="shared" si="2"/>
        <v>2062</v>
      </c>
      <c r="BT3">
        <f t="shared" si="2"/>
        <v>2063</v>
      </c>
      <c r="BU3">
        <f t="shared" si="2"/>
        <v>2064</v>
      </c>
      <c r="BV3">
        <f t="shared" si="2"/>
        <v>2065</v>
      </c>
      <c r="BW3">
        <f t="shared" si="2"/>
        <v>2066</v>
      </c>
      <c r="BX3">
        <f t="shared" si="2"/>
        <v>2067</v>
      </c>
      <c r="BY3">
        <f t="shared" si="2"/>
        <v>2068</v>
      </c>
      <c r="BZ3">
        <f t="shared" si="2"/>
        <v>2069</v>
      </c>
      <c r="CA3">
        <f t="shared" si="2"/>
        <v>2070</v>
      </c>
      <c r="CB3">
        <f t="shared" si="2"/>
        <v>2071</v>
      </c>
      <c r="CC3">
        <f t="shared" si="2"/>
        <v>2072</v>
      </c>
      <c r="CD3">
        <f t="shared" si="2"/>
        <v>2073</v>
      </c>
      <c r="CE3">
        <f t="shared" si="2"/>
        <v>2074</v>
      </c>
      <c r="CF3">
        <f t="shared" si="2"/>
        <v>2075</v>
      </c>
      <c r="CG3">
        <f t="shared" si="2"/>
        <v>2076</v>
      </c>
      <c r="CH3">
        <f t="shared" si="2"/>
        <v>2077</v>
      </c>
      <c r="CI3">
        <f t="shared" si="2"/>
        <v>2078</v>
      </c>
      <c r="CJ3">
        <f t="shared" si="2"/>
        <v>2079</v>
      </c>
      <c r="CK3">
        <f t="shared" si="2"/>
        <v>2080</v>
      </c>
      <c r="CL3">
        <f t="shared" si="2"/>
        <v>2081</v>
      </c>
      <c r="CM3">
        <f t="shared" si="2"/>
        <v>2082</v>
      </c>
      <c r="CN3">
        <f t="shared" si="2"/>
        <v>2083</v>
      </c>
      <c r="CO3">
        <f t="shared" si="2"/>
        <v>2084</v>
      </c>
      <c r="CP3">
        <f t="shared" si="2"/>
        <v>2085</v>
      </c>
      <c r="CQ3">
        <f t="shared" si="2"/>
        <v>2086</v>
      </c>
      <c r="CR3">
        <f t="shared" si="2"/>
        <v>2087</v>
      </c>
      <c r="CS3">
        <f t="shared" si="2"/>
        <v>2088</v>
      </c>
      <c r="CT3">
        <f t="shared" si="2"/>
        <v>2089</v>
      </c>
      <c r="CU3">
        <f t="shared" si="2"/>
        <v>2090</v>
      </c>
      <c r="CV3">
        <f t="shared" si="2"/>
        <v>2091</v>
      </c>
      <c r="CW3">
        <f t="shared" si="2"/>
        <v>2092</v>
      </c>
      <c r="CX3">
        <f t="shared" si="2"/>
        <v>2093</v>
      </c>
      <c r="CY3">
        <f t="shared" si="2"/>
        <v>2094</v>
      </c>
      <c r="CZ3">
        <f t="shared" si="2"/>
        <v>2095</v>
      </c>
      <c r="DA3">
        <f t="shared" si="2"/>
        <v>2096</v>
      </c>
      <c r="DB3">
        <f t="shared" si="2"/>
        <v>2097</v>
      </c>
      <c r="DC3">
        <f t="shared" si="2"/>
        <v>2098</v>
      </c>
      <c r="DD3">
        <f t="shared" si="2"/>
        <v>2099</v>
      </c>
      <c r="DE3">
        <f t="shared" ref="DE3:FP3" si="3">+DD3+1</f>
        <v>2100</v>
      </c>
      <c r="DF3">
        <f t="shared" si="3"/>
        <v>2101</v>
      </c>
      <c r="DG3">
        <f t="shared" si="3"/>
        <v>2102</v>
      </c>
      <c r="DH3">
        <f t="shared" si="3"/>
        <v>2103</v>
      </c>
      <c r="DI3">
        <f t="shared" si="3"/>
        <v>2104</v>
      </c>
      <c r="DJ3">
        <f t="shared" si="3"/>
        <v>2105</v>
      </c>
      <c r="DK3">
        <f t="shared" si="3"/>
        <v>2106</v>
      </c>
      <c r="DL3">
        <f t="shared" si="3"/>
        <v>2107</v>
      </c>
      <c r="DM3">
        <f t="shared" si="3"/>
        <v>2108</v>
      </c>
      <c r="DN3">
        <f t="shared" si="3"/>
        <v>2109</v>
      </c>
      <c r="DO3">
        <f t="shared" si="3"/>
        <v>2110</v>
      </c>
      <c r="DP3">
        <f t="shared" si="3"/>
        <v>2111</v>
      </c>
      <c r="DQ3">
        <f t="shared" si="3"/>
        <v>2112</v>
      </c>
      <c r="DR3">
        <f t="shared" si="3"/>
        <v>2113</v>
      </c>
      <c r="DS3">
        <f t="shared" si="3"/>
        <v>2114</v>
      </c>
      <c r="DT3">
        <f t="shared" si="3"/>
        <v>2115</v>
      </c>
      <c r="DU3">
        <f t="shared" si="3"/>
        <v>2116</v>
      </c>
      <c r="DV3">
        <f t="shared" si="3"/>
        <v>2117</v>
      </c>
      <c r="DW3">
        <f t="shared" si="3"/>
        <v>2118</v>
      </c>
      <c r="DX3">
        <f t="shared" si="3"/>
        <v>2119</v>
      </c>
      <c r="DY3">
        <f t="shared" si="3"/>
        <v>2120</v>
      </c>
      <c r="DZ3">
        <f t="shared" si="3"/>
        <v>2121</v>
      </c>
      <c r="EA3">
        <f t="shared" si="3"/>
        <v>2122</v>
      </c>
      <c r="EB3">
        <f t="shared" si="3"/>
        <v>2123</v>
      </c>
      <c r="EC3">
        <f t="shared" si="3"/>
        <v>2124</v>
      </c>
      <c r="ED3">
        <f t="shared" si="3"/>
        <v>2125</v>
      </c>
      <c r="EE3">
        <f t="shared" si="3"/>
        <v>2126</v>
      </c>
      <c r="EF3">
        <f t="shared" si="3"/>
        <v>2127</v>
      </c>
      <c r="EG3">
        <f t="shared" si="3"/>
        <v>2128</v>
      </c>
      <c r="EH3">
        <f t="shared" si="3"/>
        <v>2129</v>
      </c>
      <c r="EI3">
        <f t="shared" si="3"/>
        <v>2130</v>
      </c>
      <c r="EJ3">
        <f t="shared" si="3"/>
        <v>2131</v>
      </c>
      <c r="EK3">
        <f t="shared" si="3"/>
        <v>2132</v>
      </c>
      <c r="EL3">
        <f t="shared" si="3"/>
        <v>2133</v>
      </c>
      <c r="EM3">
        <f t="shared" si="3"/>
        <v>2134</v>
      </c>
      <c r="EN3">
        <f t="shared" si="3"/>
        <v>2135</v>
      </c>
      <c r="EO3">
        <f t="shared" si="3"/>
        <v>2136</v>
      </c>
      <c r="EP3">
        <f t="shared" si="3"/>
        <v>2137</v>
      </c>
      <c r="EQ3">
        <f t="shared" si="3"/>
        <v>2138</v>
      </c>
      <c r="ER3">
        <f t="shared" si="3"/>
        <v>2139</v>
      </c>
      <c r="ES3">
        <f t="shared" si="3"/>
        <v>2140</v>
      </c>
      <c r="ET3">
        <f t="shared" si="3"/>
        <v>2141</v>
      </c>
      <c r="EU3">
        <f t="shared" si="3"/>
        <v>2142</v>
      </c>
      <c r="EV3">
        <f t="shared" si="3"/>
        <v>2143</v>
      </c>
      <c r="EW3">
        <f t="shared" si="3"/>
        <v>2144</v>
      </c>
      <c r="EX3">
        <f t="shared" si="3"/>
        <v>2145</v>
      </c>
      <c r="EY3">
        <f t="shared" si="3"/>
        <v>2146</v>
      </c>
      <c r="EZ3">
        <f t="shared" si="3"/>
        <v>2147</v>
      </c>
      <c r="FA3">
        <f t="shared" si="3"/>
        <v>2148</v>
      </c>
      <c r="FB3">
        <f t="shared" si="3"/>
        <v>2149</v>
      </c>
      <c r="FC3">
        <f t="shared" si="3"/>
        <v>2150</v>
      </c>
      <c r="FD3">
        <f t="shared" si="3"/>
        <v>2151</v>
      </c>
      <c r="FE3">
        <f t="shared" si="3"/>
        <v>2152</v>
      </c>
      <c r="FF3">
        <f t="shared" si="3"/>
        <v>2153</v>
      </c>
      <c r="FG3">
        <f t="shared" si="3"/>
        <v>2154</v>
      </c>
      <c r="FH3">
        <f t="shared" si="3"/>
        <v>2155</v>
      </c>
      <c r="FI3">
        <f t="shared" si="3"/>
        <v>2156</v>
      </c>
      <c r="FJ3">
        <f t="shared" si="3"/>
        <v>2157</v>
      </c>
      <c r="FK3">
        <f t="shared" si="3"/>
        <v>2158</v>
      </c>
      <c r="FL3">
        <f t="shared" si="3"/>
        <v>2159</v>
      </c>
      <c r="FM3">
        <f t="shared" si="3"/>
        <v>2160</v>
      </c>
      <c r="FN3">
        <f t="shared" si="3"/>
        <v>2161</v>
      </c>
      <c r="FO3">
        <f t="shared" si="3"/>
        <v>2162</v>
      </c>
      <c r="FP3">
        <f t="shared" si="3"/>
        <v>2163</v>
      </c>
      <c r="FQ3">
        <f t="shared" ref="FQ3:IB3" si="4">+FP3+1</f>
        <v>2164</v>
      </c>
      <c r="FR3">
        <f t="shared" si="4"/>
        <v>2165</v>
      </c>
      <c r="FS3">
        <f t="shared" si="4"/>
        <v>2166</v>
      </c>
      <c r="FT3">
        <f t="shared" si="4"/>
        <v>2167</v>
      </c>
      <c r="FU3">
        <f t="shared" si="4"/>
        <v>2168</v>
      </c>
      <c r="FV3">
        <f t="shared" si="4"/>
        <v>2169</v>
      </c>
      <c r="FW3">
        <f t="shared" si="4"/>
        <v>2170</v>
      </c>
      <c r="FX3">
        <f t="shared" si="4"/>
        <v>2171</v>
      </c>
      <c r="FY3">
        <f t="shared" si="4"/>
        <v>2172</v>
      </c>
      <c r="FZ3">
        <f t="shared" si="4"/>
        <v>2173</v>
      </c>
      <c r="GA3">
        <f t="shared" si="4"/>
        <v>2174</v>
      </c>
      <c r="GB3">
        <f t="shared" si="4"/>
        <v>2175</v>
      </c>
      <c r="GC3">
        <f t="shared" si="4"/>
        <v>2176</v>
      </c>
      <c r="GD3">
        <f t="shared" si="4"/>
        <v>2177</v>
      </c>
      <c r="GE3">
        <f t="shared" si="4"/>
        <v>2178</v>
      </c>
      <c r="GF3">
        <f t="shared" si="4"/>
        <v>2179</v>
      </c>
      <c r="GG3">
        <f t="shared" si="4"/>
        <v>2180</v>
      </c>
      <c r="GH3">
        <f t="shared" si="4"/>
        <v>2181</v>
      </c>
      <c r="GI3">
        <f t="shared" si="4"/>
        <v>2182</v>
      </c>
      <c r="GJ3">
        <f t="shared" si="4"/>
        <v>2183</v>
      </c>
      <c r="GK3">
        <f t="shared" si="4"/>
        <v>2184</v>
      </c>
      <c r="GL3">
        <f t="shared" si="4"/>
        <v>2185</v>
      </c>
      <c r="GM3">
        <f t="shared" si="4"/>
        <v>2186</v>
      </c>
      <c r="GN3">
        <f t="shared" si="4"/>
        <v>2187</v>
      </c>
      <c r="GO3">
        <f t="shared" si="4"/>
        <v>2188</v>
      </c>
      <c r="GP3">
        <f t="shared" si="4"/>
        <v>2189</v>
      </c>
      <c r="GQ3">
        <f t="shared" si="4"/>
        <v>2190</v>
      </c>
      <c r="GR3">
        <f t="shared" si="4"/>
        <v>2191</v>
      </c>
      <c r="GS3">
        <f t="shared" si="4"/>
        <v>2192</v>
      </c>
      <c r="GT3">
        <f t="shared" si="4"/>
        <v>2193</v>
      </c>
      <c r="GU3">
        <f t="shared" si="4"/>
        <v>2194</v>
      </c>
      <c r="GV3">
        <f t="shared" si="4"/>
        <v>2195</v>
      </c>
      <c r="GW3">
        <f t="shared" si="4"/>
        <v>2196</v>
      </c>
      <c r="GX3">
        <f t="shared" si="4"/>
        <v>2197</v>
      </c>
      <c r="GY3">
        <f t="shared" si="4"/>
        <v>2198</v>
      </c>
      <c r="GZ3">
        <f t="shared" si="4"/>
        <v>2199</v>
      </c>
      <c r="HA3">
        <f t="shared" si="4"/>
        <v>2200</v>
      </c>
      <c r="HB3">
        <f t="shared" si="4"/>
        <v>2201</v>
      </c>
      <c r="HC3">
        <f t="shared" si="4"/>
        <v>2202</v>
      </c>
      <c r="HD3">
        <f t="shared" si="4"/>
        <v>2203</v>
      </c>
      <c r="HE3">
        <f t="shared" si="4"/>
        <v>2204</v>
      </c>
      <c r="HF3">
        <f t="shared" si="4"/>
        <v>2205</v>
      </c>
      <c r="HG3">
        <f t="shared" si="4"/>
        <v>2206</v>
      </c>
      <c r="HH3">
        <f t="shared" si="4"/>
        <v>2207</v>
      </c>
      <c r="HI3">
        <f t="shared" si="4"/>
        <v>2208</v>
      </c>
      <c r="HJ3">
        <f t="shared" si="4"/>
        <v>2209</v>
      </c>
      <c r="HK3">
        <f t="shared" si="4"/>
        <v>2210</v>
      </c>
      <c r="HL3">
        <f t="shared" si="4"/>
        <v>2211</v>
      </c>
      <c r="HM3">
        <f t="shared" si="4"/>
        <v>2212</v>
      </c>
      <c r="HN3">
        <f t="shared" si="4"/>
        <v>2213</v>
      </c>
      <c r="HO3">
        <f t="shared" si="4"/>
        <v>2214</v>
      </c>
      <c r="HP3">
        <f t="shared" si="4"/>
        <v>2215</v>
      </c>
      <c r="HQ3">
        <f t="shared" si="4"/>
        <v>2216</v>
      </c>
      <c r="HR3">
        <f t="shared" si="4"/>
        <v>2217</v>
      </c>
      <c r="HS3">
        <f t="shared" si="4"/>
        <v>2218</v>
      </c>
      <c r="HT3">
        <f t="shared" si="4"/>
        <v>2219</v>
      </c>
      <c r="HU3">
        <f t="shared" si="4"/>
        <v>2220</v>
      </c>
      <c r="HV3">
        <f t="shared" si="4"/>
        <v>2221</v>
      </c>
      <c r="HW3">
        <f t="shared" si="4"/>
        <v>2222</v>
      </c>
      <c r="HX3">
        <f t="shared" si="4"/>
        <v>2223</v>
      </c>
      <c r="HY3">
        <f t="shared" si="4"/>
        <v>2224</v>
      </c>
      <c r="HZ3">
        <f t="shared" si="4"/>
        <v>2225</v>
      </c>
      <c r="IA3">
        <f t="shared" si="4"/>
        <v>2226</v>
      </c>
      <c r="IB3">
        <f t="shared" si="4"/>
        <v>2227</v>
      </c>
      <c r="IC3">
        <f t="shared" ref="IC3:IR3" si="5">+IB3+1</f>
        <v>2228</v>
      </c>
      <c r="ID3">
        <f t="shared" si="5"/>
        <v>2229</v>
      </c>
      <c r="IE3">
        <f t="shared" si="5"/>
        <v>2230</v>
      </c>
      <c r="IF3">
        <f t="shared" si="5"/>
        <v>2231</v>
      </c>
      <c r="IG3">
        <f t="shared" si="5"/>
        <v>2232</v>
      </c>
      <c r="IH3">
        <f t="shared" si="5"/>
        <v>2233</v>
      </c>
      <c r="II3">
        <f t="shared" si="5"/>
        <v>2234</v>
      </c>
      <c r="IJ3">
        <f t="shared" si="5"/>
        <v>2235</v>
      </c>
    </row>
    <row r="4" spans="2:244" x14ac:dyDescent="0.2">
      <c r="B4" t="s">
        <v>100</v>
      </c>
      <c r="G4">
        <v>46.1</v>
      </c>
      <c r="H4">
        <v>54</v>
      </c>
      <c r="I4">
        <v>54.8</v>
      </c>
      <c r="J4">
        <v>56</v>
      </c>
      <c r="K4">
        <v>56.8</v>
      </c>
      <c r="L4">
        <v>57.8</v>
      </c>
      <c r="M4">
        <v>57.8</v>
      </c>
      <c r="AG4">
        <f>+J4</f>
        <v>56</v>
      </c>
    </row>
    <row r="5" spans="2:244" x14ac:dyDescent="0.2">
      <c r="B5" t="s">
        <v>21</v>
      </c>
      <c r="G5">
        <v>68.8</v>
      </c>
      <c r="H5">
        <v>66.8</v>
      </c>
      <c r="I5">
        <v>66</v>
      </c>
      <c r="J5">
        <v>69.3</v>
      </c>
      <c r="K5">
        <v>67.8</v>
      </c>
      <c r="L5">
        <v>68.2</v>
      </c>
      <c r="M5">
        <v>69.900000000000006</v>
      </c>
      <c r="AG5">
        <f t="shared" ref="AG5:AG14" si="6">+J5</f>
        <v>69.3</v>
      </c>
    </row>
    <row r="6" spans="2:244" x14ac:dyDescent="0.2">
      <c r="B6" s="21" t="s">
        <v>101</v>
      </c>
      <c r="C6" s="21"/>
      <c r="D6" s="21"/>
      <c r="E6" s="21"/>
      <c r="F6" s="21"/>
      <c r="G6" s="21">
        <f t="shared" ref="G6:L6" si="7">SUM(G4:G5)</f>
        <v>114.9</v>
      </c>
      <c r="H6" s="21">
        <f t="shared" si="7"/>
        <v>120.8</v>
      </c>
      <c r="I6" s="21">
        <f t="shared" si="7"/>
        <v>120.8</v>
      </c>
      <c r="J6" s="21">
        <f t="shared" si="7"/>
        <v>125.3</v>
      </c>
      <c r="K6" s="21">
        <f t="shared" si="7"/>
        <v>124.6</v>
      </c>
      <c r="L6" s="21">
        <f t="shared" si="7"/>
        <v>126</v>
      </c>
      <c r="M6" s="21">
        <f>SUM(M4:M5)</f>
        <v>127.7</v>
      </c>
      <c r="AG6" s="21">
        <f t="shared" si="6"/>
        <v>125.3</v>
      </c>
    </row>
    <row r="7" spans="2:244" s="42" customFormat="1" x14ac:dyDescent="0.2">
      <c r="B7" s="41" t="s">
        <v>106</v>
      </c>
      <c r="H7" s="42">
        <f t="shared" ref="H7:L7" si="8">+H6/G6-1</f>
        <v>5.134899912967783E-2</v>
      </c>
      <c r="I7" s="42">
        <f t="shared" si="8"/>
        <v>0</v>
      </c>
      <c r="J7" s="42">
        <f t="shared" si="8"/>
        <v>3.7251655629139124E-2</v>
      </c>
      <c r="K7" s="42">
        <f t="shared" si="8"/>
        <v>-5.5865921787709993E-3</v>
      </c>
      <c r="L7" s="42">
        <f t="shared" si="8"/>
        <v>1.1235955056179803E-2</v>
      </c>
      <c r="M7" s="42">
        <f>+M6/L6-1</f>
        <v>1.3492063492063444E-2</v>
      </c>
      <c r="AG7" s="42">
        <f t="shared" si="6"/>
        <v>3.7251655629139124E-2</v>
      </c>
    </row>
    <row r="8" spans="2:244" x14ac:dyDescent="0.2">
      <c r="B8" t="s">
        <v>102</v>
      </c>
      <c r="G8">
        <v>45.1</v>
      </c>
      <c r="H8">
        <v>45.8</v>
      </c>
      <c r="I8">
        <v>46.7</v>
      </c>
      <c r="J8">
        <v>47.4</v>
      </c>
      <c r="K8">
        <v>49</v>
      </c>
      <c r="L8">
        <v>50.3</v>
      </c>
      <c r="M8">
        <v>51.2</v>
      </c>
      <c r="AG8">
        <f t="shared" si="6"/>
        <v>47.4</v>
      </c>
    </row>
    <row r="9" spans="2:244" x14ac:dyDescent="0.2">
      <c r="B9" t="s">
        <v>39</v>
      </c>
      <c r="G9">
        <v>4.5999999999999996</v>
      </c>
      <c r="H9">
        <v>4.5</v>
      </c>
      <c r="I9">
        <v>4.4000000000000004</v>
      </c>
      <c r="J9">
        <v>4.5999999999999996</v>
      </c>
      <c r="K9">
        <v>4.5999999999999996</v>
      </c>
      <c r="L9">
        <v>4.4000000000000004</v>
      </c>
      <c r="M9">
        <v>4.3</v>
      </c>
      <c r="AG9">
        <f t="shared" si="6"/>
        <v>4.5999999999999996</v>
      </c>
    </row>
    <row r="10" spans="2:244" x14ac:dyDescent="0.2">
      <c r="B10" s="21" t="s">
        <v>103</v>
      </c>
      <c r="C10" s="21"/>
      <c r="D10" s="21"/>
      <c r="E10" s="21"/>
      <c r="F10" s="21"/>
      <c r="G10" s="21">
        <f>SUM(G8:G9)</f>
        <v>49.7</v>
      </c>
      <c r="H10" s="21">
        <f>SUM(H8:H9)</f>
        <v>50.3</v>
      </c>
      <c r="I10" s="21">
        <f>SUM(I8:I9)</f>
        <v>51.1</v>
      </c>
      <c r="J10" s="21">
        <f t="shared" ref="J10:M10" si="9">SUM(J8:J9)</f>
        <v>52</v>
      </c>
      <c r="K10" s="21">
        <f t="shared" si="9"/>
        <v>53.6</v>
      </c>
      <c r="L10" s="21">
        <f t="shared" si="9"/>
        <v>54.699999999999996</v>
      </c>
      <c r="M10" s="21">
        <f t="shared" si="9"/>
        <v>55.5</v>
      </c>
      <c r="AG10" s="21">
        <f t="shared" si="6"/>
        <v>52</v>
      </c>
    </row>
    <row r="11" spans="2:244" x14ac:dyDescent="0.2">
      <c r="B11" s="41" t="s">
        <v>106</v>
      </c>
      <c r="H11" s="42">
        <f t="shared" ref="H11:L11" si="10">+H10/G10-1</f>
        <v>1.2072434607645732E-2</v>
      </c>
      <c r="I11" s="42">
        <f t="shared" si="10"/>
        <v>1.5904572564612307E-2</v>
      </c>
      <c r="J11" s="42">
        <f t="shared" si="10"/>
        <v>1.7612524461839474E-2</v>
      </c>
      <c r="K11" s="42">
        <f t="shared" si="10"/>
        <v>3.0769230769230882E-2</v>
      </c>
      <c r="L11" s="42">
        <f t="shared" si="10"/>
        <v>2.0522388059701413E-2</v>
      </c>
      <c r="M11" s="42">
        <f>+M10/L10-1</f>
        <v>1.4625228519195677E-2</v>
      </c>
      <c r="AG11" s="42">
        <f t="shared" si="6"/>
        <v>1.7612524461839474E-2</v>
      </c>
    </row>
    <row r="12" spans="2:244" x14ac:dyDescent="0.2">
      <c r="B12" t="s">
        <v>104</v>
      </c>
      <c r="G12">
        <v>25.2</v>
      </c>
      <c r="H12">
        <v>24.8</v>
      </c>
      <c r="I12">
        <v>24.9</v>
      </c>
      <c r="J12">
        <v>25.6</v>
      </c>
      <c r="K12">
        <v>24.9</v>
      </c>
      <c r="L12">
        <v>24.1</v>
      </c>
      <c r="M12">
        <v>24.1</v>
      </c>
      <c r="AG12">
        <f t="shared" si="6"/>
        <v>25.6</v>
      </c>
    </row>
    <row r="13" spans="2:244" s="41" customFormat="1" x14ac:dyDescent="0.2">
      <c r="B13" s="41" t="s">
        <v>106</v>
      </c>
      <c r="H13" s="42">
        <f t="shared" ref="H13:L13" si="11">+H12/G12-1</f>
        <v>-1.5873015873015817E-2</v>
      </c>
      <c r="I13" s="42">
        <f t="shared" si="11"/>
        <v>4.0322580645160144E-3</v>
      </c>
      <c r="J13" s="42">
        <f t="shared" si="11"/>
        <v>2.8112449799196915E-2</v>
      </c>
      <c r="K13" s="42">
        <f t="shared" si="11"/>
        <v>-2.7343750000000111E-2</v>
      </c>
      <c r="L13" s="42">
        <f t="shared" si="11"/>
        <v>-3.2128514056224744E-2</v>
      </c>
      <c r="M13" s="42">
        <f>+M12/L12-1</f>
        <v>0</v>
      </c>
      <c r="AG13" s="42">
        <f t="shared" si="6"/>
        <v>2.8112449799196915E-2</v>
      </c>
    </row>
    <row r="14" spans="2:244" x14ac:dyDescent="0.2">
      <c r="B14" t="s">
        <v>105</v>
      </c>
      <c r="H14">
        <v>6.3</v>
      </c>
      <c r="I14">
        <v>6.23</v>
      </c>
      <c r="J14">
        <v>5.94</v>
      </c>
      <c r="K14">
        <v>6.36</v>
      </c>
      <c r="L14">
        <v>6.58</v>
      </c>
      <c r="M14">
        <v>6.4</v>
      </c>
      <c r="AG14">
        <f t="shared" si="6"/>
        <v>5.94</v>
      </c>
    </row>
    <row r="16" spans="2:244" s="7" customFormat="1" x14ac:dyDescent="0.2">
      <c r="B16" s="30" t="s">
        <v>96</v>
      </c>
      <c r="C16" s="30">
        <f t="shared" ref="C16:L16" si="12">SUM(C17:C18,C22)</f>
        <v>0</v>
      </c>
      <c r="D16" s="30">
        <f t="shared" si="12"/>
        <v>0</v>
      </c>
      <c r="E16" s="30">
        <f t="shared" si="12"/>
        <v>0</v>
      </c>
      <c r="F16" s="30">
        <f t="shared" si="12"/>
        <v>0</v>
      </c>
      <c r="G16" s="30">
        <f t="shared" si="12"/>
        <v>9981</v>
      </c>
      <c r="H16" s="30">
        <f t="shared" si="12"/>
        <v>9796</v>
      </c>
      <c r="I16" s="30">
        <f t="shared" si="12"/>
        <v>10580</v>
      </c>
      <c r="J16" s="30">
        <f t="shared" si="12"/>
        <v>10829</v>
      </c>
      <c r="K16" s="30">
        <f t="shared" si="12"/>
        <v>10872</v>
      </c>
      <c r="L16" s="30">
        <f t="shared" si="12"/>
        <v>10682</v>
      </c>
      <c r="M16" s="30">
        <f>SUM(M17:M18,M22)</f>
        <v>10704</v>
      </c>
      <c r="N16" s="29"/>
      <c r="AF16" s="30">
        <f>SUM(AF17:AF18,AF22)</f>
        <v>40635</v>
      </c>
      <c r="AG16" s="30">
        <f>SUM(AG17:AG18,AG22)</f>
        <v>41186</v>
      </c>
    </row>
    <row r="17" spans="2:43" s="24" customFormat="1" x14ac:dyDescent="0.2">
      <c r="B17" s="34" t="s">
        <v>98</v>
      </c>
      <c r="C17" s="34"/>
      <c r="D17" s="34"/>
      <c r="E17" s="34"/>
      <c r="F17" s="34"/>
      <c r="G17" s="34">
        <v>2803</v>
      </c>
      <c r="H17" s="34">
        <v>2765</v>
      </c>
      <c r="I17" s="34">
        <v>2663</v>
      </c>
      <c r="J17" s="34">
        <f>+AG17-SUM(G17:I17)</f>
        <v>2461</v>
      </c>
      <c r="K17" s="34">
        <v>2617</v>
      </c>
      <c r="L17" s="34">
        <v>2418</v>
      </c>
      <c r="M17" s="34">
        <v>2271</v>
      </c>
      <c r="N17" s="34"/>
      <c r="AF17" s="24">
        <v>11701</v>
      </c>
      <c r="AG17" s="24">
        <v>10692</v>
      </c>
    </row>
    <row r="18" spans="2:43" s="36" customFormat="1" outlineLevel="1" x14ac:dyDescent="0.2">
      <c r="B18" s="35" t="s">
        <v>99</v>
      </c>
      <c r="G18" s="36">
        <f>SUM(G19:G21)</f>
        <v>5546</v>
      </c>
      <c r="H18" s="36">
        <f>SUM(H19:H21)</f>
        <v>5642</v>
      </c>
      <c r="I18" s="36">
        <f>SUM(I19:I21)</f>
        <v>5805</v>
      </c>
      <c r="J18" s="36">
        <f>+AG18-SUM(G18:I18)</f>
        <v>5783</v>
      </c>
      <c r="K18" s="36">
        <v>6072</v>
      </c>
      <c r="L18" s="36">
        <f>SUM(L19:L21)</f>
        <v>6118</v>
      </c>
      <c r="M18" s="36">
        <f>SUM(M19:M21)</f>
        <v>6176</v>
      </c>
      <c r="AF18" s="36">
        <f>SUM(AF19:AF21)</f>
        <v>19886</v>
      </c>
      <c r="AG18" s="36">
        <f>SUM(AG19:AG21)</f>
        <v>22776</v>
      </c>
    </row>
    <row r="19" spans="2:43" s="39" customFormat="1" hidden="1" outlineLevel="2" x14ac:dyDescent="0.2">
      <c r="B19" s="38" t="s">
        <v>36</v>
      </c>
      <c r="C19" s="36"/>
      <c r="D19" s="36"/>
      <c r="E19" s="36"/>
      <c r="F19" s="36"/>
      <c r="G19" s="36">
        <v>4507</v>
      </c>
      <c r="H19" s="36">
        <v>4805</v>
      </c>
      <c r="I19" s="36">
        <v>4729</v>
      </c>
      <c r="J19" s="36">
        <f>+AG19-SUM(G19:I19)</f>
        <v>4755</v>
      </c>
      <c r="K19" s="36">
        <v>5065</v>
      </c>
      <c r="L19" s="36">
        <v>5215</v>
      </c>
      <c r="M19" s="36">
        <v>5215</v>
      </c>
      <c r="AF19" s="39">
        <v>16420</v>
      </c>
      <c r="AG19" s="39">
        <v>18796</v>
      </c>
    </row>
    <row r="20" spans="2:43" s="39" customFormat="1" hidden="1" outlineLevel="2" x14ac:dyDescent="0.2">
      <c r="B20" s="38" t="s">
        <v>34</v>
      </c>
      <c r="C20" s="36"/>
      <c r="D20" s="36"/>
      <c r="E20" s="36"/>
      <c r="F20" s="36"/>
      <c r="G20" s="36">
        <v>974</v>
      </c>
      <c r="H20" s="36">
        <v>762</v>
      </c>
      <c r="I20" s="36">
        <v>1004</v>
      </c>
      <c r="J20" s="36">
        <f>+AG20-SUM(G20:I20)</f>
        <v>967</v>
      </c>
      <c r="K20" s="36">
        <v>952</v>
      </c>
      <c r="L20" s="36">
        <v>828</v>
      </c>
      <c r="M20" s="36">
        <v>932</v>
      </c>
      <c r="AF20" s="39">
        <v>3260</v>
      </c>
      <c r="AG20" s="39">
        <v>3707</v>
      </c>
    </row>
    <row r="21" spans="2:43" s="39" customFormat="1" hidden="1" outlineLevel="2" x14ac:dyDescent="0.2">
      <c r="B21" s="38" t="s">
        <v>62</v>
      </c>
      <c r="C21" s="36"/>
      <c r="D21" s="36"/>
      <c r="E21" s="36"/>
      <c r="F21" s="36"/>
      <c r="G21" s="36">
        <v>65</v>
      </c>
      <c r="H21" s="36">
        <v>75</v>
      </c>
      <c r="I21" s="36">
        <v>72</v>
      </c>
      <c r="J21" s="36">
        <f>+AG21-SUM(G21:I21)</f>
        <v>61</v>
      </c>
      <c r="K21" s="36">
        <v>55</v>
      </c>
      <c r="L21" s="36">
        <v>75</v>
      </c>
      <c r="M21" s="36">
        <v>29</v>
      </c>
      <c r="AF21" s="39">
        <v>206</v>
      </c>
      <c r="AG21" s="39">
        <v>273</v>
      </c>
    </row>
    <row r="22" spans="2:43" s="39" customFormat="1" outlineLevel="1" collapsed="1" x14ac:dyDescent="0.2">
      <c r="B22" s="35" t="s">
        <v>20</v>
      </c>
      <c r="C22" s="36"/>
      <c r="D22" s="36"/>
      <c r="E22" s="36"/>
      <c r="F22" s="36"/>
      <c r="G22" s="36">
        <v>1632</v>
      </c>
      <c r="H22" s="36">
        <v>1389</v>
      </c>
      <c r="I22" s="36">
        <v>2112</v>
      </c>
      <c r="J22" s="36">
        <f>+AG22-SUM(G22:I22)</f>
        <v>2585</v>
      </c>
      <c r="K22" s="36">
        <v>2183</v>
      </c>
      <c r="L22" s="36">
        <v>2146</v>
      </c>
      <c r="M22" s="36">
        <v>2257</v>
      </c>
      <c r="N22" s="37"/>
      <c r="AF22" s="39">
        <v>9048</v>
      </c>
      <c r="AG22" s="39">
        <v>7718</v>
      </c>
    </row>
    <row r="23" spans="2:43" s="1" customFormat="1" outlineLevel="1" x14ac:dyDescent="0.2">
      <c r="B23" s="31" t="s">
        <v>52</v>
      </c>
      <c r="C23" s="30"/>
      <c r="D23" s="30"/>
      <c r="E23" s="30"/>
      <c r="F23" s="30"/>
      <c r="G23" s="30">
        <v>4835</v>
      </c>
      <c r="H23" s="30">
        <v>4312</v>
      </c>
      <c r="I23" s="30">
        <v>4558</v>
      </c>
      <c r="J23" s="34">
        <f>+AG23-SUM(G23:I23)</f>
        <v>3914</v>
      </c>
      <c r="K23" s="30">
        <v>4850</v>
      </c>
      <c r="L23" s="30">
        <v>4534</v>
      </c>
      <c r="M23" s="30">
        <v>4308</v>
      </c>
      <c r="N23" s="29"/>
      <c r="AF23" s="30">
        <v>17111</v>
      </c>
      <c r="AG23" s="30">
        <v>17619</v>
      </c>
    </row>
    <row r="24" spans="2:43" s="1" customFormat="1" outlineLevel="1" x14ac:dyDescent="0.2">
      <c r="B24" s="31" t="s">
        <v>54</v>
      </c>
      <c r="C24" s="30"/>
      <c r="D24" s="30"/>
      <c r="E24" s="30"/>
      <c r="F24" s="30"/>
      <c r="G24" s="30">
        <v>9132</v>
      </c>
      <c r="H24" s="30">
        <v>8393</v>
      </c>
      <c r="I24" s="30">
        <v>8386</v>
      </c>
      <c r="J24" s="34">
        <f>+AG24-SUM(G24:I24)</f>
        <v>8240</v>
      </c>
      <c r="K24" s="30">
        <v>9415</v>
      </c>
      <c r="L24" s="30">
        <v>8889</v>
      </c>
      <c r="M24" s="30">
        <v>9086</v>
      </c>
      <c r="N24" s="29"/>
      <c r="AF24" s="30">
        <v>32549</v>
      </c>
      <c r="AG24" s="30">
        <v>34151</v>
      </c>
    </row>
    <row r="25" spans="2:43" s="1" customFormat="1" outlineLevel="1" x14ac:dyDescent="0.2">
      <c r="B25" s="43" t="s">
        <v>97</v>
      </c>
      <c r="C25" s="30"/>
      <c r="D25" s="30"/>
      <c r="E25" s="30"/>
      <c r="F25" s="30"/>
      <c r="G25" s="30">
        <v>-399</v>
      </c>
      <c r="H25" s="30">
        <v>-418</v>
      </c>
      <c r="I25" s="30">
        <v>-369</v>
      </c>
      <c r="J25" s="30">
        <f>+AG25-SUM(G25:I25)</f>
        <v>-409</v>
      </c>
      <c r="K25" s="30">
        <v>-447</v>
      </c>
      <c r="L25" s="30">
        <v>-484</v>
      </c>
      <c r="M25" s="30">
        <v>-448</v>
      </c>
      <c r="N25" s="44"/>
      <c r="AF25" s="30">
        <v>-1397</v>
      </c>
      <c r="AG25" s="30">
        <v>-1595</v>
      </c>
    </row>
    <row r="26" spans="2:43" x14ac:dyDescent="0.2">
      <c r="F26" s="1"/>
      <c r="G26" s="1">
        <f>SUM(G23:G25,G16)</f>
        <v>23549</v>
      </c>
      <c r="H26" s="1">
        <f>SUM(H23:H25,H16)</f>
        <v>22083</v>
      </c>
      <c r="I26" s="1">
        <f>SUM(I23:I25,I16)</f>
        <v>23155</v>
      </c>
      <c r="J26" s="1">
        <f>SUM(J23:J25,J16)</f>
        <v>22574</v>
      </c>
      <c r="K26" s="1">
        <f>SUM(K23:K25,K16)</f>
        <v>24690</v>
      </c>
      <c r="L26" s="1">
        <f>SUM(L23:L25,L16)</f>
        <v>23621</v>
      </c>
      <c r="M26" s="1">
        <f>SUM(M23:M25,M16)</f>
        <v>23650</v>
      </c>
    </row>
    <row r="28" spans="2:43" s="1" customFormat="1" x14ac:dyDescent="0.2">
      <c r="B28" s="1" t="s">
        <v>83</v>
      </c>
      <c r="C28" s="1">
        <v>20997</v>
      </c>
      <c r="D28" s="1">
        <v>19586</v>
      </c>
      <c r="E28" s="1">
        <v>20008</v>
      </c>
      <c r="F28" s="1">
        <f>+AF28-SUM(C28:E28)</f>
        <v>18971</v>
      </c>
      <c r="G28" s="1">
        <v>20975</v>
      </c>
      <c r="H28" s="1">
        <v>19757</v>
      </c>
      <c r="I28" s="1">
        <v>20836</v>
      </c>
      <c r="J28" s="1">
        <f>+AG28-SUM(G28:I28)</f>
        <v>20273</v>
      </c>
      <c r="K28" s="1">
        <v>22048</v>
      </c>
      <c r="L28" s="1">
        <v>21258</v>
      </c>
      <c r="M28" s="1">
        <v>21214</v>
      </c>
      <c r="N28" s="1">
        <f>+J28*1.02</f>
        <v>20678.46</v>
      </c>
      <c r="AE28" s="1">
        <v>74200</v>
      </c>
      <c r="AF28" s="1">
        <v>79562</v>
      </c>
      <c r="AG28" s="1">
        <v>81841</v>
      </c>
      <c r="AH28" s="1">
        <f>SUM(K28:N28)</f>
        <v>85198.459999999992</v>
      </c>
      <c r="AI28" s="1">
        <f>+AH28*1.05</f>
        <v>89458.383000000002</v>
      </c>
      <c r="AJ28" s="1">
        <f t="shared" ref="AJ28:AQ28" si="13">+AI28*1.05</f>
        <v>93931.302150000003</v>
      </c>
      <c r="AK28" s="1">
        <f t="shared" si="13"/>
        <v>98627.867257500009</v>
      </c>
      <c r="AL28" s="1">
        <f t="shared" si="13"/>
        <v>103559.26062037502</v>
      </c>
      <c r="AM28" s="1">
        <f t="shared" si="13"/>
        <v>108737.22365139377</v>
      </c>
      <c r="AN28" s="1">
        <f t="shared" si="13"/>
        <v>114174.08483396345</v>
      </c>
      <c r="AO28" s="1">
        <f t="shared" si="13"/>
        <v>119882.78907566163</v>
      </c>
      <c r="AP28" s="1">
        <f t="shared" si="13"/>
        <v>125876.92852944472</v>
      </c>
      <c r="AQ28" s="1">
        <f t="shared" si="13"/>
        <v>132170.77495591695</v>
      </c>
    </row>
    <row r="29" spans="2:43" s="1" customFormat="1" x14ac:dyDescent="0.2">
      <c r="B29" s="1" t="s">
        <v>84</v>
      </c>
      <c r="C29" s="1">
        <v>2515</v>
      </c>
      <c r="D29" s="1">
        <v>2229</v>
      </c>
      <c r="E29" s="1">
        <v>2322</v>
      </c>
      <c r="F29" s="1">
        <f>+AF29-SUM(C29:E29)</f>
        <v>2270</v>
      </c>
      <c r="G29" s="1">
        <v>2574</v>
      </c>
      <c r="H29" s="1">
        <v>2326</v>
      </c>
      <c r="I29" s="1">
        <v>2319</v>
      </c>
      <c r="J29" s="1">
        <f>+AG29-SUM(G29:I29)</f>
        <v>2301</v>
      </c>
      <c r="K29" s="1">
        <v>2642</v>
      </c>
      <c r="L29" s="1">
        <v>2363</v>
      </c>
      <c r="M29" s="1">
        <v>2436</v>
      </c>
      <c r="N29" s="1">
        <f>+J29*1.02</f>
        <v>2347.02</v>
      </c>
      <c r="AE29" s="1">
        <v>8522</v>
      </c>
      <c r="AF29" s="1">
        <v>9336</v>
      </c>
      <c r="AG29" s="1">
        <v>9520</v>
      </c>
      <c r="AH29" s="1">
        <f>SUM(K29:N29)</f>
        <v>9788.02</v>
      </c>
      <c r="AI29" s="1">
        <f>+AH29*1.03</f>
        <v>10081.660600000001</v>
      </c>
      <c r="AJ29" s="1">
        <f t="shared" ref="AJ29:AQ29" si="14">+AI29*1.03</f>
        <v>10384.110418000002</v>
      </c>
      <c r="AK29" s="1">
        <f t="shared" si="14"/>
        <v>10695.633730540003</v>
      </c>
      <c r="AL29" s="1">
        <f t="shared" si="14"/>
        <v>11016.502742456203</v>
      </c>
      <c r="AM29" s="1">
        <f t="shared" si="14"/>
        <v>11346.99782472989</v>
      </c>
      <c r="AN29" s="1">
        <f t="shared" si="14"/>
        <v>11687.407759471787</v>
      </c>
      <c r="AO29" s="1">
        <f t="shared" si="14"/>
        <v>12038.029992255941</v>
      </c>
      <c r="AP29" s="1">
        <f t="shared" si="14"/>
        <v>12399.17089202362</v>
      </c>
      <c r="AQ29" s="1">
        <f t="shared" si="14"/>
        <v>12771.146018784329</v>
      </c>
    </row>
    <row r="30" spans="2:43" s="7" customFormat="1" x14ac:dyDescent="0.2">
      <c r="B30" s="7" t="s">
        <v>40</v>
      </c>
      <c r="C30" s="7">
        <f>+SUM(C28:C29)</f>
        <v>23512</v>
      </c>
      <c r="D30" s="7">
        <f>+SUM(D28:D29)</f>
        <v>21815</v>
      </c>
      <c r="E30" s="7">
        <f>+SUM(E28:E29)</f>
        <v>22330</v>
      </c>
      <c r="F30" s="7">
        <f>+AF30-SUM(C30:E30)</f>
        <v>21241</v>
      </c>
      <c r="G30" s="7">
        <f>+SUM(G28:G29)</f>
        <v>23549</v>
      </c>
      <c r="H30" s="7">
        <f>+SUM(H28:H29)</f>
        <v>22083</v>
      </c>
      <c r="I30" s="7">
        <f>+SUM(I28:I29)</f>
        <v>23155</v>
      </c>
      <c r="J30" s="7">
        <f>+AG30-SUM(G30:I30)</f>
        <v>22574</v>
      </c>
      <c r="K30" s="7">
        <f>+SUM(K28:K29)</f>
        <v>24690</v>
      </c>
      <c r="L30" s="7">
        <f>+SUM(L28:L29)</f>
        <v>23621</v>
      </c>
      <c r="M30" s="7">
        <f>+SUM(M28:M29)</f>
        <v>23650</v>
      </c>
      <c r="N30" s="7">
        <f>+SUM(N28:N29)</f>
        <v>23025.48</v>
      </c>
      <c r="P30" s="7">
        <v>35510</v>
      </c>
      <c r="Q30" s="7">
        <v>37846</v>
      </c>
      <c r="R30" s="7">
        <v>36149</v>
      </c>
      <c r="S30" s="7">
        <v>38063</v>
      </c>
      <c r="T30" s="7">
        <v>40893</v>
      </c>
      <c r="U30" s="7">
        <v>42278</v>
      </c>
      <c r="V30" s="7">
        <v>45041</v>
      </c>
      <c r="W30" s="7">
        <v>48813</v>
      </c>
      <c r="X30" s="7">
        <v>52465</v>
      </c>
      <c r="Y30" s="7">
        <v>55632</v>
      </c>
      <c r="Z30" s="7">
        <v>55137</v>
      </c>
      <c r="AA30" s="7">
        <v>59434</v>
      </c>
      <c r="AB30" s="7">
        <v>69607</v>
      </c>
      <c r="AC30" s="7">
        <v>65388</v>
      </c>
      <c r="AD30" s="7">
        <v>67418</v>
      </c>
      <c r="AE30" s="7">
        <f>+SUM(AE28:AE29)</f>
        <v>82722</v>
      </c>
      <c r="AF30" s="7">
        <f>+SUM(AF28:AF29)</f>
        <v>88898</v>
      </c>
      <c r="AG30" s="7">
        <f>+SUM(AG28:AG29)</f>
        <v>91361</v>
      </c>
      <c r="AH30" s="1">
        <f>SUM(K30:N30)</f>
        <v>94986.48</v>
      </c>
      <c r="AI30" s="7">
        <f>+SUM(AI28:AI29)</f>
        <v>99540.043600000005</v>
      </c>
      <c r="AJ30" s="7">
        <f t="shared" ref="AJ30:AQ30" si="15">+SUM(AJ28:AJ29)</f>
        <v>104315.412568</v>
      </c>
      <c r="AK30" s="7">
        <f t="shared" si="15"/>
        <v>109323.50098804002</v>
      </c>
      <c r="AL30" s="7">
        <f t="shared" si="15"/>
        <v>114575.76336283122</v>
      </c>
      <c r="AM30" s="7">
        <f t="shared" si="15"/>
        <v>120084.22147612365</v>
      </c>
      <c r="AN30" s="7">
        <f t="shared" si="15"/>
        <v>125861.49259343524</v>
      </c>
      <c r="AO30" s="7">
        <f t="shared" si="15"/>
        <v>131920.81906791756</v>
      </c>
      <c r="AP30" s="7">
        <f t="shared" si="15"/>
        <v>138276.09942146833</v>
      </c>
      <c r="AQ30" s="7">
        <f t="shared" si="15"/>
        <v>144941.92097470126</v>
      </c>
    </row>
    <row r="31" spans="2:43" s="1" customFormat="1" x14ac:dyDescent="0.2">
      <c r="B31" s="1" t="s">
        <v>85</v>
      </c>
      <c r="C31" s="1">
        <v>-14781</v>
      </c>
      <c r="D31" s="1">
        <v>-13160</v>
      </c>
      <c r="E31" s="1">
        <v>-12974</v>
      </c>
      <c r="F31" s="1">
        <f>+AF31-SUM(C31:E31)</f>
        <v>-12224</v>
      </c>
      <c r="G31" s="1">
        <v>-13922</v>
      </c>
      <c r="H31" s="1">
        <v>-12663</v>
      </c>
      <c r="I31" s="1">
        <v>-13034</v>
      </c>
      <c r="J31" s="1">
        <f>+AG31-SUM(G31:I31)</f>
        <v>-12890</v>
      </c>
      <c r="K31" s="1">
        <v>-13789</v>
      </c>
      <c r="L31" s="1">
        <v>-13378</v>
      </c>
      <c r="M31" s="1">
        <v>-13034</v>
      </c>
      <c r="N31" s="1">
        <f>+N$30*(M31/M$30)</f>
        <v>-12689.814220718816</v>
      </c>
      <c r="AE31" s="1">
        <v>-48962</v>
      </c>
      <c r="AF31" s="1">
        <v>-53139</v>
      </c>
      <c r="AG31" s="1">
        <v>-52509</v>
      </c>
      <c r="AH31" s="1">
        <f t="shared" ref="AH31:AH40" si="16">SUM(K31:N31)</f>
        <v>-52890.814220718814</v>
      </c>
      <c r="AI31" s="1">
        <f>+AI$30*(AH31/AH$30)</f>
        <v>-55426.350714015847</v>
      </c>
      <c r="AJ31" s="1">
        <f t="shared" ref="AJ31:AQ31" si="17">+AJ$30*(AI31/AI$30)</f>
        <v>-58085.393905445548</v>
      </c>
      <c r="AK31" s="1">
        <f t="shared" si="17"/>
        <v>-60874.021026118615</v>
      </c>
      <c r="AL31" s="1">
        <f t="shared" si="17"/>
        <v>-63798.610225587341</v>
      </c>
      <c r="AM31" s="1">
        <f t="shared" si="17"/>
        <v>-66865.8555294744</v>
      </c>
      <c r="AN31" s="1">
        <f t="shared" si="17"/>
        <v>-70082.78254233404</v>
      </c>
      <c r="AO31" s="1">
        <f t="shared" si="17"/>
        <v>-73456.764932928229</v>
      </c>
      <c r="AP31" s="1">
        <f t="shared" si="17"/>
        <v>-76995.541740956469</v>
      </c>
      <c r="AQ31" s="1">
        <f t="shared" si="17"/>
        <v>-80707.235546227559</v>
      </c>
    </row>
    <row r="32" spans="2:43" s="1" customFormat="1" x14ac:dyDescent="0.2">
      <c r="B32" s="1" t="s">
        <v>91</v>
      </c>
      <c r="C32" s="1">
        <v>-1605</v>
      </c>
      <c r="D32" s="1">
        <v>-1456</v>
      </c>
      <c r="E32" s="1">
        <v>-1497</v>
      </c>
      <c r="F32" s="1">
        <f>+AF32-SUM(C32:E32)</f>
        <v>-1504</v>
      </c>
      <c r="G32" s="1">
        <v>-1665</v>
      </c>
      <c r="H32" s="1">
        <v>-1509</v>
      </c>
      <c r="I32" s="1">
        <v>-1498</v>
      </c>
      <c r="J32" s="1">
        <f>+AG32-SUM(G32:I32)</f>
        <v>-1517</v>
      </c>
      <c r="K32" s="1">
        <v>-1617</v>
      </c>
      <c r="L32" s="1">
        <v>-1432</v>
      </c>
      <c r="M32" s="1">
        <v>-1498</v>
      </c>
      <c r="N32" s="1">
        <f t="shared" ref="N32:N37" si="18">+N$30*(M32/M$30)</f>
        <v>-1458.4426655391119</v>
      </c>
      <c r="AE32" s="1">
        <v>-5439</v>
      </c>
      <c r="AF32" s="1">
        <v>-6062</v>
      </c>
      <c r="AG32" s="1">
        <v>-6189</v>
      </c>
      <c r="AH32" s="1">
        <f t="shared" si="16"/>
        <v>-6005.4426655391117</v>
      </c>
      <c r="AI32" s="1">
        <f t="shared" ref="AI32:AQ32" si="19">+AI$30*(AH32/AH$30)</f>
        <v>-6293.3380073149719</v>
      </c>
      <c r="AJ32" s="1">
        <f t="shared" si="19"/>
        <v>-6595.2568124345917</v>
      </c>
      <c r="AK32" s="1">
        <f t="shared" si="19"/>
        <v>-6911.8891149528099</v>
      </c>
      <c r="AL32" s="1">
        <f t="shared" si="19"/>
        <v>-7243.9591164538324</v>
      </c>
      <c r="AM32" s="1">
        <f t="shared" si="19"/>
        <v>-7592.2268844025075</v>
      </c>
      <c r="AN32" s="1">
        <f t="shared" si="19"/>
        <v>-7957.4901351123963</v>
      </c>
      <c r="AO32" s="1">
        <f t="shared" si="19"/>
        <v>-8340.5861055524711</v>
      </c>
      <c r="AP32" s="1">
        <f t="shared" si="19"/>
        <v>-8742.3935184250859</v>
      </c>
      <c r="AQ32" s="1">
        <f t="shared" si="19"/>
        <v>-9163.8346451691796</v>
      </c>
    </row>
    <row r="33" spans="2:244" s="1" customFormat="1" x14ac:dyDescent="0.2">
      <c r="B33" s="1" t="s">
        <v>42</v>
      </c>
      <c r="C33" s="1">
        <v>-3827</v>
      </c>
      <c r="D33" s="1">
        <v>-3614</v>
      </c>
      <c r="E33" s="1">
        <v>-3874</v>
      </c>
      <c r="F33" s="1">
        <f>+AF33-SUM(C33:E33)</f>
        <v>-4021</v>
      </c>
      <c r="G33" s="1">
        <v>-3783</v>
      </c>
      <c r="H33" s="1">
        <v>-3890</v>
      </c>
      <c r="I33" s="1">
        <v>-4141</v>
      </c>
      <c r="J33" s="1">
        <f>+AG33-SUM(G33:I33)</f>
        <v>-3945</v>
      </c>
      <c r="K33" s="1">
        <v>-3930</v>
      </c>
      <c r="L33" s="1">
        <v>-3981</v>
      </c>
      <c r="M33" s="1">
        <v>-4141</v>
      </c>
      <c r="N33" s="1">
        <f t="shared" si="18"/>
        <v>-4031.6495847780125</v>
      </c>
      <c r="AE33" s="1">
        <v>-16388</v>
      </c>
      <c r="AF33" s="1">
        <v>-15336</v>
      </c>
      <c r="AG33" s="1">
        <v>-15759</v>
      </c>
      <c r="AH33" s="1">
        <f t="shared" si="16"/>
        <v>-16083.649584778013</v>
      </c>
      <c r="AI33" s="1">
        <f t="shared" ref="AI33:AQ33" si="20">+AI$30*(AH33/AH$30)</f>
        <v>-16854.684802678501</v>
      </c>
      <c r="AJ33" s="1">
        <f t="shared" si="20"/>
        <v>-17663.277363633861</v>
      </c>
      <c r="AK33" s="1">
        <f t="shared" si="20"/>
        <v>-18511.275302261631</v>
      </c>
      <c r="AL33" s="1">
        <f t="shared" si="20"/>
        <v>-19400.618159934169</v>
      </c>
      <c r="AM33" s="1">
        <f t="shared" si="20"/>
        <v>-20333.341533267121</v>
      </c>
      <c r="AN33" s="1">
        <f t="shared" si="20"/>
        <v>-21311.581849226808</v>
      </c>
      <c r="AO33" s="1">
        <f t="shared" si="20"/>
        <v>-22337.58137816337</v>
      </c>
      <c r="AP33" s="1">
        <f t="shared" si="20"/>
        <v>-23413.693496641015</v>
      </c>
      <c r="AQ33" s="1">
        <f t="shared" si="20"/>
        <v>-24542.388212529626</v>
      </c>
    </row>
    <row r="34" spans="2:244" s="1" customFormat="1" x14ac:dyDescent="0.2">
      <c r="B34" s="1" t="s">
        <v>43</v>
      </c>
      <c r="C34" s="1">
        <v>-1306</v>
      </c>
      <c r="D34" s="1">
        <v>-1310</v>
      </c>
      <c r="E34" s="1">
        <v>-1344</v>
      </c>
      <c r="F34" s="1">
        <f>+AF34-SUM(C34:E34)</f>
        <v>-1409</v>
      </c>
      <c r="G34" s="1">
        <v>-1243</v>
      </c>
      <c r="H34" s="1">
        <v>-1242</v>
      </c>
      <c r="I34" s="1">
        <v>-1332</v>
      </c>
      <c r="J34" s="1">
        <f>+AG34-SUM(G34:I34)</f>
        <v>-1173</v>
      </c>
      <c r="K34" s="1">
        <v>-1276</v>
      </c>
      <c r="L34" s="1">
        <v>-1324</v>
      </c>
      <c r="M34" s="1">
        <v>-1332</v>
      </c>
      <c r="N34" s="1">
        <f t="shared" si="18"/>
        <v>-1296.8261885835095</v>
      </c>
      <c r="AE34" s="1">
        <v>-5163</v>
      </c>
      <c r="AF34" s="1">
        <v>-5369</v>
      </c>
      <c r="AG34" s="1">
        <v>-4990</v>
      </c>
      <c r="AH34" s="1">
        <f t="shared" si="16"/>
        <v>-5228.8261885835091</v>
      </c>
      <c r="AI34" s="1">
        <f t="shared" ref="AI34:AQ34" si="21">+AI$30*(AH34/AH$30)</f>
        <v>-5479.4912580024475</v>
      </c>
      <c r="AJ34" s="1">
        <f t="shared" si="21"/>
        <v>-5742.3662936920255</v>
      </c>
      <c r="AK34" s="1">
        <f t="shared" si="21"/>
        <v>-6018.0520953497671</v>
      </c>
      <c r="AL34" s="1">
        <f t="shared" si="21"/>
        <v>-6307.1792116995884</v>
      </c>
      <c r="AM34" s="1">
        <f t="shared" si="21"/>
        <v>-6610.4094192143721</v>
      </c>
      <c r="AN34" s="1">
        <f t="shared" si="21"/>
        <v>-6928.4372745127885</v>
      </c>
      <c r="AO34" s="1">
        <f t="shared" si="21"/>
        <v>-7261.9917441062562</v>
      </c>
      <c r="AP34" s="1">
        <f t="shared" si="21"/>
        <v>-7611.8379153554333</v>
      </c>
      <c r="AQ34" s="1">
        <f t="shared" si="21"/>
        <v>-7978.7787926883839</v>
      </c>
    </row>
    <row r="35" spans="2:244" s="1" customFormat="1" x14ac:dyDescent="0.2">
      <c r="B35" s="1" t="s">
        <v>86</v>
      </c>
      <c r="C35" s="1">
        <v>-42</v>
      </c>
      <c r="D35" s="1">
        <v>149</v>
      </c>
      <c r="E35" s="1">
        <v>-113</v>
      </c>
      <c r="F35" s="1">
        <f>+AF35-SUM(C35:E35)</f>
        <v>102</v>
      </c>
      <c r="G35" s="1">
        <v>0</v>
      </c>
      <c r="H35" s="1">
        <v>0</v>
      </c>
      <c r="I35" s="1">
        <v>-65</v>
      </c>
      <c r="J35" s="1">
        <f>+AG35-SUM(G35:I35)</f>
        <v>0</v>
      </c>
      <c r="K35" s="1">
        <v>0</v>
      </c>
      <c r="L35" s="1">
        <v>0</v>
      </c>
      <c r="M35" s="1">
        <v>0</v>
      </c>
      <c r="N35" s="1">
        <f t="shared" si="18"/>
        <v>0</v>
      </c>
      <c r="AE35" s="1">
        <v>-667</v>
      </c>
      <c r="AF35" s="1">
        <v>96</v>
      </c>
      <c r="AG35" s="1">
        <v>-65</v>
      </c>
      <c r="AH35" s="1">
        <f t="shared" si="16"/>
        <v>0</v>
      </c>
      <c r="AI35" s="1">
        <f t="shared" ref="AI35:AQ35" si="22">+AI$30*(AH35/AH$30)</f>
        <v>0</v>
      </c>
      <c r="AJ35" s="1">
        <f t="shared" si="22"/>
        <v>0</v>
      </c>
      <c r="AK35" s="1">
        <f t="shared" si="22"/>
        <v>0</v>
      </c>
      <c r="AL35" s="1">
        <f t="shared" si="22"/>
        <v>0</v>
      </c>
      <c r="AM35" s="1">
        <f t="shared" si="22"/>
        <v>0</v>
      </c>
      <c r="AN35" s="1">
        <f t="shared" si="22"/>
        <v>0</v>
      </c>
      <c r="AO35" s="1">
        <f t="shared" si="22"/>
        <v>0</v>
      </c>
      <c r="AP35" s="1">
        <f t="shared" si="22"/>
        <v>0</v>
      </c>
      <c r="AQ35" s="1">
        <f t="shared" si="22"/>
        <v>0</v>
      </c>
    </row>
    <row r="36" spans="2:244" s="1" customFormat="1" x14ac:dyDescent="0.2">
      <c r="B36" s="1" t="s">
        <v>82</v>
      </c>
      <c r="C36" s="1">
        <v>-300</v>
      </c>
      <c r="D36" s="1">
        <v>-322</v>
      </c>
      <c r="E36" s="1">
        <v>-305</v>
      </c>
      <c r="F36" s="1">
        <f>+AF36-SUM(C36:E36)</f>
        <v>-282</v>
      </c>
      <c r="G36" s="1">
        <v>-243</v>
      </c>
      <c r="H36" s="1">
        <v>-311</v>
      </c>
      <c r="I36" s="1">
        <v>-324</v>
      </c>
      <c r="J36" s="1">
        <f>+AG36-SUM(G36:I36)</f>
        <v>-382</v>
      </c>
      <c r="K36" s="1">
        <v>-367</v>
      </c>
      <c r="L36" s="1">
        <v>-346</v>
      </c>
      <c r="M36" s="1">
        <v>-324</v>
      </c>
      <c r="N36" s="1">
        <f t="shared" si="18"/>
        <v>-315.44420803382667</v>
      </c>
      <c r="AE36" s="1">
        <v>-1397</v>
      </c>
      <c r="AF36" s="1">
        <v>-1209</v>
      </c>
      <c r="AG36" s="1">
        <v>-1260</v>
      </c>
      <c r="AH36" s="1">
        <f t="shared" si="16"/>
        <v>-1352.4442080338267</v>
      </c>
      <c r="AI36" s="1">
        <f>+AH36</f>
        <v>-1352.4442080338267</v>
      </c>
      <c r="AJ36" s="1">
        <f t="shared" ref="AJ36:AQ36" si="23">+AI36</f>
        <v>-1352.4442080338267</v>
      </c>
      <c r="AK36" s="1">
        <f t="shared" si="23"/>
        <v>-1352.4442080338267</v>
      </c>
      <c r="AL36" s="1">
        <f t="shared" si="23"/>
        <v>-1352.4442080338267</v>
      </c>
      <c r="AM36" s="1">
        <f t="shared" si="23"/>
        <v>-1352.4442080338267</v>
      </c>
      <c r="AN36" s="1">
        <f t="shared" si="23"/>
        <v>-1352.4442080338267</v>
      </c>
      <c r="AO36" s="1">
        <f t="shared" si="23"/>
        <v>-1352.4442080338267</v>
      </c>
      <c r="AP36" s="1">
        <f t="shared" si="23"/>
        <v>-1352.4442080338267</v>
      </c>
      <c r="AQ36" s="1">
        <f t="shared" si="23"/>
        <v>-1352.4442080338267</v>
      </c>
    </row>
    <row r="37" spans="2:244" s="1" customFormat="1" x14ac:dyDescent="0.2">
      <c r="B37" s="1" t="s">
        <v>92</v>
      </c>
      <c r="C37" s="1">
        <v>191</v>
      </c>
      <c r="D37" s="1">
        <v>173</v>
      </c>
      <c r="E37" s="1">
        <v>191</v>
      </c>
      <c r="F37" s="1">
        <f>+AF37-SUM(C37:E37)</f>
        <v>227</v>
      </c>
      <c r="G37" s="1">
        <v>181</v>
      </c>
      <c r="H37" s="1">
        <v>141</v>
      </c>
      <c r="I37" s="1">
        <v>146</v>
      </c>
      <c r="J37" s="1">
        <f>+AG37-SUM(G37:I37)</f>
        <v>107</v>
      </c>
      <c r="K37" s="1">
        <v>92</v>
      </c>
      <c r="L37" s="1">
        <v>36</v>
      </c>
      <c r="M37" s="1">
        <v>75</v>
      </c>
      <c r="N37" s="1">
        <f t="shared" si="18"/>
        <v>73.019492600422836</v>
      </c>
      <c r="AE37" s="1">
        <v>816</v>
      </c>
      <c r="AF37" s="1">
        <v>782</v>
      </c>
      <c r="AG37" s="1">
        <v>575</v>
      </c>
      <c r="AH37" s="1">
        <f t="shared" si="16"/>
        <v>276.01949260042284</v>
      </c>
      <c r="AI37" s="1">
        <f t="shared" ref="AI37:AQ37" si="24">+AI$30*(AH37/AH$30)</f>
        <v>289.25161062812276</v>
      </c>
      <c r="AJ37" s="1">
        <f t="shared" si="24"/>
        <v>303.12826885913802</v>
      </c>
      <c r="AK37" s="1">
        <f t="shared" si="24"/>
        <v>317.68118233269234</v>
      </c>
      <c r="AL37" s="1">
        <f t="shared" si="24"/>
        <v>332.94363648084226</v>
      </c>
      <c r="AM37" s="1">
        <f t="shared" si="24"/>
        <v>348.95056518734515</v>
      </c>
      <c r="AN37" s="1">
        <f t="shared" si="24"/>
        <v>365.73863273564695</v>
      </c>
      <c r="AO37" s="1">
        <f t="shared" si="24"/>
        <v>383.34631984003192</v>
      </c>
      <c r="AP37" s="1">
        <f t="shared" si="24"/>
        <v>401.81401396366425</v>
      </c>
      <c r="AQ37" s="1">
        <f t="shared" si="24"/>
        <v>421.18410413742708</v>
      </c>
    </row>
    <row r="38" spans="2:244" s="1" customFormat="1" x14ac:dyDescent="0.2">
      <c r="B38" s="1" t="s">
        <v>87</v>
      </c>
      <c r="C38" s="1">
        <f>+SUM(C30:C37)</f>
        <v>1842</v>
      </c>
      <c r="D38" s="1">
        <f>+SUM(D30:D37)</f>
        <v>2275</v>
      </c>
      <c r="E38" s="1">
        <f>+SUM(E30:E37)</f>
        <v>2414</v>
      </c>
      <c r="F38" s="1">
        <f>+AF38-SUM(C38:E38)</f>
        <v>2130</v>
      </c>
      <c r="G38" s="1">
        <f>+SUM(G30:G37)</f>
        <v>2874</v>
      </c>
      <c r="H38" s="1">
        <f>+SUM(H30:H37)</f>
        <v>2609</v>
      </c>
      <c r="I38" s="1">
        <f>+SUM(I30:I37)</f>
        <v>2907</v>
      </c>
      <c r="J38" s="1">
        <f>+AG38-SUM(G38:I38)</f>
        <v>2774</v>
      </c>
      <c r="K38" s="1">
        <f>+SUM(K30:K37)</f>
        <v>3803</v>
      </c>
      <c r="L38" s="1">
        <f>+SUM(L30:L37)</f>
        <v>3196</v>
      </c>
      <c r="M38" s="1">
        <f>+SUM(M30:M37)</f>
        <v>3396</v>
      </c>
      <c r="N38" s="1">
        <f>+SUM(N30:N37)</f>
        <v>3306.3226249471454</v>
      </c>
      <c r="AE38" s="1">
        <f>+SUM(AE30:AE37)</f>
        <v>5522</v>
      </c>
      <c r="AF38" s="1">
        <f>+SUM(AF30:AF37)</f>
        <v>8661</v>
      </c>
      <c r="AG38" s="1">
        <f>+SUM(AG30:AG37)</f>
        <v>11164</v>
      </c>
      <c r="AH38" s="1">
        <f t="shared" si="16"/>
        <v>13701.322624947145</v>
      </c>
      <c r="AI38" s="1">
        <f>+SUM(AI30:AI37)</f>
        <v>14422.98622058253</v>
      </c>
      <c r="AJ38" s="1">
        <f t="shared" ref="AJ38:AQ38" si="25">+SUM(AJ30:AJ37)</f>
        <v>15179.802253619284</v>
      </c>
      <c r="AK38" s="1">
        <f t="shared" si="25"/>
        <v>15973.500423656062</v>
      </c>
      <c r="AL38" s="1">
        <f t="shared" si="25"/>
        <v>16805.896077603305</v>
      </c>
      <c r="AM38" s="1">
        <f t="shared" si="25"/>
        <v>17678.894466918769</v>
      </c>
      <c r="AN38" s="1">
        <f t="shared" si="25"/>
        <v>18594.495216951022</v>
      </c>
      <c r="AO38" s="1">
        <f t="shared" si="25"/>
        <v>19554.797018973437</v>
      </c>
      <c r="AP38" s="1">
        <f t="shared" si="25"/>
        <v>20562.002556020161</v>
      </c>
      <c r="AQ38" s="1">
        <f t="shared" si="25"/>
        <v>21618.423674190122</v>
      </c>
    </row>
    <row r="39" spans="2:244" s="1" customFormat="1" x14ac:dyDescent="0.2">
      <c r="B39" s="1" t="s">
        <v>88</v>
      </c>
      <c r="C39" s="1">
        <v>-412</v>
      </c>
      <c r="D39" s="1">
        <v>-635</v>
      </c>
      <c r="E39" s="1">
        <v>-251</v>
      </c>
      <c r="F39" s="1">
        <f>+AF39-SUM(C39:E39)</f>
        <v>-81</v>
      </c>
      <c r="G39" s="1">
        <v>-720</v>
      </c>
      <c r="H39" s="1">
        <v>-441</v>
      </c>
      <c r="I39" s="1">
        <v>-251</v>
      </c>
      <c r="J39" s="1">
        <f>+AG39-SUM(G39:I39)</f>
        <v>-384</v>
      </c>
      <c r="K39" s="1">
        <v>-1016</v>
      </c>
      <c r="L39" s="1">
        <v>314</v>
      </c>
      <c r="M39" s="1">
        <v>2732</v>
      </c>
      <c r="N39" s="1">
        <f>+N38*-0.21</f>
        <v>-694.32775123890053</v>
      </c>
      <c r="AE39" s="1">
        <v>-1732</v>
      </c>
      <c r="AF39" s="1">
        <v>-1379</v>
      </c>
      <c r="AG39" s="1">
        <v>-1796</v>
      </c>
      <c r="AH39" s="1">
        <f t="shared" si="16"/>
        <v>1335.6722487610996</v>
      </c>
      <c r="AI39" s="1">
        <f>+AI38*-0.21</f>
        <v>-3028.827106322331</v>
      </c>
      <c r="AJ39" s="1">
        <f t="shared" ref="AJ39:AQ39" si="26">+AJ38*-0.21</f>
        <v>-3187.7584732600494</v>
      </c>
      <c r="AK39" s="1">
        <f t="shared" si="26"/>
        <v>-3354.435088967773</v>
      </c>
      <c r="AL39" s="1">
        <f t="shared" si="26"/>
        <v>-3529.2381762966938</v>
      </c>
      <c r="AM39" s="1">
        <f t="shared" si="26"/>
        <v>-3712.5678380529416</v>
      </c>
      <c r="AN39" s="1">
        <f t="shared" si="26"/>
        <v>-3904.8439955597146</v>
      </c>
      <c r="AO39" s="1">
        <f t="shared" si="26"/>
        <v>-4106.507373984422</v>
      </c>
      <c r="AP39" s="1">
        <f t="shared" si="26"/>
        <v>-4318.0205367642338</v>
      </c>
      <c r="AQ39" s="1">
        <f t="shared" si="26"/>
        <v>-4539.8689715799255</v>
      </c>
    </row>
    <row r="40" spans="2:244" s="1" customFormat="1" x14ac:dyDescent="0.2">
      <c r="B40" s="1" t="s">
        <v>89</v>
      </c>
      <c r="C40" s="1">
        <f>+C38+C39</f>
        <v>1430</v>
      </c>
      <c r="D40" s="1">
        <f>+D38+D39</f>
        <v>1640</v>
      </c>
      <c r="E40" s="1">
        <f>+E38+E39</f>
        <v>2163</v>
      </c>
      <c r="F40" s="1">
        <f>+AF40-SUM(C40:E40)</f>
        <v>2049</v>
      </c>
      <c r="G40" s="1">
        <f>+G38+G39</f>
        <v>2154</v>
      </c>
      <c r="H40" s="1">
        <f>+H38+H39</f>
        <v>2168</v>
      </c>
      <c r="I40" s="1">
        <f>+I38+I39</f>
        <v>2656</v>
      </c>
      <c r="J40" s="1">
        <f>+AG40-SUM(G40:I40)</f>
        <v>2390</v>
      </c>
      <c r="K40" s="1">
        <f>+K38+K39</f>
        <v>2787</v>
      </c>
      <c r="L40" s="1">
        <f>+L38+L39</f>
        <v>3510</v>
      </c>
      <c r="M40" s="1">
        <f>+M38+M39</f>
        <v>6128</v>
      </c>
      <c r="N40" s="1">
        <f>+N38+N39</f>
        <v>2611.994873708245</v>
      </c>
      <c r="AE40" s="1">
        <f>+AE38+AE39</f>
        <v>3790</v>
      </c>
      <c r="AF40" s="1">
        <f>+AF38+AF39</f>
        <v>7282</v>
      </c>
      <c r="AG40" s="1">
        <f>+AG38+AG39</f>
        <v>9368</v>
      </c>
      <c r="AH40" s="1">
        <f t="shared" si="16"/>
        <v>15036.994873708245</v>
      </c>
      <c r="AI40" s="1">
        <f>+AI38+AI39</f>
        <v>11394.159114260199</v>
      </c>
      <c r="AJ40" s="1">
        <f t="shared" ref="AJ40:AQ40" si="27">+AJ38+AJ39</f>
        <v>11992.043780359234</v>
      </c>
      <c r="AK40" s="1">
        <f t="shared" si="27"/>
        <v>12619.065334688288</v>
      </c>
      <c r="AL40" s="1">
        <f t="shared" si="27"/>
        <v>13276.657901306611</v>
      </c>
      <c r="AM40" s="1">
        <f t="shared" si="27"/>
        <v>13966.326628865827</v>
      </c>
      <c r="AN40" s="1">
        <f t="shared" si="27"/>
        <v>14689.651221391307</v>
      </c>
      <c r="AO40" s="1">
        <f t="shared" si="27"/>
        <v>15448.289644989014</v>
      </c>
      <c r="AP40" s="1">
        <f t="shared" si="27"/>
        <v>16243.982019255927</v>
      </c>
      <c r="AQ40" s="1">
        <f t="shared" si="27"/>
        <v>17078.554702610196</v>
      </c>
      <c r="AR40" s="15">
        <f>+AQ40*(1+$AT$43)</f>
        <v>17249.340249636298</v>
      </c>
      <c r="AS40" s="15">
        <f t="shared" ref="AS40:DD40" si="28">+AR40*(1+$AT$43)</f>
        <v>17421.83365213266</v>
      </c>
      <c r="AT40" s="15">
        <f t="shared" si="28"/>
        <v>17596.051988653988</v>
      </c>
      <c r="AU40" s="15">
        <f t="shared" si="28"/>
        <v>17772.012508540527</v>
      </c>
      <c r="AV40" s="15">
        <f t="shared" si="28"/>
        <v>17949.732633625932</v>
      </c>
      <c r="AW40" s="15">
        <f t="shared" si="28"/>
        <v>18129.229959962191</v>
      </c>
      <c r="AX40" s="15">
        <f t="shared" si="28"/>
        <v>18310.522259561814</v>
      </c>
      <c r="AY40" s="15">
        <f t="shared" si="28"/>
        <v>18493.627482157433</v>
      </c>
      <c r="AZ40" s="15">
        <f t="shared" si="28"/>
        <v>18678.563756979009</v>
      </c>
      <c r="BA40" s="15">
        <f t="shared" si="28"/>
        <v>18865.349394548801</v>
      </c>
      <c r="BB40" s="15">
        <f t="shared" si="28"/>
        <v>19054.002888494288</v>
      </c>
      <c r="BC40" s="15">
        <f t="shared" si="28"/>
        <v>19244.542917379229</v>
      </c>
      <c r="BD40" s="15">
        <f t="shared" si="28"/>
        <v>19436.988346553022</v>
      </c>
      <c r="BE40" s="15">
        <f t="shared" si="28"/>
        <v>19631.358230018552</v>
      </c>
      <c r="BF40" s="15">
        <f t="shared" si="28"/>
        <v>19827.671812318738</v>
      </c>
      <c r="BG40" s="15">
        <f t="shared" si="28"/>
        <v>20025.948530441925</v>
      </c>
      <c r="BH40" s="15">
        <f t="shared" si="28"/>
        <v>20226.208015746346</v>
      </c>
      <c r="BI40" s="15">
        <f t="shared" si="28"/>
        <v>20428.470095903809</v>
      </c>
      <c r="BJ40" s="15">
        <f t="shared" si="28"/>
        <v>20632.754796862846</v>
      </c>
      <c r="BK40" s="15">
        <f t="shared" si="28"/>
        <v>20839.082344831473</v>
      </c>
      <c r="BL40" s="15">
        <f t="shared" si="28"/>
        <v>21047.473168279786</v>
      </c>
      <c r="BM40" s="15">
        <f t="shared" si="28"/>
        <v>21257.947899962586</v>
      </c>
      <c r="BN40" s="15">
        <f t="shared" si="28"/>
        <v>21470.527378962212</v>
      </c>
      <c r="BO40" s="15">
        <f t="shared" si="28"/>
        <v>21685.232652751834</v>
      </c>
      <c r="BP40" s="15">
        <f t="shared" si="28"/>
        <v>21902.084979279352</v>
      </c>
      <c r="BQ40" s="15">
        <f t="shared" si="28"/>
        <v>22121.105829072145</v>
      </c>
      <c r="BR40" s="15">
        <f t="shared" si="28"/>
        <v>22342.316887362867</v>
      </c>
      <c r="BS40" s="15">
        <f t="shared" si="28"/>
        <v>22565.740056236496</v>
      </c>
      <c r="BT40" s="15">
        <f t="shared" si="28"/>
        <v>22791.397456798863</v>
      </c>
      <c r="BU40" s="15">
        <f t="shared" si="28"/>
        <v>23019.311431366852</v>
      </c>
      <c r="BV40" s="15">
        <f t="shared" si="28"/>
        <v>23249.50454568052</v>
      </c>
      <c r="BW40" s="15">
        <f t="shared" si="28"/>
        <v>23481.999591137326</v>
      </c>
      <c r="BX40" s="15">
        <f t="shared" si="28"/>
        <v>23716.8195870487</v>
      </c>
      <c r="BY40" s="15">
        <f t="shared" si="28"/>
        <v>23953.987782919186</v>
      </c>
      <c r="BZ40" s="15">
        <f t="shared" si="28"/>
        <v>24193.527660748379</v>
      </c>
      <c r="CA40" s="15">
        <f t="shared" si="28"/>
        <v>24435.462937355864</v>
      </c>
      <c r="CB40" s="15">
        <f t="shared" si="28"/>
        <v>24679.817566729424</v>
      </c>
      <c r="CC40" s="15">
        <f t="shared" si="28"/>
        <v>24926.61574239672</v>
      </c>
      <c r="CD40" s="15">
        <f t="shared" si="28"/>
        <v>25175.881899820688</v>
      </c>
      <c r="CE40" s="15">
        <f t="shared" si="28"/>
        <v>25427.640718818897</v>
      </c>
      <c r="CF40" s="15">
        <f t="shared" si="28"/>
        <v>25681.917126007087</v>
      </c>
      <c r="CG40" s="15">
        <f t="shared" si="28"/>
        <v>25938.736297267158</v>
      </c>
      <c r="CH40" s="15">
        <f t="shared" si="28"/>
        <v>26198.123660239831</v>
      </c>
      <c r="CI40" s="15">
        <f t="shared" si="28"/>
        <v>26460.104896842229</v>
      </c>
      <c r="CJ40" s="15">
        <f t="shared" si="28"/>
        <v>26724.705945810652</v>
      </c>
      <c r="CK40" s="15">
        <f t="shared" si="28"/>
        <v>26991.953005268759</v>
      </c>
      <c r="CL40" s="15">
        <f t="shared" si="28"/>
        <v>27261.872535321447</v>
      </c>
      <c r="CM40" s="15">
        <f t="shared" si="28"/>
        <v>27534.491260674662</v>
      </c>
      <c r="CN40" s="15">
        <f t="shared" si="28"/>
        <v>27809.836173281408</v>
      </c>
      <c r="CO40" s="15">
        <f t="shared" si="28"/>
        <v>28087.934535014221</v>
      </c>
      <c r="CP40" s="15">
        <f t="shared" si="28"/>
        <v>28368.813880364363</v>
      </c>
      <c r="CQ40" s="15">
        <f t="shared" si="28"/>
        <v>28652.502019168009</v>
      </c>
      <c r="CR40" s="15">
        <f t="shared" si="28"/>
        <v>28939.027039359687</v>
      </c>
      <c r="CS40" s="15">
        <f t="shared" si="28"/>
        <v>29228.417309753284</v>
      </c>
      <c r="CT40" s="15">
        <f t="shared" si="28"/>
        <v>29520.701482850818</v>
      </c>
      <c r="CU40" s="15">
        <f t="shared" si="28"/>
        <v>29815.908497679327</v>
      </c>
      <c r="CV40" s="15">
        <f t="shared" si="28"/>
        <v>30114.06758265612</v>
      </c>
      <c r="CW40" s="15">
        <f t="shared" si="28"/>
        <v>30415.208258482682</v>
      </c>
      <c r="CX40" s="15">
        <f t="shared" si="28"/>
        <v>30719.36034106751</v>
      </c>
      <c r="CY40" s="15">
        <f t="shared" si="28"/>
        <v>31026.553944478186</v>
      </c>
      <c r="CZ40" s="15">
        <f t="shared" si="28"/>
        <v>31336.819483922969</v>
      </c>
      <c r="DA40" s="15">
        <f t="shared" si="28"/>
        <v>31650.187678762199</v>
      </c>
      <c r="DB40" s="15">
        <f t="shared" si="28"/>
        <v>31966.689555549819</v>
      </c>
      <c r="DC40" s="15">
        <f t="shared" si="28"/>
        <v>32286.356451105319</v>
      </c>
      <c r="DD40" s="15">
        <f t="shared" si="28"/>
        <v>32609.220015616371</v>
      </c>
      <c r="DE40" s="15">
        <f t="shared" ref="DE40:FP40" si="29">+DD40*(1+$AT$43)</f>
        <v>32935.312215772537</v>
      </c>
      <c r="DF40" s="15">
        <f t="shared" si="29"/>
        <v>33264.665337930266</v>
      </c>
      <c r="DG40" s="15">
        <f t="shared" si="29"/>
        <v>33597.311991309572</v>
      </c>
      <c r="DH40" s="15">
        <f t="shared" si="29"/>
        <v>33933.285111222671</v>
      </c>
      <c r="DI40" s="15">
        <f t="shared" si="29"/>
        <v>34272.617962334894</v>
      </c>
      <c r="DJ40" s="15">
        <f t="shared" si="29"/>
        <v>34615.344141958245</v>
      </c>
      <c r="DK40" s="15">
        <f t="shared" si="29"/>
        <v>34961.49758337783</v>
      </c>
      <c r="DL40" s="15">
        <f t="shared" si="29"/>
        <v>35311.112559211608</v>
      </c>
      <c r="DM40" s="15">
        <f t="shared" si="29"/>
        <v>35664.223684803721</v>
      </c>
      <c r="DN40" s="15">
        <f t="shared" si="29"/>
        <v>36020.865921651755</v>
      </c>
      <c r="DO40" s="15">
        <f t="shared" si="29"/>
        <v>36381.074580868277</v>
      </c>
      <c r="DP40" s="15">
        <f t="shared" si="29"/>
        <v>36744.885326676958</v>
      </c>
      <c r="DQ40" s="15">
        <f t="shared" si="29"/>
        <v>37112.334179943726</v>
      </c>
      <c r="DR40" s="15">
        <f t="shared" si="29"/>
        <v>37483.457521743163</v>
      </c>
      <c r="DS40" s="15">
        <f t="shared" si="29"/>
        <v>37858.292096960598</v>
      </c>
      <c r="DT40" s="15">
        <f t="shared" si="29"/>
        <v>38236.875017930208</v>
      </c>
      <c r="DU40" s="15">
        <f t="shared" si="29"/>
        <v>38619.243768109511</v>
      </c>
      <c r="DV40" s="15">
        <f t="shared" si="29"/>
        <v>39005.436205790604</v>
      </c>
      <c r="DW40" s="15">
        <f t="shared" si="29"/>
        <v>39395.490567848508</v>
      </c>
      <c r="DX40" s="15">
        <f t="shared" si="29"/>
        <v>39789.445473526997</v>
      </c>
      <c r="DY40" s="15">
        <f t="shared" si="29"/>
        <v>40187.33992826227</v>
      </c>
      <c r="DZ40" s="15">
        <f t="shared" si="29"/>
        <v>40589.213327544894</v>
      </c>
      <c r="EA40" s="15">
        <f t="shared" si="29"/>
        <v>40995.105460820341</v>
      </c>
      <c r="EB40" s="15">
        <f t="shared" si="29"/>
        <v>41405.056515428543</v>
      </c>
      <c r="EC40" s="15">
        <f t="shared" si="29"/>
        <v>41819.107080582828</v>
      </c>
      <c r="ED40" s="15">
        <f t="shared" si="29"/>
        <v>42237.298151388655</v>
      </c>
      <c r="EE40" s="15">
        <f t="shared" si="29"/>
        <v>42659.671132902542</v>
      </c>
      <c r="EF40" s="15">
        <f t="shared" si="29"/>
        <v>43086.267844231566</v>
      </c>
      <c r="EG40" s="15">
        <f t="shared" si="29"/>
        <v>43517.130522673884</v>
      </c>
      <c r="EH40" s="15">
        <f t="shared" si="29"/>
        <v>43952.301827900621</v>
      </c>
      <c r="EI40" s="15">
        <f t="shared" si="29"/>
        <v>44391.824846179625</v>
      </c>
      <c r="EJ40" s="15">
        <f t="shared" si="29"/>
        <v>44835.743094641424</v>
      </c>
      <c r="EK40" s="15">
        <f t="shared" si="29"/>
        <v>45284.100525587841</v>
      </c>
      <c r="EL40" s="15">
        <f t="shared" si="29"/>
        <v>45736.941530843716</v>
      </c>
      <c r="EM40" s="15">
        <f t="shared" si="29"/>
        <v>46194.310946152153</v>
      </c>
      <c r="EN40" s="15">
        <f t="shared" si="29"/>
        <v>46656.254055613674</v>
      </c>
      <c r="EO40" s="15">
        <f t="shared" si="29"/>
        <v>47122.816596169811</v>
      </c>
      <c r="EP40" s="15">
        <f t="shared" si="29"/>
        <v>47594.044762131511</v>
      </c>
      <c r="EQ40" s="15">
        <f t="shared" si="29"/>
        <v>48069.985209752827</v>
      </c>
      <c r="ER40" s="15">
        <f t="shared" si="29"/>
        <v>48550.685061850359</v>
      </c>
      <c r="ES40" s="15">
        <f t="shared" si="29"/>
        <v>49036.191912468865</v>
      </c>
      <c r="ET40" s="15">
        <f t="shared" si="29"/>
        <v>49526.553831593556</v>
      </c>
      <c r="EU40" s="15">
        <f t="shared" si="29"/>
        <v>50021.819369909492</v>
      </c>
      <c r="EV40" s="15">
        <f t="shared" si="29"/>
        <v>50522.037563608588</v>
      </c>
      <c r="EW40" s="15">
        <f t="shared" si="29"/>
        <v>51027.257939244671</v>
      </c>
      <c r="EX40" s="15">
        <f t="shared" si="29"/>
        <v>51537.530518637119</v>
      </c>
      <c r="EY40" s="15">
        <f t="shared" si="29"/>
        <v>52052.905823823494</v>
      </c>
      <c r="EZ40" s="15">
        <f t="shared" si="29"/>
        <v>52573.434882061731</v>
      </c>
      <c r="FA40" s="15">
        <f t="shared" si="29"/>
        <v>53099.169230882348</v>
      </c>
      <c r="FB40" s="15">
        <f t="shared" si="29"/>
        <v>53630.160923191172</v>
      </c>
      <c r="FC40" s="15">
        <f t="shared" si="29"/>
        <v>54166.462532423087</v>
      </c>
      <c r="FD40" s="15">
        <f t="shared" si="29"/>
        <v>54708.127157747316</v>
      </c>
      <c r="FE40" s="15">
        <f t="shared" si="29"/>
        <v>55255.20842932479</v>
      </c>
      <c r="FF40" s="15">
        <f t="shared" si="29"/>
        <v>55807.760513618035</v>
      </c>
      <c r="FG40" s="15">
        <f t="shared" si="29"/>
        <v>56365.838118754218</v>
      </c>
      <c r="FH40" s="15">
        <f t="shared" si="29"/>
        <v>56929.496499941764</v>
      </c>
      <c r="FI40" s="15">
        <f t="shared" si="29"/>
        <v>57498.791464941183</v>
      </c>
      <c r="FJ40" s="15">
        <f t="shared" si="29"/>
        <v>58073.779379590596</v>
      </c>
      <c r="FK40" s="15">
        <f t="shared" si="29"/>
        <v>58654.517173386506</v>
      </c>
      <c r="FL40" s="15">
        <f t="shared" si="29"/>
        <v>59241.062345120372</v>
      </c>
      <c r="FM40" s="15">
        <f t="shared" si="29"/>
        <v>59833.472968571579</v>
      </c>
      <c r="FN40" s="15">
        <f t="shared" si="29"/>
        <v>60431.807698257297</v>
      </c>
      <c r="FO40" s="15">
        <f t="shared" si="29"/>
        <v>61036.125775239867</v>
      </c>
      <c r="FP40" s="15">
        <f t="shared" si="29"/>
        <v>61646.487032992263</v>
      </c>
      <c r="FQ40" s="15">
        <f t="shared" ref="FQ40:IB40" si="30">+FP40*(1+$AT$43)</f>
        <v>62262.951903322188</v>
      </c>
      <c r="FR40" s="15">
        <f t="shared" si="30"/>
        <v>62885.581422355412</v>
      </c>
      <c r="FS40" s="15">
        <f t="shared" si="30"/>
        <v>63514.437236578968</v>
      </c>
      <c r="FT40" s="15">
        <f t="shared" si="30"/>
        <v>64149.581608944754</v>
      </c>
      <c r="FU40" s="15">
        <f t="shared" si="30"/>
        <v>64791.0774250342</v>
      </c>
      <c r="FV40" s="15">
        <f t="shared" si="30"/>
        <v>65438.98819928454</v>
      </c>
      <c r="FW40" s="15">
        <f t="shared" si="30"/>
        <v>66093.378081277391</v>
      </c>
      <c r="FX40" s="15">
        <f t="shared" si="30"/>
        <v>66754.311862090166</v>
      </c>
      <c r="FY40" s="15">
        <f t="shared" si="30"/>
        <v>67421.854980711068</v>
      </c>
      <c r="FZ40" s="15">
        <f t="shared" si="30"/>
        <v>68096.073530518173</v>
      </c>
      <c r="GA40" s="15">
        <f t="shared" si="30"/>
        <v>68777.034265823357</v>
      </c>
      <c r="GB40" s="15">
        <f t="shared" si="30"/>
        <v>69464.804608481587</v>
      </c>
      <c r="GC40" s="15">
        <f t="shared" si="30"/>
        <v>70159.452654566398</v>
      </c>
      <c r="GD40" s="15">
        <f t="shared" si="30"/>
        <v>70861.047181112066</v>
      </c>
      <c r="GE40" s="15">
        <f t="shared" si="30"/>
        <v>71569.657652923182</v>
      </c>
      <c r="GF40" s="15">
        <f t="shared" si="30"/>
        <v>72285.354229452409</v>
      </c>
      <c r="GG40" s="15">
        <f t="shared" si="30"/>
        <v>73008.207771746936</v>
      </c>
      <c r="GH40" s="15">
        <f t="shared" si="30"/>
        <v>73738.289849464403</v>
      </c>
      <c r="GI40" s="15">
        <f t="shared" si="30"/>
        <v>74475.672747959048</v>
      </c>
      <c r="GJ40" s="15">
        <f t="shared" si="30"/>
        <v>75220.429475438636</v>
      </c>
      <c r="GK40" s="15">
        <f t="shared" si="30"/>
        <v>75972.633770193017</v>
      </c>
      <c r="GL40" s="15">
        <f t="shared" si="30"/>
        <v>76732.360107894943</v>
      </c>
      <c r="GM40" s="15">
        <f t="shared" si="30"/>
        <v>77499.683708973898</v>
      </c>
      <c r="GN40" s="15">
        <f t="shared" si="30"/>
        <v>78274.680546063639</v>
      </c>
      <c r="GO40" s="15">
        <f t="shared" si="30"/>
        <v>79057.427351524282</v>
      </c>
      <c r="GP40" s="15">
        <f t="shared" si="30"/>
        <v>79848.001625039527</v>
      </c>
      <c r="GQ40" s="15">
        <f t="shared" si="30"/>
        <v>80646.481641289924</v>
      </c>
      <c r="GR40" s="15">
        <f t="shared" si="30"/>
        <v>81452.946457702827</v>
      </c>
      <c r="GS40" s="15">
        <f t="shared" si="30"/>
        <v>82267.47592227986</v>
      </c>
      <c r="GT40" s="15">
        <f t="shared" si="30"/>
        <v>83090.150681502666</v>
      </c>
      <c r="GU40" s="15">
        <f t="shared" si="30"/>
        <v>83921.052188317699</v>
      </c>
      <c r="GV40" s="15">
        <f t="shared" si="30"/>
        <v>84760.26271020087</v>
      </c>
      <c r="GW40" s="15">
        <f t="shared" si="30"/>
        <v>85607.865337302879</v>
      </c>
      <c r="GX40" s="15">
        <f t="shared" si="30"/>
        <v>86463.943990675907</v>
      </c>
      <c r="GY40" s="15">
        <f t="shared" si="30"/>
        <v>87328.583430582672</v>
      </c>
      <c r="GZ40" s="15">
        <f t="shared" si="30"/>
        <v>88201.869264888504</v>
      </c>
      <c r="HA40" s="15">
        <f t="shared" si="30"/>
        <v>89083.887957537387</v>
      </c>
      <c r="HB40" s="15">
        <f t="shared" si="30"/>
        <v>89974.726837112757</v>
      </c>
      <c r="HC40" s="15">
        <f t="shared" si="30"/>
        <v>90874.474105483881</v>
      </c>
      <c r="HD40" s="15">
        <f t="shared" si="30"/>
        <v>91783.218846538715</v>
      </c>
      <c r="HE40" s="15">
        <f t="shared" si="30"/>
        <v>92701.0510350041</v>
      </c>
      <c r="HF40" s="15">
        <f t="shared" si="30"/>
        <v>93628.06154535414</v>
      </c>
      <c r="HG40" s="15">
        <f t="shared" si="30"/>
        <v>94564.342160807675</v>
      </c>
      <c r="HH40" s="15">
        <f t="shared" si="30"/>
        <v>95509.985582415757</v>
      </c>
      <c r="HI40" s="15">
        <f t="shared" si="30"/>
        <v>96465.085438239912</v>
      </c>
      <c r="HJ40" s="15">
        <f t="shared" si="30"/>
        <v>97429.736292622314</v>
      </c>
      <c r="HK40" s="15">
        <f t="shared" si="30"/>
        <v>98404.033655548541</v>
      </c>
      <c r="HL40" s="15">
        <f t="shared" si="30"/>
        <v>99388.073992104022</v>
      </c>
      <c r="HM40" s="15">
        <f t="shared" si="30"/>
        <v>100381.95473202506</v>
      </c>
      <c r="HN40" s="15">
        <f t="shared" si="30"/>
        <v>101385.77427934531</v>
      </c>
      <c r="HO40" s="15">
        <f t="shared" si="30"/>
        <v>102399.63202213876</v>
      </c>
      <c r="HP40" s="15">
        <f t="shared" si="30"/>
        <v>103423.62834236014</v>
      </c>
      <c r="HQ40" s="15">
        <f t="shared" si="30"/>
        <v>104457.86462578374</v>
      </c>
      <c r="HR40" s="15">
        <f t="shared" si="30"/>
        <v>105502.44327204158</v>
      </c>
      <c r="HS40" s="15">
        <f t="shared" si="30"/>
        <v>106557.46770476199</v>
      </c>
      <c r="HT40" s="15">
        <f t="shared" si="30"/>
        <v>107623.04238180962</v>
      </c>
      <c r="HU40" s="15">
        <f t="shared" si="30"/>
        <v>108699.27280562771</v>
      </c>
      <c r="HV40" s="15">
        <f t="shared" si="30"/>
        <v>109786.265533684</v>
      </c>
      <c r="HW40" s="15">
        <f t="shared" si="30"/>
        <v>110884.12818902083</v>
      </c>
      <c r="HX40" s="15">
        <f t="shared" si="30"/>
        <v>111992.96947091105</v>
      </c>
      <c r="HY40" s="15">
        <f t="shared" si="30"/>
        <v>113112.89916562015</v>
      </c>
      <c r="HZ40" s="15">
        <f t="shared" si="30"/>
        <v>114244.02815727636</v>
      </c>
      <c r="IA40" s="15">
        <f t="shared" si="30"/>
        <v>115386.46843884913</v>
      </c>
      <c r="IB40" s="15">
        <f t="shared" si="30"/>
        <v>116540.33312323762</v>
      </c>
      <c r="IC40" s="15">
        <f t="shared" ref="IC40:IR40" si="31">+IB40*(1+$AT$43)</f>
        <v>117705.73645447</v>
      </c>
      <c r="ID40" s="15">
        <f t="shared" si="31"/>
        <v>118882.7938190147</v>
      </c>
      <c r="IE40" s="15">
        <f t="shared" si="31"/>
        <v>120071.62175720485</v>
      </c>
      <c r="IF40" s="15">
        <f t="shared" si="31"/>
        <v>121272.33797477689</v>
      </c>
      <c r="IG40" s="15">
        <f t="shared" si="31"/>
        <v>122485.06135452466</v>
      </c>
      <c r="IH40" s="15">
        <f t="shared" si="31"/>
        <v>123709.91196806991</v>
      </c>
      <c r="II40" s="15">
        <f t="shared" si="31"/>
        <v>124947.01108775061</v>
      </c>
      <c r="IJ40" s="15">
        <f t="shared" si="31"/>
        <v>126196.48119862811</v>
      </c>
    </row>
    <row r="41" spans="2:244" s="1" customFormat="1" x14ac:dyDescent="0.2"/>
    <row r="42" spans="2:244" s="1" customFormat="1" x14ac:dyDescent="0.2">
      <c r="B42" s="7" t="s">
        <v>90</v>
      </c>
    </row>
    <row r="43" spans="2:244" s="11" customFormat="1" x14ac:dyDescent="0.2">
      <c r="B43" s="30" t="s">
        <v>96</v>
      </c>
      <c r="K43" s="11">
        <f>+K16/G16-1</f>
        <v>8.9269612263300324E-2</v>
      </c>
      <c r="L43" s="11">
        <f>+L16/H16-1</f>
        <v>9.0445079624336566E-2</v>
      </c>
      <c r="M43" s="11">
        <f>+M16/I16-1</f>
        <v>1.1720226843100257E-2</v>
      </c>
      <c r="AG43" s="11">
        <f>+AG16/AF16-1</f>
        <v>1.3559739141134397E-2</v>
      </c>
      <c r="AS43" s="11" t="s">
        <v>48</v>
      </c>
      <c r="AT43" s="45">
        <v>0.01</v>
      </c>
    </row>
    <row r="44" spans="2:244" s="18" customFormat="1" x14ac:dyDescent="0.2">
      <c r="B44" s="40" t="s">
        <v>98</v>
      </c>
      <c r="K44" s="18">
        <f>+K17/G17-1</f>
        <v>-6.6357474134855488E-2</v>
      </c>
      <c r="L44" s="18">
        <f>+L17/H17-1</f>
        <v>-0.12549728752260403</v>
      </c>
      <c r="M44" s="18">
        <f>+M17/I17-1</f>
        <v>-0.14720240330454371</v>
      </c>
      <c r="AG44" s="18">
        <f t="shared" ref="AG44:AG52" si="32">+AG17/AF17-1</f>
        <v>-8.6231945987522485E-2</v>
      </c>
      <c r="AS44" s="28" t="s">
        <v>49</v>
      </c>
      <c r="AT44" s="46">
        <v>0.06</v>
      </c>
    </row>
    <row r="45" spans="2:244" s="11" customFormat="1" x14ac:dyDescent="0.2">
      <c r="B45" s="31" t="s">
        <v>99</v>
      </c>
      <c r="K45" s="11">
        <f>+K18/G18-1</f>
        <v>9.4843130183916324E-2</v>
      </c>
      <c r="L45" s="11">
        <f>+L18/H18-1</f>
        <v>8.4367245657568146E-2</v>
      </c>
      <c r="M45" s="11">
        <f>+M18/I18-1</f>
        <v>6.3910422049956894E-2</v>
      </c>
      <c r="AG45" s="11">
        <f t="shared" si="32"/>
        <v>0.1453283717187972</v>
      </c>
      <c r="AS45" s="11" t="s">
        <v>50</v>
      </c>
      <c r="AT45" s="15">
        <f>NPV(AT44,AH40:IJ40)</f>
        <v>295398.0729228821</v>
      </c>
    </row>
    <row r="46" spans="2:244" s="11" customFormat="1" x14ac:dyDescent="0.2">
      <c r="B46" s="33" t="s">
        <v>36</v>
      </c>
      <c r="K46" s="11">
        <f>+K19/G19-1</f>
        <v>0.12380741069447532</v>
      </c>
      <c r="L46" s="11">
        <f>+L19/H19-1</f>
        <v>8.5327783558792891E-2</v>
      </c>
      <c r="M46" s="11">
        <f>+M19/I19-1</f>
        <v>0.10277014167900189</v>
      </c>
      <c r="AG46" s="11">
        <f t="shared" si="32"/>
        <v>0.14470158343483552</v>
      </c>
      <c r="AS46" s="11" t="s">
        <v>58</v>
      </c>
      <c r="AT46" s="15">
        <f>+Main!J9</f>
        <v>1797.933833</v>
      </c>
    </row>
    <row r="47" spans="2:244" s="1" customFormat="1" x14ac:dyDescent="0.2">
      <c r="B47" s="33" t="s">
        <v>34</v>
      </c>
      <c r="K47" s="11">
        <f>+K20/G20-1</f>
        <v>-2.2587268993839782E-2</v>
      </c>
      <c r="L47" s="11">
        <f>+L20/H20-1</f>
        <v>8.6614173228346525E-2</v>
      </c>
      <c r="M47" s="18">
        <f>+M20/I20-1</f>
        <v>-7.1713147410358613E-2</v>
      </c>
      <c r="AG47" s="11">
        <f t="shared" si="32"/>
        <v>0.1371165644171779</v>
      </c>
      <c r="AS47" s="1" t="s">
        <v>130</v>
      </c>
      <c r="AT47" s="15">
        <f>+AT45/AT46</f>
        <v>164.29863407708737</v>
      </c>
    </row>
    <row r="48" spans="2:244" s="1" customFormat="1" x14ac:dyDescent="0.2">
      <c r="B48" s="33" t="s">
        <v>62</v>
      </c>
      <c r="K48" s="11">
        <f>+K21/G21-1</f>
        <v>-0.15384615384615385</v>
      </c>
      <c r="L48" s="11">
        <f>+L21/H21-1</f>
        <v>0</v>
      </c>
      <c r="M48" s="18">
        <f>+M21/I21-1</f>
        <v>-0.59722222222222221</v>
      </c>
      <c r="AG48" s="11">
        <f t="shared" si="32"/>
        <v>0.32524271844660202</v>
      </c>
      <c r="AS48" s="1" t="s">
        <v>131</v>
      </c>
      <c r="AT48" s="15">
        <f>+Main!J10</f>
        <v>172.41755609583481</v>
      </c>
    </row>
    <row r="49" spans="2:46" s="1" customFormat="1" x14ac:dyDescent="0.2">
      <c r="B49" s="31" t="s">
        <v>20</v>
      </c>
      <c r="K49" s="11">
        <f>+K22/G22-1</f>
        <v>0.33762254901960786</v>
      </c>
      <c r="L49" s="11">
        <f>+L22/H22-1</f>
        <v>0.54499640028797702</v>
      </c>
      <c r="M49" s="11">
        <f>+M22/I22-1</f>
        <v>6.8655303030302983E-2</v>
      </c>
      <c r="AG49" s="18">
        <f t="shared" si="32"/>
        <v>-0.1469938107869142</v>
      </c>
      <c r="AS49" s="7" t="s">
        <v>132</v>
      </c>
      <c r="AT49" s="19">
        <f>+AT47/AT48-1</f>
        <v>-4.7088719980665439E-2</v>
      </c>
    </row>
    <row r="50" spans="2:46" s="1" customFormat="1" x14ac:dyDescent="0.2">
      <c r="B50" s="31" t="s">
        <v>52</v>
      </c>
      <c r="K50" s="11">
        <f>+K23/G23-1</f>
        <v>3.1023784901758056E-3</v>
      </c>
      <c r="L50" s="11">
        <f>+L23/H23-1</f>
        <v>5.1484230055658609E-2</v>
      </c>
      <c r="M50" s="18">
        <f>+M23/I23-1</f>
        <v>-5.484861781483108E-2</v>
      </c>
      <c r="AG50" s="11">
        <f t="shared" si="32"/>
        <v>2.9688504470808175E-2</v>
      </c>
    </row>
    <row r="51" spans="2:46" s="1" customFormat="1" x14ac:dyDescent="0.2">
      <c r="B51" s="31" t="s">
        <v>54</v>
      </c>
      <c r="K51" s="11">
        <f>+K24/G24-1</f>
        <v>3.0989925536574647E-2</v>
      </c>
      <c r="L51" s="11">
        <f>+L24/H24-1</f>
        <v>5.9096866436316065E-2</v>
      </c>
      <c r="M51" s="11">
        <f>+M24/I24-1</f>
        <v>8.3472454090150361E-2</v>
      </c>
      <c r="AG51" s="11">
        <f t="shared" si="32"/>
        <v>4.9218101938615533E-2</v>
      </c>
    </row>
    <row r="52" spans="2:46" s="1" customFormat="1" x14ac:dyDescent="0.2">
      <c r="B52" s="31" t="s">
        <v>97</v>
      </c>
      <c r="K52" s="11">
        <f>+K25/G25-1</f>
        <v>0.12030075187969924</v>
      </c>
      <c r="L52" s="11">
        <f>+L25/H25-1</f>
        <v>0.15789473684210531</v>
      </c>
      <c r="M52" s="11">
        <f>+M25/I25-1</f>
        <v>0.21409214092140916</v>
      </c>
      <c r="AG52" s="11">
        <f t="shared" si="32"/>
        <v>0.1417322834645669</v>
      </c>
    </row>
    <row r="53" spans="2:46" s="11" customFormat="1" x14ac:dyDescent="0.2">
      <c r="B53" s="1" t="s">
        <v>83</v>
      </c>
      <c r="G53" s="11">
        <f t="shared" ref="G53:J53" si="33">+G28/C28-1</f>
        <v>-1.0477687288660276E-3</v>
      </c>
      <c r="H53" s="11">
        <f t="shared" si="33"/>
        <v>8.7307260287960986E-3</v>
      </c>
      <c r="I53" s="11">
        <f t="shared" si="33"/>
        <v>4.1383446621351405E-2</v>
      </c>
      <c r="J53" s="11">
        <f t="shared" si="33"/>
        <v>6.8631068472932322E-2</v>
      </c>
      <c r="K53" s="11">
        <f>+K28/G28-1</f>
        <v>5.1156138259833117E-2</v>
      </c>
      <c r="L53" s="11">
        <f>+L28/H28-1</f>
        <v>7.5973072834944588E-2</v>
      </c>
      <c r="M53" s="11">
        <f>+M28/I28-1</f>
        <v>1.8141677865233241E-2</v>
      </c>
      <c r="N53" s="11">
        <f>+N28/J28-1</f>
        <v>2.0000000000000018E-2</v>
      </c>
      <c r="AF53" s="28">
        <f>+AF28/AE28-1</f>
        <v>7.2264150943396332E-2</v>
      </c>
      <c r="AG53" s="28">
        <f>+AG28/AF28-1</f>
        <v>2.8644327694125282E-2</v>
      </c>
      <c r="AH53" s="28">
        <f t="shared" ref="AH53:AQ53" si="34">+AH28/AG28-1</f>
        <v>4.1024181033955998E-2</v>
      </c>
      <c r="AI53" s="28">
        <f t="shared" si="34"/>
        <v>5.0000000000000044E-2</v>
      </c>
      <c r="AJ53" s="28">
        <f t="shared" si="34"/>
        <v>5.0000000000000044E-2</v>
      </c>
      <c r="AK53" s="28">
        <f t="shared" si="34"/>
        <v>5.0000000000000044E-2</v>
      </c>
      <c r="AL53" s="28">
        <f t="shared" si="34"/>
        <v>5.0000000000000044E-2</v>
      </c>
      <c r="AM53" s="28">
        <f t="shared" si="34"/>
        <v>5.0000000000000044E-2</v>
      </c>
      <c r="AN53" s="28">
        <f t="shared" si="34"/>
        <v>5.0000000000000044E-2</v>
      </c>
      <c r="AO53" s="28">
        <f t="shared" si="34"/>
        <v>5.0000000000000044E-2</v>
      </c>
      <c r="AP53" s="28">
        <f t="shared" si="34"/>
        <v>5.0000000000000044E-2</v>
      </c>
      <c r="AQ53" s="28">
        <f t="shared" si="34"/>
        <v>5.0000000000000044E-2</v>
      </c>
    </row>
    <row r="54" spans="2:46" s="11" customFormat="1" x14ac:dyDescent="0.2">
      <c r="B54" s="1" t="s">
        <v>84</v>
      </c>
      <c r="G54" s="11">
        <f t="shared" ref="G54:J54" si="35">+G29/C29-1</f>
        <v>2.3459244532803236E-2</v>
      </c>
      <c r="H54" s="11">
        <f t="shared" si="35"/>
        <v>4.3517272319425704E-2</v>
      </c>
      <c r="I54" s="11">
        <f t="shared" si="35"/>
        <v>-1.2919896640827266E-3</v>
      </c>
      <c r="J54" s="11">
        <f t="shared" si="35"/>
        <v>1.3656387665198277E-2</v>
      </c>
      <c r="K54" s="11">
        <f>+K29/G29-1</f>
        <v>2.6418026418026486E-2</v>
      </c>
      <c r="L54" s="11">
        <f>+L29/H29-1</f>
        <v>1.5907136715391124E-2</v>
      </c>
      <c r="M54" s="11">
        <f>+M29/I29-1</f>
        <v>5.045278137128073E-2</v>
      </c>
      <c r="N54" s="11">
        <f>+N29/J29-1</f>
        <v>2.0000000000000018E-2</v>
      </c>
      <c r="AF54" s="28">
        <f>+AF29/AE29-1</f>
        <v>9.5517484158648136E-2</v>
      </c>
      <c r="AG54" s="28">
        <f>+AG29/AF29-1</f>
        <v>1.9708654670094194E-2</v>
      </c>
      <c r="AH54" s="28">
        <f t="shared" ref="AH54:AQ54" si="36">+AH29/AG29-1</f>
        <v>2.8153361344537942E-2</v>
      </c>
      <c r="AI54" s="28">
        <f t="shared" si="36"/>
        <v>3.0000000000000027E-2</v>
      </c>
      <c r="AJ54" s="28">
        <f t="shared" si="36"/>
        <v>3.0000000000000027E-2</v>
      </c>
      <c r="AK54" s="28">
        <f t="shared" si="36"/>
        <v>3.0000000000000027E-2</v>
      </c>
      <c r="AL54" s="28">
        <f t="shared" si="36"/>
        <v>3.0000000000000027E-2</v>
      </c>
      <c r="AM54" s="28">
        <f t="shared" si="36"/>
        <v>3.0000000000000027E-2</v>
      </c>
      <c r="AN54" s="28">
        <f t="shared" si="36"/>
        <v>3.0000000000000027E-2</v>
      </c>
      <c r="AO54" s="28">
        <f t="shared" si="36"/>
        <v>3.0000000000000027E-2</v>
      </c>
      <c r="AP54" s="28">
        <f t="shared" si="36"/>
        <v>3.0000000000000027E-2</v>
      </c>
      <c r="AQ54" s="28">
        <f t="shared" si="36"/>
        <v>3.0000000000000027E-2</v>
      </c>
    </row>
    <row r="55" spans="2:46" s="18" customFormat="1" x14ac:dyDescent="0.2">
      <c r="B55" s="7" t="s">
        <v>40</v>
      </c>
      <c r="G55" s="18">
        <f t="shared" ref="G55:J55" si="37">+G30/C30-1</f>
        <v>1.5736645117387926E-3</v>
      </c>
      <c r="H55" s="18">
        <f t="shared" si="37"/>
        <v>1.2285124914049872E-2</v>
      </c>
      <c r="I55" s="18">
        <f t="shared" si="37"/>
        <v>3.6945812807881673E-2</v>
      </c>
      <c r="J55" s="18">
        <f t="shared" si="37"/>
        <v>6.2755990772562553E-2</v>
      </c>
      <c r="K55" s="18">
        <f>+K30/G30-1</f>
        <v>4.8452163573824869E-2</v>
      </c>
      <c r="L55" s="18">
        <f>+L30/H30-1</f>
        <v>6.9646334284291012E-2</v>
      </c>
      <c r="M55" s="18">
        <f>+M30/I30-1</f>
        <v>2.1377672209026199E-2</v>
      </c>
      <c r="N55" s="18">
        <f>+N30/J30-1</f>
        <v>2.0000000000000018E-2</v>
      </c>
      <c r="Q55" s="18">
        <f t="shared" ref="Q55:AG55" si="38">+Q30/P30-1</f>
        <v>6.5784286116586932E-2</v>
      </c>
      <c r="R55" s="18">
        <f t="shared" si="38"/>
        <v>-4.4839613169159187E-2</v>
      </c>
      <c r="S55" s="18">
        <f t="shared" si="38"/>
        <v>5.2947522753049814E-2</v>
      </c>
      <c r="T55" s="18">
        <f t="shared" si="38"/>
        <v>7.4350419042114479E-2</v>
      </c>
      <c r="U55" s="18">
        <f t="shared" si="38"/>
        <v>3.3868877313965706E-2</v>
      </c>
      <c r="V55" s="18">
        <f t="shared" si="38"/>
        <v>6.5353138748285078E-2</v>
      </c>
      <c r="W55" s="18">
        <f t="shared" si="38"/>
        <v>8.3745920383650363E-2</v>
      </c>
      <c r="X55" s="18">
        <f t="shared" si="38"/>
        <v>7.4816135045991938E-2</v>
      </c>
      <c r="Y55" s="18">
        <f t="shared" si="38"/>
        <v>6.0364052225293063E-2</v>
      </c>
      <c r="Z55" s="18">
        <f t="shared" si="38"/>
        <v>-8.8977566867989299E-3</v>
      </c>
      <c r="AA55" s="18">
        <f t="shared" si="38"/>
        <v>7.7933148339590419E-2</v>
      </c>
      <c r="AB55" s="18">
        <f t="shared" si="38"/>
        <v>0.1711646532287916</v>
      </c>
      <c r="AC55" s="18">
        <f t="shared" si="38"/>
        <v>-6.0611720085623544E-2</v>
      </c>
      <c r="AD55" s="18">
        <f t="shared" si="38"/>
        <v>3.1045451764849741E-2</v>
      </c>
      <c r="AE55" s="18">
        <f t="shared" si="38"/>
        <v>0.22700169094307165</v>
      </c>
      <c r="AF55" s="18">
        <f t="shared" si="38"/>
        <v>7.4659703585503223E-2</v>
      </c>
      <c r="AG55" s="18">
        <f>+AG30/AF30-1</f>
        <v>2.7705910144210311E-2</v>
      </c>
      <c r="AH55" s="18">
        <f t="shared" ref="AH55:AQ55" si="39">+AH30/AG30-1</f>
        <v>3.9683015728811943E-2</v>
      </c>
      <c r="AI55" s="18">
        <f t="shared" si="39"/>
        <v>4.7939070907775605E-2</v>
      </c>
      <c r="AJ55" s="18">
        <f t="shared" si="39"/>
        <v>4.7974350776756047E-2</v>
      </c>
      <c r="AK55" s="18">
        <f t="shared" si="39"/>
        <v>4.8009093735553288E-2</v>
      </c>
      <c r="AL55" s="18">
        <f t="shared" si="39"/>
        <v>4.8043305669160707E-2</v>
      </c>
      <c r="AM55" s="18">
        <f t="shared" si="39"/>
        <v>4.807699247744579E-2</v>
      </c>
      <c r="AN55" s="18">
        <f t="shared" si="39"/>
        <v>4.8110160071781705E-2</v>
      </c>
      <c r="AO55" s="18">
        <f t="shared" si="39"/>
        <v>4.8142814371791243E-2</v>
      </c>
      <c r="AP55" s="18">
        <f t="shared" si="39"/>
        <v>4.8174961302194896E-2</v>
      </c>
      <c r="AQ55" s="18">
        <f t="shared" si="39"/>
        <v>4.8206606789763295E-2</v>
      </c>
    </row>
    <row r="56" spans="2:46" s="1" customFormat="1" x14ac:dyDescent="0.2"/>
    <row r="57" spans="2:46" s="1" customFormat="1" x14ac:dyDescent="0.2">
      <c r="B57" s="7" t="s">
        <v>95</v>
      </c>
    </row>
    <row r="58" spans="2:46" s="1" customFormat="1" x14ac:dyDescent="0.2">
      <c r="B58" s="1" t="s">
        <v>83</v>
      </c>
      <c r="C58" s="11">
        <f t="shared" ref="C58:F58" si="40">IFERROR((C28+C31) / C28, "")</f>
        <v>0.29604229175596514</v>
      </c>
      <c r="D58" s="11">
        <f t="shared" si="40"/>
        <v>0.32809149392423159</v>
      </c>
      <c r="E58" s="11">
        <f t="shared" si="40"/>
        <v>0.35155937624950018</v>
      </c>
      <c r="F58" s="11">
        <f t="shared" si="40"/>
        <v>0.3556480944599652</v>
      </c>
      <c r="G58" s="11">
        <f>IFERROR((G28+G31) / G28, "")</f>
        <v>0.33625744934445767</v>
      </c>
      <c r="H58" s="11">
        <f t="shared" ref="H58:M59" si="41">IFERROR((H28+H31) / H28, "")</f>
        <v>0.35906261072025103</v>
      </c>
      <c r="I58" s="11">
        <f t="shared" si="41"/>
        <v>0.37444807064695718</v>
      </c>
      <c r="J58" s="11">
        <f t="shared" si="41"/>
        <v>0.3641789572337592</v>
      </c>
      <c r="K58" s="11">
        <f t="shared" si="41"/>
        <v>0.37459179970972423</v>
      </c>
      <c r="L58" s="11">
        <f t="shared" si="41"/>
        <v>0.37068397779659423</v>
      </c>
      <c r="M58" s="11">
        <f t="shared" si="41"/>
        <v>0.38559441878005091</v>
      </c>
      <c r="N58" s="11">
        <f t="shared" ref="N58" si="42">IFERROR((N28+N31) / N28, "")</f>
        <v>0.38632692082878434</v>
      </c>
      <c r="AF58" s="11">
        <f t="shared" ref="AF58:AG58" si="43">IFERROR((AF28+AF31) / AF28, "")</f>
        <v>0.33210577914079586</v>
      </c>
      <c r="AG58" s="11">
        <f t="shared" si="43"/>
        <v>0.35840226781197687</v>
      </c>
      <c r="AH58" s="11">
        <f t="shared" ref="AH58:AQ58" si="44">IFERROR((AH28+AH31) / AH28, "")</f>
        <v>0.37920457458129153</v>
      </c>
      <c r="AI58" s="11">
        <f t="shared" si="44"/>
        <v>0.38042306539325837</v>
      </c>
      <c r="AJ58" s="11">
        <f t="shared" si="44"/>
        <v>0.38161834685642598</v>
      </c>
      <c r="AK58" s="11">
        <f t="shared" si="44"/>
        <v>0.38279086105362842</v>
      </c>
      <c r="AL58" s="11">
        <f t="shared" si="44"/>
        <v>0.38394104164707477</v>
      </c>
      <c r="AM58" s="11">
        <f t="shared" si="44"/>
        <v>0.38506931403874106</v>
      </c>
      <c r="AN58" s="11">
        <f t="shared" si="44"/>
        <v>0.38617609552770893</v>
      </c>
      <c r="AO58" s="11">
        <f t="shared" si="44"/>
        <v>0.38726179546450606</v>
      </c>
      <c r="AP58" s="11">
        <f t="shared" si="44"/>
        <v>0.38832681540250702</v>
      </c>
      <c r="AQ58" s="11">
        <f t="shared" si="44"/>
        <v>0.38937154924645084</v>
      </c>
    </row>
    <row r="59" spans="2:46" s="11" customFormat="1" x14ac:dyDescent="0.2">
      <c r="B59" s="11" t="s">
        <v>93</v>
      </c>
      <c r="C59" s="11">
        <f t="shared" ref="C59:F59" si="45">IFERROR((C29+C32) / C29, "")</f>
        <v>0.36182902584493043</v>
      </c>
      <c r="D59" s="11">
        <f t="shared" si="45"/>
        <v>0.34679228353521757</v>
      </c>
      <c r="E59" s="11">
        <f t="shared" si="45"/>
        <v>0.355297157622739</v>
      </c>
      <c r="F59" s="11">
        <f t="shared" si="45"/>
        <v>0.33744493392070485</v>
      </c>
      <c r="G59" s="11">
        <f>IFERROR((G29+G32) / G29, "")</f>
        <v>0.35314685314685312</v>
      </c>
      <c r="H59" s="11">
        <f t="shared" si="41"/>
        <v>0.35124677558039552</v>
      </c>
      <c r="I59" s="11">
        <f t="shared" si="41"/>
        <v>0.35403191030616643</v>
      </c>
      <c r="J59" s="11">
        <f t="shared" si="41"/>
        <v>0.3407214254671882</v>
      </c>
      <c r="K59" s="11">
        <f t="shared" si="41"/>
        <v>0.38796366389099168</v>
      </c>
      <c r="L59" s="11">
        <f t="shared" si="41"/>
        <v>0.3939906898011003</v>
      </c>
      <c r="M59" s="11">
        <f t="shared" si="41"/>
        <v>0.38505747126436779</v>
      </c>
      <c r="N59" s="11">
        <f t="shared" ref="N59" si="46">IFERROR((N29+N32) / N29, "")</f>
        <v>0.37859810928790044</v>
      </c>
      <c r="AF59" s="11">
        <f t="shared" ref="AF59:AG59" si="47">IFERROR((AF29+AF32) / AF29, "")</f>
        <v>0.35068551842330764</v>
      </c>
      <c r="AG59" s="11">
        <f t="shared" si="47"/>
        <v>0.34989495798319326</v>
      </c>
      <c r="AH59" s="11">
        <f t="shared" ref="AH59:AQ59" si="48">IFERROR((AH29+AH32) / AH29, "")</f>
        <v>0.38644969406078949</v>
      </c>
      <c r="AI59" s="11">
        <f t="shared" si="48"/>
        <v>0.37576374994066242</v>
      </c>
      <c r="AJ59" s="11">
        <f t="shared" si="48"/>
        <v>0.36487031175995049</v>
      </c>
      <c r="AK59" s="11">
        <f t="shared" si="48"/>
        <v>0.35376535050776825</v>
      </c>
      <c r="AL59" s="11">
        <f t="shared" si="48"/>
        <v>0.34244475894000975</v>
      </c>
      <c r="AM59" s="11">
        <f t="shared" si="48"/>
        <v>0.33090435006025593</v>
      </c>
      <c r="AN59" s="11">
        <f t="shared" si="48"/>
        <v>0.31913985557118651</v>
      </c>
      <c r="AO59" s="11">
        <f t="shared" si="48"/>
        <v>0.30714692429592166</v>
      </c>
      <c r="AP59" s="11">
        <f t="shared" si="48"/>
        <v>0.29492112056870973</v>
      </c>
      <c r="AQ59" s="11">
        <f t="shared" si="48"/>
        <v>0.28245792259436758</v>
      </c>
    </row>
    <row r="60" spans="2:46" s="1" customFormat="1" x14ac:dyDescent="0.2">
      <c r="B60" s="1" t="s">
        <v>94</v>
      </c>
      <c r="C60" s="11">
        <f t="shared" ref="C60:F60" si="49">IFERROR((C30+SUM(C31:C32))/C30,"")</f>
        <v>0.30307927866621298</v>
      </c>
      <c r="D60" s="11">
        <f t="shared" si="49"/>
        <v>0.3300022920009168</v>
      </c>
      <c r="E60" s="11">
        <f t="shared" si="49"/>
        <v>0.35194805194805195</v>
      </c>
      <c r="F60" s="11">
        <f t="shared" si="49"/>
        <v>0.35370274469186952</v>
      </c>
      <c r="G60" s="11">
        <f>IFERROR((G30+SUM(G31:G32))/G30,"")</f>
        <v>0.3381035288122638</v>
      </c>
      <c r="H60" s="11">
        <f t="shared" ref="H60:M60" si="50">IFERROR((H30+SUM(H31:H32))/H30,"")</f>
        <v>0.35823936965086267</v>
      </c>
      <c r="I60" s="11">
        <f t="shared" si="50"/>
        <v>0.37240336860289353</v>
      </c>
      <c r="J60" s="11">
        <f t="shared" si="50"/>
        <v>0.36178789758128821</v>
      </c>
      <c r="K60" s="11">
        <f t="shared" si="50"/>
        <v>0.37602268124746863</v>
      </c>
      <c r="L60" s="11">
        <f t="shared" si="50"/>
        <v>0.3730155370221413</v>
      </c>
      <c r="M60" s="11">
        <f t="shared" si="50"/>
        <v>0.38553911205073998</v>
      </c>
      <c r="N60" s="11">
        <f t="shared" ref="N60" si="51">IFERROR((N30+SUM(N31:N32))/N30,"")</f>
        <v>0.38553911205073993</v>
      </c>
      <c r="AF60" s="11">
        <f t="shared" ref="AF60:AG60" si="52">IFERROR((AF30+SUM(AF31:AF32))/AF30,"")</f>
        <v>0.33405700915656145</v>
      </c>
      <c r="AG60" s="11">
        <f t="shared" si="52"/>
        <v>0.35751578901281728</v>
      </c>
      <c r="AH60" s="11">
        <f t="shared" ref="AH60:AQ60" si="53">IFERROR((AH30+SUM(AH31:AH32))/AH30,"")</f>
        <v>0.37995115845688848</v>
      </c>
      <c r="AI60" s="11">
        <f t="shared" si="53"/>
        <v>0.37995115845688843</v>
      </c>
      <c r="AJ60" s="11">
        <f t="shared" si="53"/>
        <v>0.37995115845688843</v>
      </c>
      <c r="AK60" s="11">
        <f t="shared" si="53"/>
        <v>0.37995115845688848</v>
      </c>
      <c r="AL60" s="11">
        <f t="shared" si="53"/>
        <v>0.37995115845688854</v>
      </c>
      <c r="AM60" s="11">
        <f t="shared" si="53"/>
        <v>0.37995115845688843</v>
      </c>
      <c r="AN60" s="11">
        <f t="shared" si="53"/>
        <v>0.37995115845688837</v>
      </c>
      <c r="AO60" s="11">
        <f t="shared" si="53"/>
        <v>0.37995115845688848</v>
      </c>
      <c r="AP60" s="11">
        <f t="shared" si="53"/>
        <v>0.37995115845688843</v>
      </c>
      <c r="AQ60" s="11">
        <f t="shared" si="53"/>
        <v>0.37995115845688848</v>
      </c>
    </row>
    <row r="62" spans="2:46" x14ac:dyDescent="0.2">
      <c r="B62" t="s">
        <v>129</v>
      </c>
      <c r="C62" s="1">
        <f>SUM(C63,C69) - SUM(C77,C79)</f>
        <v>-36738</v>
      </c>
      <c r="D62" s="1">
        <f t="shared" ref="D62:M62" si="54">SUM(D63,D69) - SUM(D77,D79)</f>
        <v>-34732</v>
      </c>
      <c r="E62" s="1">
        <f t="shared" si="54"/>
        <v>-32669</v>
      </c>
      <c r="F62" s="1">
        <f t="shared" si="54"/>
        <v>-29169</v>
      </c>
      <c r="G62" s="1">
        <f t="shared" si="54"/>
        <v>-37414</v>
      </c>
      <c r="H62" s="1">
        <f t="shared" si="54"/>
        <v>-36657</v>
      </c>
      <c r="I62" s="1">
        <f t="shared" si="54"/>
        <v>-36998</v>
      </c>
      <c r="J62" s="1">
        <f t="shared" si="54"/>
        <v>-35354</v>
      </c>
      <c r="K62" s="1">
        <f t="shared" si="54"/>
        <v>-30920</v>
      </c>
      <c r="L62" s="1">
        <f t="shared" si="54"/>
        <v>-28243</v>
      </c>
      <c r="M62" s="1">
        <f t="shared" si="54"/>
        <v>-28225</v>
      </c>
    </row>
    <row r="63" spans="2:46" s="1" customFormat="1" x14ac:dyDescent="0.2">
      <c r="B63" s="1" t="s">
        <v>107</v>
      </c>
      <c r="C63" s="1">
        <v>8470</v>
      </c>
      <c r="D63" s="1">
        <v>10399</v>
      </c>
      <c r="E63" s="1">
        <v>11458</v>
      </c>
      <c r="F63" s="1">
        <v>14182</v>
      </c>
      <c r="G63" s="1">
        <v>7192</v>
      </c>
      <c r="H63" s="1">
        <v>6635</v>
      </c>
      <c r="I63" s="1">
        <v>5954</v>
      </c>
      <c r="J63" s="1">
        <v>6002</v>
      </c>
      <c r="K63" s="1">
        <v>5486</v>
      </c>
      <c r="L63" s="1">
        <v>5852</v>
      </c>
      <c r="M63" s="1">
        <v>5367</v>
      </c>
    </row>
    <row r="64" spans="2:46" s="1" customFormat="1" x14ac:dyDescent="0.2">
      <c r="B64" s="1" t="s">
        <v>108</v>
      </c>
      <c r="C64" s="1">
        <v>13993</v>
      </c>
      <c r="D64" s="1">
        <v>12770</v>
      </c>
      <c r="E64" s="1">
        <v>13112</v>
      </c>
      <c r="F64" s="1">
        <v>12330</v>
      </c>
      <c r="G64" s="1">
        <v>14115</v>
      </c>
      <c r="H64" s="1">
        <v>12026</v>
      </c>
      <c r="I64" s="1">
        <v>12966</v>
      </c>
      <c r="J64" s="1">
        <v>12729</v>
      </c>
      <c r="K64" s="1">
        <v>13767</v>
      </c>
      <c r="L64" s="1">
        <v>12571</v>
      </c>
      <c r="M64" s="1">
        <v>13402</v>
      </c>
    </row>
    <row r="65" spans="2:13" s="1" customFormat="1" x14ac:dyDescent="0.2">
      <c r="B65" s="1" t="s">
        <v>109</v>
      </c>
      <c r="C65" s="1">
        <v>1830</v>
      </c>
      <c r="D65" s="1">
        <v>1848</v>
      </c>
      <c r="E65" s="1">
        <v>1900</v>
      </c>
      <c r="F65" s="1">
        <v>1963</v>
      </c>
      <c r="G65" s="1">
        <v>1954</v>
      </c>
      <c r="H65" s="1">
        <v>1948</v>
      </c>
      <c r="I65" s="1">
        <v>1984</v>
      </c>
      <c r="J65" s="1">
        <v>2022</v>
      </c>
      <c r="K65" s="1">
        <v>2018</v>
      </c>
      <c r="L65" s="1">
        <v>1999</v>
      </c>
      <c r="M65" s="1">
        <v>2080</v>
      </c>
    </row>
    <row r="66" spans="2:13" s="1" customFormat="1" x14ac:dyDescent="0.2">
      <c r="B66" s="1" t="s">
        <v>110</v>
      </c>
      <c r="C66" s="1">
        <v>1300</v>
      </c>
      <c r="D66" s="1">
        <v>1872</v>
      </c>
      <c r="E66" s="1">
        <v>2369</v>
      </c>
      <c r="F66" s="1">
        <v>3002</v>
      </c>
      <c r="G66" s="1">
        <v>1409</v>
      </c>
      <c r="H66" s="1">
        <v>1921</v>
      </c>
      <c r="I66" s="1">
        <v>1992</v>
      </c>
      <c r="J66" s="1">
        <v>2097</v>
      </c>
      <c r="K66" s="1">
        <v>1157</v>
      </c>
      <c r="L66" s="1">
        <v>1063</v>
      </c>
      <c r="M66" s="1">
        <v>1756</v>
      </c>
    </row>
    <row r="67" spans="2:13" s="1" customFormat="1" x14ac:dyDescent="0.2">
      <c r="B67" s="1" t="s">
        <v>111</v>
      </c>
      <c r="C67" s="1">
        <v>1319</v>
      </c>
      <c r="D67" s="1">
        <v>1374</v>
      </c>
      <c r="E67" s="1">
        <v>1335</v>
      </c>
      <c r="F67" s="1">
        <v>1286</v>
      </c>
      <c r="G67" s="1">
        <v>1301</v>
      </c>
      <c r="H67" s="1">
        <v>2106</v>
      </c>
      <c r="I67" s="1">
        <v>2597</v>
      </c>
      <c r="J67" s="1">
        <v>2391</v>
      </c>
      <c r="K67" s="1">
        <v>1239</v>
      </c>
      <c r="L67" s="1">
        <v>1250</v>
      </c>
      <c r="M67" s="1">
        <v>1215</v>
      </c>
    </row>
    <row r="68" spans="2:13" s="1" customFormat="1" x14ac:dyDescent="0.2">
      <c r="B68" s="1" t="s">
        <v>112</v>
      </c>
      <c r="C68" s="1">
        <v>36266</v>
      </c>
      <c r="D68" s="1">
        <v>36949</v>
      </c>
      <c r="E68" s="1">
        <v>34607</v>
      </c>
      <c r="F68" s="1">
        <v>33591</v>
      </c>
      <c r="G68" s="1">
        <v>32725</v>
      </c>
      <c r="H68" s="1">
        <v>32590</v>
      </c>
      <c r="I68" s="1">
        <v>32799</v>
      </c>
      <c r="J68" s="1">
        <v>32312</v>
      </c>
      <c r="K68" s="1">
        <v>32505</v>
      </c>
      <c r="L68" s="1">
        <v>31820</v>
      </c>
      <c r="M68" s="1">
        <v>31278</v>
      </c>
    </row>
    <row r="69" spans="2:13" s="1" customFormat="1" x14ac:dyDescent="0.2">
      <c r="B69" s="1" t="s">
        <v>113</v>
      </c>
      <c r="C69" s="1">
        <v>3169</v>
      </c>
      <c r="D69" s="1">
        <v>3387</v>
      </c>
      <c r="E69" s="1">
        <v>3062</v>
      </c>
      <c r="F69" s="1">
        <v>3080</v>
      </c>
      <c r="G69" s="1">
        <v>3084</v>
      </c>
      <c r="H69" s="1">
        <v>3007</v>
      </c>
      <c r="I69" s="1">
        <v>4632</v>
      </c>
      <c r="J69" s="1">
        <v>4459</v>
      </c>
      <c r="K69" s="1">
        <v>8902</v>
      </c>
      <c r="L69" s="1">
        <v>8794</v>
      </c>
      <c r="M69" s="1">
        <v>8671</v>
      </c>
    </row>
    <row r="70" spans="2:13" s="1" customFormat="1" x14ac:dyDescent="0.2">
      <c r="B70" s="1" t="s">
        <v>114</v>
      </c>
      <c r="C70" s="1">
        <v>34200</v>
      </c>
      <c r="D70" s="1">
        <v>34579</v>
      </c>
      <c r="E70" s="1">
        <v>34577</v>
      </c>
      <c r="F70" s="1">
        <v>34941</v>
      </c>
      <c r="G70" s="1">
        <v>35321</v>
      </c>
      <c r="H70" s="1">
        <v>35525</v>
      </c>
      <c r="I70" s="1">
        <v>36041</v>
      </c>
      <c r="J70" s="1">
        <v>37041</v>
      </c>
      <c r="K70" s="1">
        <v>38140</v>
      </c>
      <c r="L70" s="1">
        <v>39095</v>
      </c>
      <c r="M70" s="1">
        <v>40185</v>
      </c>
    </row>
    <row r="71" spans="2:13" s="1" customFormat="1" x14ac:dyDescent="0.2">
      <c r="B71" s="1" t="s">
        <v>115</v>
      </c>
      <c r="C71" s="1">
        <v>14347</v>
      </c>
      <c r="D71" s="1">
        <v>13887</v>
      </c>
      <c r="E71" s="1">
        <v>13478</v>
      </c>
      <c r="F71" s="1">
        <v>13061</v>
      </c>
      <c r="G71" s="1">
        <v>12639</v>
      </c>
      <c r="H71" s="1">
        <v>11474</v>
      </c>
      <c r="I71" s="1">
        <v>11107</v>
      </c>
      <c r="J71" s="1">
        <v>10739</v>
      </c>
      <c r="K71" s="1">
        <v>10372</v>
      </c>
      <c r="L71" s="1">
        <v>10006</v>
      </c>
      <c r="M71" s="1">
        <v>9639</v>
      </c>
    </row>
    <row r="72" spans="2:13" s="1" customFormat="1" x14ac:dyDescent="0.2">
      <c r="B72" s="1" t="s">
        <v>116</v>
      </c>
      <c r="C72" s="1">
        <v>77867</v>
      </c>
      <c r="D72" s="1">
        <v>77878</v>
      </c>
      <c r="E72" s="1">
        <v>77881</v>
      </c>
      <c r="F72" s="1">
        <v>77067</v>
      </c>
      <c r="G72" s="1">
        <v>77066</v>
      </c>
      <c r="H72" s="1">
        <v>73914</v>
      </c>
      <c r="I72" s="1">
        <v>73914</v>
      </c>
      <c r="J72" s="1">
        <v>73326</v>
      </c>
      <c r="K72" s="1">
        <v>73312</v>
      </c>
      <c r="L72" s="1">
        <v>73313</v>
      </c>
      <c r="M72" s="1">
        <v>73314</v>
      </c>
    </row>
    <row r="73" spans="2:13" s="1" customFormat="1" x14ac:dyDescent="0.2">
      <c r="B73" s="1" t="s">
        <v>117</v>
      </c>
      <c r="C73" s="1">
        <v>9363</v>
      </c>
      <c r="D73" s="1">
        <v>9915</v>
      </c>
      <c r="E73" s="1">
        <v>10004</v>
      </c>
      <c r="F73" s="1">
        <v>11076</v>
      </c>
      <c r="G73" s="1">
        <v>10968</v>
      </c>
      <c r="H73" s="1">
        <v>13964</v>
      </c>
      <c r="I73" s="1">
        <v>13786</v>
      </c>
      <c r="J73" s="1">
        <v>13101</v>
      </c>
      <c r="K73" s="1">
        <v>10148</v>
      </c>
      <c r="L73" s="1">
        <v>10070</v>
      </c>
      <c r="M73" s="1">
        <v>9705</v>
      </c>
    </row>
    <row r="74" spans="2:13" s="24" customFormat="1" x14ac:dyDescent="0.2">
      <c r="B74" s="24" t="s">
        <v>119</v>
      </c>
      <c r="C74" s="24">
        <f>+SUM(C63:C73)</f>
        <v>202124</v>
      </c>
      <c r="D74" s="24">
        <f>+SUM(D63:D73)</f>
        <v>204858</v>
      </c>
      <c r="E74" s="24">
        <f>+SUM(E63:E73)</f>
        <v>203783</v>
      </c>
      <c r="F74" s="24">
        <f>+SUM(F63:F73)</f>
        <v>205579</v>
      </c>
      <c r="G74" s="24">
        <f>+SUM(G63:G73)</f>
        <v>197774</v>
      </c>
      <c r="H74" s="24">
        <f>+SUM(H63:H73)</f>
        <v>195110</v>
      </c>
      <c r="I74" s="24">
        <f>+SUM(I63:I73)</f>
        <v>197772</v>
      </c>
      <c r="J74" s="24">
        <f>+SUM(J63:J73)</f>
        <v>196219</v>
      </c>
      <c r="K74" s="24">
        <f>+SUM(K63:K73)</f>
        <v>197046</v>
      </c>
      <c r="L74" s="24">
        <f>+SUM(L63:L73)</f>
        <v>195833</v>
      </c>
      <c r="M74" s="24">
        <f>+SUM(M63:M73)</f>
        <v>196612</v>
      </c>
    </row>
    <row r="75" spans="2:13" s="1" customFormat="1" x14ac:dyDescent="0.2"/>
    <row r="76" spans="2:13" s="1" customFormat="1" x14ac:dyDescent="0.2">
      <c r="B76" s="1" t="s">
        <v>120</v>
      </c>
      <c r="C76" s="1">
        <v>18149</v>
      </c>
      <c r="D76" s="1">
        <v>18591</v>
      </c>
      <c r="E76" s="1">
        <v>19115</v>
      </c>
      <c r="F76" s="1">
        <v>20671</v>
      </c>
      <c r="G76" s="1">
        <v>18676</v>
      </c>
      <c r="H76" s="1">
        <v>18798</v>
      </c>
      <c r="I76" s="1">
        <v>20216</v>
      </c>
      <c r="J76" s="1">
        <v>21070</v>
      </c>
      <c r="K76" s="1">
        <v>21635</v>
      </c>
      <c r="L76" s="1">
        <v>20729</v>
      </c>
      <c r="M76" s="1">
        <v>20500</v>
      </c>
    </row>
    <row r="77" spans="2:13" s="1" customFormat="1" x14ac:dyDescent="0.2">
      <c r="B77" s="1" t="s">
        <v>121</v>
      </c>
      <c r="C77" s="1">
        <v>3249</v>
      </c>
      <c r="D77" s="1">
        <v>3452</v>
      </c>
      <c r="E77" s="1">
        <v>2645</v>
      </c>
      <c r="F77" s="1">
        <v>4330</v>
      </c>
      <c r="G77" s="1">
        <v>6087</v>
      </c>
      <c r="H77" s="1">
        <v>6789</v>
      </c>
      <c r="I77" s="1">
        <v>8060</v>
      </c>
      <c r="J77" s="1">
        <v>6845</v>
      </c>
      <c r="K77" s="1">
        <v>6620</v>
      </c>
      <c r="L77" s="1">
        <v>6446</v>
      </c>
      <c r="M77" s="1">
        <v>5732</v>
      </c>
    </row>
    <row r="78" spans="2:13" s="1" customFormat="1" x14ac:dyDescent="0.2">
      <c r="B78" s="1" t="s">
        <v>122</v>
      </c>
      <c r="C78" s="1">
        <v>5672</v>
      </c>
      <c r="D78" s="1">
        <v>6013</v>
      </c>
      <c r="E78" s="1">
        <v>6474</v>
      </c>
      <c r="F78" s="1">
        <v>6138</v>
      </c>
      <c r="G78" s="1">
        <v>6270</v>
      </c>
      <c r="H78" s="1">
        <v>7287</v>
      </c>
      <c r="I78" s="1">
        <v>7336</v>
      </c>
      <c r="J78" s="1">
        <v>6684</v>
      </c>
      <c r="K78" s="1">
        <v>6591</v>
      </c>
      <c r="L78" s="1">
        <v>6854</v>
      </c>
      <c r="M78" s="1">
        <v>6740</v>
      </c>
    </row>
    <row r="79" spans="2:13" s="1" customFormat="1" x14ac:dyDescent="0.2">
      <c r="B79" s="1" t="s">
        <v>123</v>
      </c>
      <c r="C79" s="1">
        <v>45128</v>
      </c>
      <c r="D79" s="1">
        <v>45066</v>
      </c>
      <c r="E79" s="1">
        <v>44544</v>
      </c>
      <c r="F79" s="1">
        <v>42101</v>
      </c>
      <c r="G79" s="1">
        <v>41603</v>
      </c>
      <c r="H79" s="1">
        <v>39510</v>
      </c>
      <c r="I79" s="1">
        <v>39524</v>
      </c>
      <c r="J79" s="1">
        <v>38970</v>
      </c>
      <c r="K79" s="1">
        <v>38688</v>
      </c>
      <c r="L79" s="1">
        <v>36443</v>
      </c>
      <c r="M79" s="1">
        <v>36531</v>
      </c>
    </row>
    <row r="80" spans="2:13" s="1" customFormat="1" x14ac:dyDescent="0.2">
      <c r="B80" s="1" t="s">
        <v>124</v>
      </c>
      <c r="C80" s="1">
        <v>8236</v>
      </c>
      <c r="D80" s="1">
        <v>8134</v>
      </c>
      <c r="E80" s="1">
        <v>7304</v>
      </c>
      <c r="F80" s="1">
        <v>7258</v>
      </c>
      <c r="G80" s="1">
        <v>7041</v>
      </c>
      <c r="H80" s="1">
        <v>6860</v>
      </c>
      <c r="I80" s="1">
        <v>6628</v>
      </c>
      <c r="J80" s="1">
        <v>6277</v>
      </c>
      <c r="K80" s="1">
        <v>6336</v>
      </c>
      <c r="L80" s="1">
        <v>6298</v>
      </c>
      <c r="M80" s="1">
        <v>3097</v>
      </c>
    </row>
    <row r="81" spans="2:13" s="1" customFormat="1" x14ac:dyDescent="0.2">
      <c r="B81" s="1" t="s">
        <v>125</v>
      </c>
      <c r="C81" s="1">
        <v>12812</v>
      </c>
      <c r="D81" s="1">
        <v>13232</v>
      </c>
      <c r="E81" s="1">
        <v>12759</v>
      </c>
      <c r="F81" s="1">
        <v>12069</v>
      </c>
      <c r="G81" s="1">
        <v>12596</v>
      </c>
      <c r="H81" s="1">
        <v>12103</v>
      </c>
      <c r="I81" s="1">
        <v>10705</v>
      </c>
      <c r="J81" s="1">
        <v>10851</v>
      </c>
      <c r="K81" s="1">
        <v>10437</v>
      </c>
      <c r="L81" s="1">
        <v>10297</v>
      </c>
      <c r="M81" s="1">
        <v>10256</v>
      </c>
    </row>
    <row r="82" spans="2:13" s="1" customFormat="1" x14ac:dyDescent="0.2">
      <c r="B82" s="1" t="s">
        <v>126</v>
      </c>
      <c r="C82" s="1">
        <f>8743+100135</f>
        <v>108878</v>
      </c>
      <c r="D82" s="1">
        <f>101556+8814</f>
        <v>110370</v>
      </c>
      <c r="E82" s="1">
        <f>102056+8886</f>
        <v>110942</v>
      </c>
      <c r="F82" s="1">
        <f>103957+9055</f>
        <v>113012</v>
      </c>
      <c r="G82" s="1">
        <v>105501</v>
      </c>
      <c r="H82" s="1">
        <v>103763</v>
      </c>
      <c r="I82" s="1">
        <v>105303</v>
      </c>
      <c r="J82" s="1">
        <v>105522</v>
      </c>
      <c r="K82" s="1">
        <v>106739</v>
      </c>
      <c r="L82" s="1">
        <v>108766</v>
      </c>
      <c r="M82" s="1">
        <v>113756</v>
      </c>
    </row>
    <row r="83" spans="2:13" x14ac:dyDescent="0.2">
      <c r="B83" t="s">
        <v>118</v>
      </c>
      <c r="C83" s="1">
        <f>+SUM(C76:C82)</f>
        <v>202124</v>
      </c>
      <c r="D83" s="1">
        <f>+SUM(D76:D82)</f>
        <v>204858</v>
      </c>
      <c r="E83" s="1">
        <f>+SUM(E76:E82)</f>
        <v>203783</v>
      </c>
      <c r="F83" s="1">
        <f>+SUM(F76:F82)</f>
        <v>205579</v>
      </c>
      <c r="G83" s="1">
        <f>+SUM(G76:G82)</f>
        <v>197774</v>
      </c>
      <c r="H83" s="1">
        <f>+SUM(H76:H82)</f>
        <v>195110</v>
      </c>
      <c r="I83" s="1">
        <f>+SUM(I76:I82)</f>
        <v>197772</v>
      </c>
      <c r="J83" s="1">
        <f>+SUM(J76:J82)</f>
        <v>196219</v>
      </c>
      <c r="K83" s="1">
        <f>+SUM(K76:K82)</f>
        <v>197046</v>
      </c>
      <c r="L83" s="1">
        <f>+SUM(L76:L82)</f>
        <v>195833</v>
      </c>
      <c r="M83" s="1">
        <f>+SUM(M76:M82)</f>
        <v>196612</v>
      </c>
    </row>
    <row r="85" spans="2:13" x14ac:dyDescent="0.2">
      <c r="B85" s="1" t="s">
        <v>127</v>
      </c>
      <c r="C85" s="1">
        <f>+C77+C79</f>
        <v>48377</v>
      </c>
      <c r="D85" s="1">
        <f>+D77+D79</f>
        <v>48518</v>
      </c>
      <c r="E85" s="1">
        <f>+E77+E79</f>
        <v>47189</v>
      </c>
      <c r="F85" s="1">
        <f>+F77+F79</f>
        <v>46431</v>
      </c>
      <c r="G85" s="1">
        <f>+G77+G79</f>
        <v>47690</v>
      </c>
      <c r="H85" s="1">
        <f>+H77+H79</f>
        <v>46299</v>
      </c>
      <c r="I85" s="1">
        <f>+I77+I79</f>
        <v>47584</v>
      </c>
      <c r="J85" s="1">
        <f>+J77+J79</f>
        <v>45815</v>
      </c>
      <c r="K85" s="1">
        <f>+K77+K79</f>
        <v>45308</v>
      </c>
      <c r="L85" s="1">
        <f>+L77+L79</f>
        <v>42889</v>
      </c>
      <c r="M85" s="1">
        <f>+M77+M79</f>
        <v>42263</v>
      </c>
    </row>
    <row r="86" spans="2:13" x14ac:dyDescent="0.2">
      <c r="B86" s="1" t="s">
        <v>128</v>
      </c>
      <c r="C86" s="1">
        <f>+C63+C69</f>
        <v>11639</v>
      </c>
      <c r="D86" s="1">
        <f>+D63+D69</f>
        <v>13786</v>
      </c>
      <c r="E86" s="1">
        <f>+E63+E69</f>
        <v>14520</v>
      </c>
      <c r="F86" s="1">
        <f>+F63+F69</f>
        <v>17262</v>
      </c>
      <c r="G86" s="1">
        <f>+G63+G69</f>
        <v>10276</v>
      </c>
      <c r="H86" s="1">
        <f>+H63+H69</f>
        <v>9642</v>
      </c>
      <c r="I86" s="1">
        <f>+I63+I69</f>
        <v>10586</v>
      </c>
      <c r="J86" s="1">
        <f>+J63+J69</f>
        <v>10461</v>
      </c>
      <c r="K86" s="1">
        <f>+K63+K69</f>
        <v>14388</v>
      </c>
      <c r="L86" s="1">
        <f>+L63+L69</f>
        <v>14646</v>
      </c>
      <c r="M86" s="1">
        <f>+M63+M69</f>
        <v>14038</v>
      </c>
    </row>
    <row r="87" spans="2:13" x14ac:dyDescent="0.2">
      <c r="B87" s="1" t="s">
        <v>129</v>
      </c>
      <c r="C87" s="1">
        <f>+C86-C85</f>
        <v>-36738</v>
      </c>
      <c r="D87" s="1">
        <f>+D86-D85</f>
        <v>-34732</v>
      </c>
      <c r="E87" s="1">
        <f>+E86-E85</f>
        <v>-32669</v>
      </c>
      <c r="F87" s="1">
        <f>+F86-F85</f>
        <v>-29169</v>
      </c>
      <c r="G87" s="1">
        <f>+G86-G85</f>
        <v>-37414</v>
      </c>
      <c r="H87" s="1">
        <f>+H86-H85</f>
        <v>-36657</v>
      </c>
      <c r="I87" s="1">
        <f>+I86-I85</f>
        <v>-36998</v>
      </c>
      <c r="J87" s="1">
        <f>+J86-J85</f>
        <v>-35354</v>
      </c>
      <c r="K87" s="1">
        <f>+K86-K85</f>
        <v>-30920</v>
      </c>
      <c r="L87" s="1">
        <f>+L86-L85</f>
        <v>-28243</v>
      </c>
      <c r="M87" s="1">
        <f>+M86-M85</f>
        <v>-28225</v>
      </c>
    </row>
    <row r="89" spans="2:13" x14ac:dyDescent="0.2">
      <c r="B89" s="1" t="s">
        <v>134</v>
      </c>
      <c r="C89" s="1">
        <v>-974</v>
      </c>
      <c r="D89" s="1">
        <v>3236</v>
      </c>
      <c r="E89" s="1">
        <v>2802</v>
      </c>
      <c r="F89" s="1">
        <v>4802</v>
      </c>
      <c r="G89" s="1">
        <v>2185</v>
      </c>
      <c r="H89" s="1">
        <v>3666</v>
      </c>
      <c r="I89" s="1">
        <v>2602</v>
      </c>
      <c r="J89" s="1">
        <v>5518</v>
      </c>
      <c r="K89" s="1">
        <v>3205</v>
      </c>
      <c r="L89" s="1">
        <v>6753</v>
      </c>
      <c r="M89" s="1">
        <v>3669</v>
      </c>
    </row>
    <row r="90" spans="2:13" x14ac:dyDescent="0.2">
      <c r="B90" s="1" t="s">
        <v>133</v>
      </c>
      <c r="C90" s="1">
        <v>-1181</v>
      </c>
      <c r="D90" s="1">
        <v>-1249</v>
      </c>
      <c r="E90" s="1">
        <v>-1165</v>
      </c>
      <c r="F90" s="1">
        <v>-1374</v>
      </c>
      <c r="G90" s="1">
        <v>-1299</v>
      </c>
      <c r="H90" s="1">
        <v>-1259</v>
      </c>
      <c r="I90" s="1">
        <v>-1365</v>
      </c>
      <c r="J90" s="1">
        <v>-1489</v>
      </c>
      <c r="K90" s="1">
        <v>-2466</v>
      </c>
      <c r="L90" s="1">
        <v>-1862</v>
      </c>
      <c r="M90" s="1">
        <v>-1780</v>
      </c>
    </row>
    <row r="91" spans="2:13" x14ac:dyDescent="0.2">
      <c r="B91" s="1" t="s">
        <v>135</v>
      </c>
      <c r="C91" s="1">
        <f>SUM(C89:C90)</f>
        <v>-2155</v>
      </c>
      <c r="D91" s="1">
        <f t="shared" ref="D91:M91" si="55">SUM(D89:D90)</f>
        <v>1987</v>
      </c>
      <c r="E91" s="1">
        <f t="shared" si="55"/>
        <v>1637</v>
      </c>
      <c r="F91" s="1">
        <f t="shared" si="55"/>
        <v>3428</v>
      </c>
      <c r="G91" s="1">
        <f t="shared" si="55"/>
        <v>886</v>
      </c>
      <c r="H91" s="1">
        <f t="shared" si="55"/>
        <v>2407</v>
      </c>
      <c r="I91" s="1">
        <f t="shared" si="55"/>
        <v>1237</v>
      </c>
      <c r="J91" s="1">
        <f t="shared" si="55"/>
        <v>4029</v>
      </c>
      <c r="K91" s="1">
        <f t="shared" si="55"/>
        <v>739</v>
      </c>
      <c r="L91" s="1">
        <f t="shared" si="55"/>
        <v>4891</v>
      </c>
      <c r="M91" s="1">
        <f t="shared" si="55"/>
        <v>1889</v>
      </c>
    </row>
    <row r="92" spans="2:13" s="3" customFormat="1" x14ac:dyDescent="0.2">
      <c r="B92" s="7" t="s">
        <v>136</v>
      </c>
      <c r="F92" s="7">
        <f>SUM(C91:F91)</f>
        <v>4897</v>
      </c>
      <c r="G92" s="7">
        <f>SUM(D91:G91)</f>
        <v>7938</v>
      </c>
      <c r="H92" s="7">
        <f>SUM(E91:H91)</f>
        <v>8358</v>
      </c>
      <c r="I92" s="7">
        <f>SUM(F91:I91)</f>
        <v>7958</v>
      </c>
      <c r="J92" s="7">
        <f>SUM(G91:J91)</f>
        <v>8559</v>
      </c>
      <c r="K92" s="7">
        <f>SUM(H91:K91)</f>
        <v>8412</v>
      </c>
      <c r="L92" s="7">
        <f>SUM(I91:L91)</f>
        <v>10896</v>
      </c>
      <c r="M92" s="7">
        <f>SUM(J91:M91)</f>
        <v>11548</v>
      </c>
    </row>
  </sheetData>
  <pageMargins left="0.7" right="0.7" top="0.75" bottom="0.75" header="0.3" footer="0.3"/>
  <ignoredErrors>
    <ignoredError sqref="E30:J42" formula="1"/>
    <ignoredError sqref="I17 M17 H21:I21 H18:I18 L18:M18 H26:M28 H23:I23 L23:M23 H24:I24 L24:M24 H25:I25 L25:M25 H22:I22 L22:M22 H19:I19 L19:M19 H20:I20 L20:M20 L21:M21 AF18:AG18 G18:G26 C60:M60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EFF2-2851-1942-8D35-A115599ED320}">
  <dimension ref="B2:J34"/>
  <sheetViews>
    <sheetView tabSelected="1" zoomScale="119" workbookViewId="0">
      <selection activeCell="B2" sqref="B2"/>
    </sheetView>
  </sheetViews>
  <sheetFormatPr baseColWidth="10" defaultRowHeight="16" x14ac:dyDescent="0.2"/>
  <cols>
    <col min="1" max="1" width="2.83203125" customWidth="1"/>
    <col min="2" max="2" width="7.5" bestFit="1" customWidth="1"/>
    <col min="5" max="5" width="4" bestFit="1" customWidth="1"/>
    <col min="6" max="6" width="7.83203125" style="1" bestFit="1" customWidth="1"/>
    <col min="7" max="7" width="5.5" bestFit="1" customWidth="1"/>
    <col min="9" max="9" width="16.6640625" bestFit="1" customWidth="1"/>
    <col min="10" max="10" width="12.1640625" bestFit="1" customWidth="1"/>
  </cols>
  <sheetData>
    <row r="2" spans="2:10" x14ac:dyDescent="0.2">
      <c r="I2" t="s">
        <v>63</v>
      </c>
    </row>
    <row r="3" spans="2:10" x14ac:dyDescent="0.2">
      <c r="B3" t="s">
        <v>7</v>
      </c>
      <c r="E3" t="s">
        <v>0</v>
      </c>
      <c r="F3" s="1">
        <v>117.38</v>
      </c>
      <c r="I3" t="s">
        <v>51</v>
      </c>
      <c r="J3" s="1">
        <f>+LinearTV!AC18</f>
        <v>41302.587937261836</v>
      </c>
    </row>
    <row r="4" spans="2:10" x14ac:dyDescent="0.2">
      <c r="B4" t="s">
        <v>8</v>
      </c>
      <c r="E4" t="s">
        <v>1</v>
      </c>
      <c r="F4" s="1">
        <v>1797.933833</v>
      </c>
      <c r="G4" t="s">
        <v>6</v>
      </c>
      <c r="I4" t="s">
        <v>52</v>
      </c>
      <c r="J4" s="1">
        <f>+Sports!AG22</f>
        <v>32077.205953387842</v>
      </c>
    </row>
    <row r="5" spans="2:10" x14ac:dyDescent="0.2">
      <c r="E5" t="s">
        <v>2</v>
      </c>
      <c r="F5" s="1">
        <f>+F4*F3</f>
        <v>211041.47331753999</v>
      </c>
      <c r="I5" t="s">
        <v>24</v>
      </c>
      <c r="J5" s="1">
        <f>+D2C!AG29</f>
        <v>68112.425318949652</v>
      </c>
    </row>
    <row r="6" spans="2:10" x14ac:dyDescent="0.2">
      <c r="E6" t="s">
        <v>3</v>
      </c>
      <c r="F6" s="1">
        <f>5367+8671</f>
        <v>14038</v>
      </c>
      <c r="G6" t="str">
        <f>+G4</f>
        <v>Q325</v>
      </c>
      <c r="I6" t="s">
        <v>53</v>
      </c>
      <c r="J6" s="1">
        <f>+'Content&amp;Licensing'!AG23</f>
        <v>18320.086038628608</v>
      </c>
    </row>
    <row r="7" spans="2:10" x14ac:dyDescent="0.2">
      <c r="E7" t="s">
        <v>4</v>
      </c>
      <c r="F7" s="1">
        <f>5732+36531</f>
        <v>42263</v>
      </c>
      <c r="G7" t="str">
        <f>+G6</f>
        <v>Q325</v>
      </c>
      <c r="I7" t="s">
        <v>54</v>
      </c>
      <c r="J7" s="1">
        <f>+Experiences!AG18</f>
        <v>150183.05225964883</v>
      </c>
    </row>
    <row r="8" spans="2:10" x14ac:dyDescent="0.2">
      <c r="E8" t="s">
        <v>5</v>
      </c>
      <c r="F8" s="1">
        <f>+F5-F6+F7</f>
        <v>239266.47331753999</v>
      </c>
      <c r="I8" s="21" t="s">
        <v>50</v>
      </c>
      <c r="J8" s="23">
        <f>SUM(J3:J7)</f>
        <v>309995.35750787682</v>
      </c>
    </row>
    <row r="9" spans="2:10" x14ac:dyDescent="0.2">
      <c r="I9" t="s">
        <v>58</v>
      </c>
      <c r="J9" s="1">
        <f>+F4</f>
        <v>1797.933833</v>
      </c>
    </row>
    <row r="10" spans="2:10" x14ac:dyDescent="0.2">
      <c r="I10" s="21" t="s">
        <v>59</v>
      </c>
      <c r="J10" s="23">
        <f>+IFERROR((J8/J9), "")</f>
        <v>172.41755609583481</v>
      </c>
    </row>
    <row r="11" spans="2:10" x14ac:dyDescent="0.2">
      <c r="B11" t="s">
        <v>73</v>
      </c>
      <c r="C11" t="s">
        <v>74</v>
      </c>
      <c r="J11" s="1"/>
    </row>
    <row r="12" spans="2:10" x14ac:dyDescent="0.2">
      <c r="B12" s="27">
        <v>45923</v>
      </c>
      <c r="C12" t="s">
        <v>75</v>
      </c>
      <c r="I12" s="3" t="s">
        <v>9</v>
      </c>
    </row>
    <row r="13" spans="2:10" x14ac:dyDescent="0.2">
      <c r="B13" s="27">
        <v>45922</v>
      </c>
      <c r="C13" t="s">
        <v>76</v>
      </c>
      <c r="I13" t="s">
        <v>10</v>
      </c>
    </row>
    <row r="14" spans="2:10" x14ac:dyDescent="0.2">
      <c r="B14" s="27">
        <v>45911</v>
      </c>
      <c r="C14" t="s">
        <v>77</v>
      </c>
      <c r="I14" s="2" t="s">
        <v>11</v>
      </c>
    </row>
    <row r="15" spans="2:10" x14ac:dyDescent="0.2">
      <c r="I15" s="2" t="s">
        <v>12</v>
      </c>
    </row>
    <row r="16" spans="2:10" x14ac:dyDescent="0.2">
      <c r="I16" s="2" t="s">
        <v>13</v>
      </c>
    </row>
    <row r="17" spans="9:10" x14ac:dyDescent="0.2">
      <c r="I17" s="2" t="s">
        <v>14</v>
      </c>
    </row>
    <row r="18" spans="9:10" x14ac:dyDescent="0.2">
      <c r="I18" s="2" t="s">
        <v>15</v>
      </c>
    </row>
    <row r="19" spans="9:10" x14ac:dyDescent="0.2">
      <c r="I19" s="2" t="s">
        <v>16</v>
      </c>
    </row>
    <row r="20" spans="9:10" x14ac:dyDescent="0.2">
      <c r="I20" t="s">
        <v>21</v>
      </c>
    </row>
    <row r="21" spans="9:10" x14ac:dyDescent="0.2">
      <c r="I21" s="2" t="s">
        <v>12</v>
      </c>
    </row>
    <row r="22" spans="9:10" x14ac:dyDescent="0.2">
      <c r="I22" s="2" t="s">
        <v>14</v>
      </c>
    </row>
    <row r="23" spans="9:10" x14ac:dyDescent="0.2">
      <c r="I23" s="2" t="s">
        <v>15</v>
      </c>
    </row>
    <row r="24" spans="9:10" x14ac:dyDescent="0.2">
      <c r="I24" s="2" t="s">
        <v>22</v>
      </c>
    </row>
    <row r="25" spans="9:10" x14ac:dyDescent="0.2">
      <c r="I25" s="2" t="s">
        <v>23</v>
      </c>
    </row>
    <row r="26" spans="9:10" x14ac:dyDescent="0.2">
      <c r="I26" s="2"/>
    </row>
    <row r="27" spans="9:10" x14ac:dyDescent="0.2">
      <c r="I27" s="4" t="s">
        <v>24</v>
      </c>
    </row>
    <row r="28" spans="9:10" x14ac:dyDescent="0.2">
      <c r="I28" s="6" t="s">
        <v>17</v>
      </c>
      <c r="J28" t="s">
        <v>25</v>
      </c>
    </row>
    <row r="29" spans="9:10" x14ac:dyDescent="0.2">
      <c r="I29" s="6" t="s">
        <v>18</v>
      </c>
      <c r="J29" t="s">
        <v>26</v>
      </c>
    </row>
    <row r="30" spans="9:10" x14ac:dyDescent="0.2">
      <c r="I30" s="6" t="s">
        <v>19</v>
      </c>
    </row>
    <row r="31" spans="9:10" x14ac:dyDescent="0.2">
      <c r="I31" s="2" t="s">
        <v>20</v>
      </c>
    </row>
    <row r="34" spans="9:9" x14ac:dyDescent="0.2">
      <c r="I34" t="s">
        <v>47</v>
      </c>
    </row>
  </sheetData>
  <hyperlinks>
    <hyperlink ref="B12" r:id="rId1" display="https://thewaltdisneycompany.com/marvel-zombies-disney-plus/" xr:uid="{5322FD5F-8FAD-FC47-996F-BAE784249FC9}"/>
    <hyperlink ref="B13" r:id="rId2" display="https://thewaltdisneycompany.com/the-mandalorian-and-grogu-star-wars-trailer/" xr:uid="{75E79E4E-9E3C-8545-8D8F-F0E249E07526}"/>
    <hyperlink ref="B14" r:id="rId3" display="https://thewaltdisneycompany.com/toy-story-30th-anniversary/" xr:uid="{BF0C8DF7-A52D-9949-8C79-D741FADBA0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D0E2-ACAC-3E47-B54B-12461ED7B1B4}">
  <dimension ref="A1"/>
  <sheetViews>
    <sheetView workbookViewId="0">
      <selection activeCell="D31" sqref="D31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456-ED8B-C540-A8A1-A42C2A0C8173}">
  <sheetPr>
    <tabColor theme="9" tint="0.79998168889431442"/>
  </sheetPr>
  <dimension ref="B2:HV28"/>
  <sheetViews>
    <sheetView zoomScale="131" workbookViewId="0">
      <pane xSplit="2" ySplit="3" topLeftCell="C9" activePane="bottomRight" state="frozen"/>
      <selection activeCell="E30" sqref="E30"/>
      <selection pane="topRight" activeCell="E30" sqref="E30"/>
      <selection pane="bottomLeft" activeCell="E30" sqref="E30"/>
      <selection pane="bottomRight" activeCell="AE21" sqref="AE21"/>
    </sheetView>
  </sheetViews>
  <sheetFormatPr baseColWidth="10" defaultRowHeight="16" x14ac:dyDescent="0.2"/>
  <cols>
    <col min="1" max="1" width="0.83203125" customWidth="1"/>
    <col min="2" max="2" width="17.83203125" bestFit="1" customWidth="1"/>
    <col min="3" max="4" width="6.33203125" bestFit="1" customWidth="1"/>
    <col min="5" max="5" width="7.5" bestFit="1" customWidth="1"/>
    <col min="6" max="6" width="5.83203125" bestFit="1" customWidth="1"/>
    <col min="7" max="8" width="6.33203125" bestFit="1" customWidth="1"/>
    <col min="9" max="9" width="7.5" bestFit="1" customWidth="1"/>
    <col min="10" max="10" width="7.1640625" bestFit="1" customWidth="1"/>
    <col min="11" max="11" width="5.6640625" customWidth="1"/>
    <col min="12" max="12" width="4.6640625" customWidth="1"/>
    <col min="13" max="17" width="5.1640625" bestFit="1" customWidth="1"/>
    <col min="18" max="29" width="7.33203125" bestFit="1" customWidth="1"/>
    <col min="30" max="31" width="5.6640625" bestFit="1" customWidth="1"/>
    <col min="32" max="32" width="8.83203125" bestFit="1" customWidth="1"/>
    <col min="33" max="33" width="10.83203125" bestFit="1" customWidth="1"/>
    <col min="34" max="154" width="5.6640625" bestFit="1" customWidth="1"/>
    <col min="155" max="230" width="6.6640625" bestFit="1" customWidth="1"/>
  </cols>
  <sheetData>
    <row r="2" spans="2:230" s="5" customFormat="1" x14ac:dyDescent="0.2">
      <c r="E2" s="5">
        <v>45472</v>
      </c>
      <c r="I2" s="5">
        <v>45836</v>
      </c>
    </row>
    <row r="3" spans="2:230" x14ac:dyDescent="0.2"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6</v>
      </c>
      <c r="J3" t="s">
        <v>33</v>
      </c>
      <c r="M3">
        <v>2018</v>
      </c>
      <c r="N3">
        <f>+M3+1</f>
        <v>2019</v>
      </c>
      <c r="O3">
        <f t="shared" ref="O3:AD3" si="0">+N3+1</f>
        <v>2020</v>
      </c>
      <c r="P3">
        <f t="shared" si="0"/>
        <v>2021</v>
      </c>
      <c r="Q3">
        <f t="shared" si="0"/>
        <v>2022</v>
      </c>
      <c r="R3">
        <f t="shared" si="0"/>
        <v>2023</v>
      </c>
      <c r="S3">
        <f t="shared" si="0"/>
        <v>2024</v>
      </c>
      <c r="T3">
        <f t="shared" si="0"/>
        <v>2025</v>
      </c>
      <c r="U3">
        <f t="shared" si="0"/>
        <v>2026</v>
      </c>
      <c r="V3">
        <f t="shared" si="0"/>
        <v>2027</v>
      </c>
      <c r="W3">
        <f t="shared" si="0"/>
        <v>2028</v>
      </c>
      <c r="X3">
        <f t="shared" si="0"/>
        <v>2029</v>
      </c>
      <c r="Y3">
        <f t="shared" si="0"/>
        <v>2030</v>
      </c>
      <c r="Z3">
        <f t="shared" si="0"/>
        <v>2031</v>
      </c>
      <c r="AA3">
        <f t="shared" si="0"/>
        <v>2032</v>
      </c>
      <c r="AB3">
        <f t="shared" si="0"/>
        <v>2033</v>
      </c>
      <c r="AC3">
        <f t="shared" si="0"/>
        <v>2034</v>
      </c>
      <c r="AD3">
        <f t="shared" si="0"/>
        <v>2035</v>
      </c>
      <c r="AE3">
        <f t="shared" ref="AE3" si="1">+AD3+1</f>
        <v>2036</v>
      </c>
      <c r="AF3">
        <f t="shared" ref="AF3" si="2">+AE3+1</f>
        <v>2037</v>
      </c>
      <c r="AG3">
        <f t="shared" ref="AG3" si="3">+AF3+1</f>
        <v>2038</v>
      </c>
      <c r="AH3">
        <f t="shared" ref="AH3" si="4">+AG3+1</f>
        <v>2039</v>
      </c>
      <c r="AI3">
        <f t="shared" ref="AI3" si="5">+AH3+1</f>
        <v>2040</v>
      </c>
      <c r="AJ3">
        <f t="shared" ref="AJ3" si="6">+AI3+1</f>
        <v>2041</v>
      </c>
      <c r="AK3">
        <f t="shared" ref="AK3" si="7">+AJ3+1</f>
        <v>2042</v>
      </c>
      <c r="AL3">
        <f t="shared" ref="AL3" si="8">+AK3+1</f>
        <v>2043</v>
      </c>
      <c r="AM3">
        <f t="shared" ref="AM3" si="9">+AL3+1</f>
        <v>2044</v>
      </c>
      <c r="AN3">
        <f t="shared" ref="AN3" si="10">+AM3+1</f>
        <v>2045</v>
      </c>
      <c r="AO3">
        <f t="shared" ref="AO3" si="11">+AN3+1</f>
        <v>2046</v>
      </c>
      <c r="AP3">
        <f t="shared" ref="AP3" si="12">+AO3+1</f>
        <v>2047</v>
      </c>
      <c r="AQ3">
        <f t="shared" ref="AQ3" si="13">+AP3+1</f>
        <v>2048</v>
      </c>
      <c r="AR3">
        <f t="shared" ref="AR3" si="14">+AQ3+1</f>
        <v>2049</v>
      </c>
      <c r="AS3">
        <f t="shared" ref="AS3" si="15">+AR3+1</f>
        <v>2050</v>
      </c>
      <c r="AT3">
        <f t="shared" ref="AT3" si="16">+AS3+1</f>
        <v>2051</v>
      </c>
      <c r="AU3">
        <f t="shared" ref="AU3" si="17">+AT3+1</f>
        <v>2052</v>
      </c>
      <c r="AV3">
        <f t="shared" ref="AV3" si="18">+AU3+1</f>
        <v>2053</v>
      </c>
      <c r="AW3">
        <f t="shared" ref="AW3" si="19">+AV3+1</f>
        <v>2054</v>
      </c>
      <c r="AX3">
        <f t="shared" ref="AX3" si="20">+AW3+1</f>
        <v>2055</v>
      </c>
      <c r="AY3">
        <f t="shared" ref="AY3" si="21">+AX3+1</f>
        <v>2056</v>
      </c>
      <c r="AZ3">
        <f t="shared" ref="AZ3" si="22">+AY3+1</f>
        <v>2057</v>
      </c>
      <c r="BA3">
        <f t="shared" ref="BA3" si="23">+AZ3+1</f>
        <v>2058</v>
      </c>
      <c r="BB3">
        <f t="shared" ref="BB3" si="24">+BA3+1</f>
        <v>2059</v>
      </c>
      <c r="BC3">
        <f t="shared" ref="BC3" si="25">+BB3+1</f>
        <v>2060</v>
      </c>
      <c r="BD3">
        <f t="shared" ref="BD3" si="26">+BC3+1</f>
        <v>2061</v>
      </c>
      <c r="BE3">
        <f t="shared" ref="BE3" si="27">+BD3+1</f>
        <v>2062</v>
      </c>
      <c r="BF3">
        <f t="shared" ref="BF3" si="28">+BE3+1</f>
        <v>2063</v>
      </c>
      <c r="BG3">
        <f t="shared" ref="BG3" si="29">+BF3+1</f>
        <v>2064</v>
      </c>
      <c r="BH3">
        <f t="shared" ref="BH3" si="30">+BG3+1</f>
        <v>2065</v>
      </c>
      <c r="BI3">
        <f t="shared" ref="BI3" si="31">+BH3+1</f>
        <v>2066</v>
      </c>
      <c r="BJ3">
        <f t="shared" ref="BJ3" si="32">+BI3+1</f>
        <v>2067</v>
      </c>
      <c r="BK3">
        <f t="shared" ref="BK3" si="33">+BJ3+1</f>
        <v>2068</v>
      </c>
      <c r="BL3">
        <f t="shared" ref="BL3" si="34">+BK3+1</f>
        <v>2069</v>
      </c>
      <c r="BM3">
        <f t="shared" ref="BM3" si="35">+BL3+1</f>
        <v>2070</v>
      </c>
      <c r="BN3">
        <f t="shared" ref="BN3" si="36">+BM3+1</f>
        <v>2071</v>
      </c>
      <c r="BO3">
        <f t="shared" ref="BO3" si="37">+BN3+1</f>
        <v>2072</v>
      </c>
      <c r="BP3">
        <f t="shared" ref="BP3" si="38">+BO3+1</f>
        <v>2073</v>
      </c>
      <c r="BQ3">
        <f t="shared" ref="BQ3" si="39">+BP3+1</f>
        <v>2074</v>
      </c>
      <c r="BR3">
        <f t="shared" ref="BR3" si="40">+BQ3+1</f>
        <v>2075</v>
      </c>
      <c r="BS3">
        <f t="shared" ref="BS3" si="41">+BR3+1</f>
        <v>2076</v>
      </c>
      <c r="BT3">
        <f t="shared" ref="BT3" si="42">+BS3+1</f>
        <v>2077</v>
      </c>
      <c r="BU3">
        <f t="shared" ref="BU3" si="43">+BT3+1</f>
        <v>2078</v>
      </c>
      <c r="BV3">
        <f t="shared" ref="BV3" si="44">+BU3+1</f>
        <v>2079</v>
      </c>
      <c r="BW3">
        <f t="shared" ref="BW3" si="45">+BV3+1</f>
        <v>2080</v>
      </c>
      <c r="BX3">
        <f t="shared" ref="BX3" si="46">+BW3+1</f>
        <v>2081</v>
      </c>
      <c r="BY3">
        <f t="shared" ref="BY3" si="47">+BX3+1</f>
        <v>2082</v>
      </c>
      <c r="BZ3">
        <f t="shared" ref="BZ3" si="48">+BY3+1</f>
        <v>2083</v>
      </c>
      <c r="CA3">
        <f t="shared" ref="CA3" si="49">+BZ3+1</f>
        <v>2084</v>
      </c>
      <c r="CB3">
        <f t="shared" ref="CB3" si="50">+CA3+1</f>
        <v>2085</v>
      </c>
      <c r="CC3">
        <f t="shared" ref="CC3" si="51">+CB3+1</f>
        <v>2086</v>
      </c>
      <c r="CD3">
        <f t="shared" ref="CD3" si="52">+CC3+1</f>
        <v>2087</v>
      </c>
      <c r="CE3">
        <f t="shared" ref="CE3" si="53">+CD3+1</f>
        <v>2088</v>
      </c>
      <c r="CF3">
        <f t="shared" ref="CF3" si="54">+CE3+1</f>
        <v>2089</v>
      </c>
      <c r="CG3">
        <f t="shared" ref="CG3" si="55">+CF3+1</f>
        <v>2090</v>
      </c>
      <c r="CH3">
        <f t="shared" ref="CH3" si="56">+CG3+1</f>
        <v>2091</v>
      </c>
      <c r="CI3">
        <f t="shared" ref="CI3" si="57">+CH3+1</f>
        <v>2092</v>
      </c>
      <c r="CJ3">
        <f t="shared" ref="CJ3" si="58">+CI3+1</f>
        <v>2093</v>
      </c>
      <c r="CK3">
        <f t="shared" ref="CK3" si="59">+CJ3+1</f>
        <v>2094</v>
      </c>
      <c r="CL3">
        <f t="shared" ref="CL3" si="60">+CK3+1</f>
        <v>2095</v>
      </c>
      <c r="CM3">
        <f t="shared" ref="CM3" si="61">+CL3+1</f>
        <v>2096</v>
      </c>
      <c r="CN3">
        <f t="shared" ref="CN3" si="62">+CM3+1</f>
        <v>2097</v>
      </c>
      <c r="CO3">
        <f t="shared" ref="CO3" si="63">+CN3+1</f>
        <v>2098</v>
      </c>
      <c r="CP3">
        <f t="shared" ref="CP3" si="64">+CO3+1</f>
        <v>2099</v>
      </c>
      <c r="CQ3">
        <f t="shared" ref="CQ3" si="65">+CP3+1</f>
        <v>2100</v>
      </c>
      <c r="CR3">
        <f t="shared" ref="CR3" si="66">+CQ3+1</f>
        <v>2101</v>
      </c>
      <c r="CS3">
        <f t="shared" ref="CS3" si="67">+CR3+1</f>
        <v>2102</v>
      </c>
      <c r="CT3">
        <f t="shared" ref="CT3" si="68">+CS3+1</f>
        <v>2103</v>
      </c>
      <c r="CU3">
        <f t="shared" ref="CU3" si="69">+CT3+1</f>
        <v>2104</v>
      </c>
      <c r="CV3">
        <f t="shared" ref="CV3" si="70">+CU3+1</f>
        <v>2105</v>
      </c>
      <c r="CW3">
        <f t="shared" ref="CW3" si="71">+CV3+1</f>
        <v>2106</v>
      </c>
      <c r="CX3">
        <f t="shared" ref="CX3" si="72">+CW3+1</f>
        <v>2107</v>
      </c>
      <c r="CY3">
        <f t="shared" ref="CY3" si="73">+CX3+1</f>
        <v>2108</v>
      </c>
      <c r="CZ3">
        <f t="shared" ref="CZ3" si="74">+CY3+1</f>
        <v>2109</v>
      </c>
      <c r="DA3">
        <f t="shared" ref="DA3" si="75">+CZ3+1</f>
        <v>2110</v>
      </c>
      <c r="DB3">
        <f t="shared" ref="DB3" si="76">+DA3+1</f>
        <v>2111</v>
      </c>
      <c r="DC3">
        <f t="shared" ref="DC3" si="77">+DB3+1</f>
        <v>2112</v>
      </c>
      <c r="DD3">
        <f t="shared" ref="DD3" si="78">+DC3+1</f>
        <v>2113</v>
      </c>
      <c r="DE3">
        <f t="shared" ref="DE3" si="79">+DD3+1</f>
        <v>2114</v>
      </c>
      <c r="DF3">
        <f t="shared" ref="DF3" si="80">+DE3+1</f>
        <v>2115</v>
      </c>
      <c r="DG3">
        <f t="shared" ref="DG3" si="81">+DF3+1</f>
        <v>2116</v>
      </c>
      <c r="DH3">
        <f t="shared" ref="DH3" si="82">+DG3+1</f>
        <v>2117</v>
      </c>
      <c r="DI3">
        <f t="shared" ref="DI3" si="83">+DH3+1</f>
        <v>2118</v>
      </c>
      <c r="DJ3">
        <f t="shared" ref="DJ3" si="84">+DI3+1</f>
        <v>2119</v>
      </c>
      <c r="DK3">
        <f t="shared" ref="DK3" si="85">+DJ3+1</f>
        <v>2120</v>
      </c>
      <c r="DL3">
        <f t="shared" ref="DL3" si="86">+DK3+1</f>
        <v>2121</v>
      </c>
      <c r="DM3">
        <f t="shared" ref="DM3" si="87">+DL3+1</f>
        <v>2122</v>
      </c>
      <c r="DN3">
        <f t="shared" ref="DN3" si="88">+DM3+1</f>
        <v>2123</v>
      </c>
      <c r="DO3">
        <f t="shared" ref="DO3" si="89">+DN3+1</f>
        <v>2124</v>
      </c>
      <c r="DP3">
        <f t="shared" ref="DP3" si="90">+DO3+1</f>
        <v>2125</v>
      </c>
      <c r="DQ3">
        <f t="shared" ref="DQ3" si="91">+DP3+1</f>
        <v>2126</v>
      </c>
      <c r="DR3">
        <f t="shared" ref="DR3" si="92">+DQ3+1</f>
        <v>2127</v>
      </c>
      <c r="DS3">
        <f t="shared" ref="DS3" si="93">+DR3+1</f>
        <v>2128</v>
      </c>
      <c r="DT3">
        <f t="shared" ref="DT3" si="94">+DS3+1</f>
        <v>2129</v>
      </c>
      <c r="DU3">
        <f t="shared" ref="DU3" si="95">+DT3+1</f>
        <v>2130</v>
      </c>
      <c r="DV3">
        <f t="shared" ref="DV3" si="96">+DU3+1</f>
        <v>2131</v>
      </c>
      <c r="DW3">
        <f t="shared" ref="DW3" si="97">+DV3+1</f>
        <v>2132</v>
      </c>
      <c r="DX3">
        <f t="shared" ref="DX3" si="98">+DW3+1</f>
        <v>2133</v>
      </c>
      <c r="DY3">
        <f t="shared" ref="DY3" si="99">+DX3+1</f>
        <v>2134</v>
      </c>
      <c r="DZ3">
        <f t="shared" ref="DZ3" si="100">+DY3+1</f>
        <v>2135</v>
      </c>
      <c r="EA3">
        <f t="shared" ref="EA3" si="101">+DZ3+1</f>
        <v>2136</v>
      </c>
      <c r="EB3">
        <f t="shared" ref="EB3" si="102">+EA3+1</f>
        <v>2137</v>
      </c>
      <c r="EC3">
        <f t="shared" ref="EC3" si="103">+EB3+1</f>
        <v>2138</v>
      </c>
      <c r="ED3">
        <f t="shared" ref="ED3" si="104">+EC3+1</f>
        <v>2139</v>
      </c>
      <c r="EE3">
        <f t="shared" ref="EE3" si="105">+ED3+1</f>
        <v>2140</v>
      </c>
      <c r="EF3">
        <f t="shared" ref="EF3" si="106">+EE3+1</f>
        <v>2141</v>
      </c>
      <c r="EG3">
        <f t="shared" ref="EG3" si="107">+EF3+1</f>
        <v>2142</v>
      </c>
      <c r="EH3">
        <f t="shared" ref="EH3" si="108">+EG3+1</f>
        <v>2143</v>
      </c>
      <c r="EI3">
        <f t="shared" ref="EI3" si="109">+EH3+1</f>
        <v>2144</v>
      </c>
      <c r="EJ3">
        <f t="shared" ref="EJ3" si="110">+EI3+1</f>
        <v>2145</v>
      </c>
      <c r="EK3">
        <f t="shared" ref="EK3" si="111">+EJ3+1</f>
        <v>2146</v>
      </c>
      <c r="EL3">
        <f t="shared" ref="EL3" si="112">+EK3+1</f>
        <v>2147</v>
      </c>
      <c r="EM3">
        <f t="shared" ref="EM3" si="113">+EL3+1</f>
        <v>2148</v>
      </c>
      <c r="EN3">
        <f t="shared" ref="EN3" si="114">+EM3+1</f>
        <v>2149</v>
      </c>
      <c r="EO3">
        <f t="shared" ref="EO3" si="115">+EN3+1</f>
        <v>2150</v>
      </c>
      <c r="EP3">
        <f t="shared" ref="EP3" si="116">+EO3+1</f>
        <v>2151</v>
      </c>
      <c r="EQ3">
        <f t="shared" ref="EQ3" si="117">+EP3+1</f>
        <v>2152</v>
      </c>
      <c r="ER3">
        <f t="shared" ref="ER3" si="118">+EQ3+1</f>
        <v>2153</v>
      </c>
      <c r="ES3">
        <f t="shared" ref="ES3" si="119">+ER3+1</f>
        <v>2154</v>
      </c>
      <c r="ET3">
        <f t="shared" ref="ET3" si="120">+ES3+1</f>
        <v>2155</v>
      </c>
      <c r="EU3">
        <f t="shared" ref="EU3" si="121">+ET3+1</f>
        <v>2156</v>
      </c>
      <c r="EV3">
        <f t="shared" ref="EV3" si="122">+EU3+1</f>
        <v>2157</v>
      </c>
      <c r="EW3">
        <f t="shared" ref="EW3" si="123">+EV3+1</f>
        <v>2158</v>
      </c>
      <c r="EX3">
        <f t="shared" ref="EX3" si="124">+EW3+1</f>
        <v>2159</v>
      </c>
      <c r="EY3">
        <f t="shared" ref="EY3" si="125">+EX3+1</f>
        <v>2160</v>
      </c>
      <c r="EZ3">
        <f t="shared" ref="EZ3" si="126">+EY3+1</f>
        <v>2161</v>
      </c>
      <c r="FA3">
        <f t="shared" ref="FA3" si="127">+EZ3+1</f>
        <v>2162</v>
      </c>
      <c r="FB3">
        <f t="shared" ref="FB3" si="128">+FA3+1</f>
        <v>2163</v>
      </c>
      <c r="FC3">
        <f t="shared" ref="FC3" si="129">+FB3+1</f>
        <v>2164</v>
      </c>
      <c r="FD3">
        <f t="shared" ref="FD3" si="130">+FC3+1</f>
        <v>2165</v>
      </c>
      <c r="FE3">
        <f t="shared" ref="FE3" si="131">+FD3+1</f>
        <v>2166</v>
      </c>
      <c r="FF3">
        <f t="shared" ref="FF3" si="132">+FE3+1</f>
        <v>2167</v>
      </c>
      <c r="FG3">
        <f t="shared" ref="FG3" si="133">+FF3+1</f>
        <v>2168</v>
      </c>
      <c r="FH3">
        <f t="shared" ref="FH3" si="134">+FG3+1</f>
        <v>2169</v>
      </c>
      <c r="FI3">
        <f t="shared" ref="FI3" si="135">+FH3+1</f>
        <v>2170</v>
      </c>
      <c r="FJ3">
        <f t="shared" ref="FJ3" si="136">+FI3+1</f>
        <v>2171</v>
      </c>
      <c r="FK3">
        <f t="shared" ref="FK3" si="137">+FJ3+1</f>
        <v>2172</v>
      </c>
      <c r="FL3">
        <f t="shared" ref="FL3" si="138">+FK3+1</f>
        <v>2173</v>
      </c>
      <c r="FM3">
        <f t="shared" ref="FM3" si="139">+FL3+1</f>
        <v>2174</v>
      </c>
      <c r="FN3">
        <f t="shared" ref="FN3" si="140">+FM3+1</f>
        <v>2175</v>
      </c>
      <c r="FO3">
        <f t="shared" ref="FO3" si="141">+FN3+1</f>
        <v>2176</v>
      </c>
      <c r="FP3">
        <f t="shared" ref="FP3" si="142">+FO3+1</f>
        <v>2177</v>
      </c>
      <c r="FQ3">
        <f t="shared" ref="FQ3" si="143">+FP3+1</f>
        <v>2178</v>
      </c>
      <c r="FR3">
        <f t="shared" ref="FR3" si="144">+FQ3+1</f>
        <v>2179</v>
      </c>
      <c r="FS3">
        <f t="shared" ref="FS3" si="145">+FR3+1</f>
        <v>2180</v>
      </c>
      <c r="FT3">
        <f t="shared" ref="FT3" si="146">+FS3+1</f>
        <v>2181</v>
      </c>
      <c r="FU3">
        <f t="shared" ref="FU3" si="147">+FT3+1</f>
        <v>2182</v>
      </c>
      <c r="FV3">
        <f t="shared" ref="FV3" si="148">+FU3+1</f>
        <v>2183</v>
      </c>
      <c r="FW3">
        <f t="shared" ref="FW3" si="149">+FV3+1</f>
        <v>2184</v>
      </c>
      <c r="FX3">
        <f t="shared" ref="FX3" si="150">+FW3+1</f>
        <v>2185</v>
      </c>
      <c r="FY3">
        <f t="shared" ref="FY3" si="151">+FX3+1</f>
        <v>2186</v>
      </c>
      <c r="FZ3">
        <f t="shared" ref="FZ3" si="152">+FY3+1</f>
        <v>2187</v>
      </c>
      <c r="GA3">
        <f t="shared" ref="GA3" si="153">+FZ3+1</f>
        <v>2188</v>
      </c>
      <c r="GB3">
        <f t="shared" ref="GB3" si="154">+GA3+1</f>
        <v>2189</v>
      </c>
      <c r="GC3">
        <f t="shared" ref="GC3" si="155">+GB3+1</f>
        <v>2190</v>
      </c>
      <c r="GD3">
        <f t="shared" ref="GD3" si="156">+GC3+1</f>
        <v>2191</v>
      </c>
      <c r="GE3">
        <f t="shared" ref="GE3" si="157">+GD3+1</f>
        <v>2192</v>
      </c>
      <c r="GF3">
        <f t="shared" ref="GF3" si="158">+GE3+1</f>
        <v>2193</v>
      </c>
      <c r="GG3">
        <f t="shared" ref="GG3" si="159">+GF3+1</f>
        <v>2194</v>
      </c>
      <c r="GH3">
        <f t="shared" ref="GH3" si="160">+GG3+1</f>
        <v>2195</v>
      </c>
      <c r="GI3">
        <f t="shared" ref="GI3" si="161">+GH3+1</f>
        <v>2196</v>
      </c>
      <c r="GJ3">
        <f t="shared" ref="GJ3" si="162">+GI3+1</f>
        <v>2197</v>
      </c>
      <c r="GK3">
        <f t="shared" ref="GK3" si="163">+GJ3+1</f>
        <v>2198</v>
      </c>
      <c r="GL3">
        <f t="shared" ref="GL3" si="164">+GK3+1</f>
        <v>2199</v>
      </c>
      <c r="GM3">
        <f t="shared" ref="GM3" si="165">+GL3+1</f>
        <v>2200</v>
      </c>
      <c r="GN3">
        <f t="shared" ref="GN3" si="166">+GM3+1</f>
        <v>2201</v>
      </c>
      <c r="GO3">
        <f t="shared" ref="GO3" si="167">+GN3+1</f>
        <v>2202</v>
      </c>
      <c r="GP3">
        <f t="shared" ref="GP3" si="168">+GO3+1</f>
        <v>2203</v>
      </c>
      <c r="GQ3">
        <f t="shared" ref="GQ3" si="169">+GP3+1</f>
        <v>2204</v>
      </c>
      <c r="GR3">
        <f t="shared" ref="GR3" si="170">+GQ3+1</f>
        <v>2205</v>
      </c>
      <c r="GS3">
        <f t="shared" ref="GS3" si="171">+GR3+1</f>
        <v>2206</v>
      </c>
      <c r="GT3">
        <f t="shared" ref="GT3" si="172">+GS3+1</f>
        <v>2207</v>
      </c>
      <c r="GU3">
        <f t="shared" ref="GU3" si="173">+GT3+1</f>
        <v>2208</v>
      </c>
      <c r="GV3">
        <f t="shared" ref="GV3" si="174">+GU3+1</f>
        <v>2209</v>
      </c>
      <c r="GW3">
        <f t="shared" ref="GW3" si="175">+GV3+1</f>
        <v>2210</v>
      </c>
      <c r="GX3">
        <f t="shared" ref="GX3" si="176">+GW3+1</f>
        <v>2211</v>
      </c>
      <c r="GY3">
        <f t="shared" ref="GY3" si="177">+GX3+1</f>
        <v>2212</v>
      </c>
      <c r="GZ3">
        <f t="shared" ref="GZ3" si="178">+GY3+1</f>
        <v>2213</v>
      </c>
      <c r="HA3">
        <f t="shared" ref="HA3" si="179">+GZ3+1</f>
        <v>2214</v>
      </c>
      <c r="HB3">
        <f t="shared" ref="HB3" si="180">+HA3+1</f>
        <v>2215</v>
      </c>
      <c r="HC3">
        <f t="shared" ref="HC3" si="181">+HB3+1</f>
        <v>2216</v>
      </c>
      <c r="HD3">
        <f t="shared" ref="HD3" si="182">+HC3+1</f>
        <v>2217</v>
      </c>
      <c r="HE3">
        <f t="shared" ref="HE3" si="183">+HD3+1</f>
        <v>2218</v>
      </c>
      <c r="HF3">
        <f t="shared" ref="HF3" si="184">+HE3+1</f>
        <v>2219</v>
      </c>
      <c r="HG3">
        <f t="shared" ref="HG3" si="185">+HF3+1</f>
        <v>2220</v>
      </c>
      <c r="HH3">
        <f t="shared" ref="HH3" si="186">+HG3+1</f>
        <v>2221</v>
      </c>
      <c r="HI3">
        <f t="shared" ref="HI3" si="187">+HH3+1</f>
        <v>2222</v>
      </c>
      <c r="HJ3">
        <f t="shared" ref="HJ3" si="188">+HI3+1</f>
        <v>2223</v>
      </c>
      <c r="HK3">
        <f t="shared" ref="HK3" si="189">+HJ3+1</f>
        <v>2224</v>
      </c>
      <c r="HL3">
        <f t="shared" ref="HL3" si="190">+HK3+1</f>
        <v>2225</v>
      </c>
      <c r="HM3">
        <f t="shared" ref="HM3" si="191">+HL3+1</f>
        <v>2226</v>
      </c>
      <c r="HN3">
        <f t="shared" ref="HN3" si="192">+HM3+1</f>
        <v>2227</v>
      </c>
      <c r="HO3">
        <f t="shared" ref="HO3" si="193">+HN3+1</f>
        <v>2228</v>
      </c>
      <c r="HP3">
        <f t="shared" ref="HP3" si="194">+HO3+1</f>
        <v>2229</v>
      </c>
      <c r="HQ3">
        <f t="shared" ref="HQ3" si="195">+HP3+1</f>
        <v>2230</v>
      </c>
      <c r="HR3">
        <f t="shared" ref="HR3:HV3" si="196">+HQ3+1</f>
        <v>2231</v>
      </c>
      <c r="HS3">
        <f t="shared" si="196"/>
        <v>2232</v>
      </c>
      <c r="HT3">
        <f t="shared" si="196"/>
        <v>2233</v>
      </c>
      <c r="HU3">
        <f t="shared" si="196"/>
        <v>2234</v>
      </c>
      <c r="HV3">
        <f t="shared" si="196"/>
        <v>2235</v>
      </c>
    </row>
    <row r="4" spans="2:230" x14ac:dyDescent="0.2">
      <c r="B4" s="2" t="s">
        <v>10</v>
      </c>
      <c r="C4">
        <v>2339</v>
      </c>
      <c r="D4">
        <v>2369</v>
      </c>
      <c r="E4">
        <v>2239</v>
      </c>
      <c r="F4">
        <f>+S4-SUM(C4:E4)</f>
        <v>2320</v>
      </c>
      <c r="G4">
        <v>2345</v>
      </c>
      <c r="H4">
        <v>2392</v>
      </c>
      <c r="I4">
        <v>2214</v>
      </c>
      <c r="J4">
        <f>+F4*0.99</f>
        <v>2296.8000000000002</v>
      </c>
      <c r="R4">
        <v>9131</v>
      </c>
      <c r="S4">
        <v>9267</v>
      </c>
      <c r="T4" s="1">
        <f>SUM(G4:J4)</f>
        <v>9247.7999999999993</v>
      </c>
    </row>
    <row r="5" spans="2:230" x14ac:dyDescent="0.2">
      <c r="B5" s="2" t="s">
        <v>64</v>
      </c>
      <c r="C5">
        <v>265</v>
      </c>
      <c r="D5">
        <v>246</v>
      </c>
      <c r="E5">
        <v>272</v>
      </c>
      <c r="F5">
        <f>+S5-SUM(C5:E5)</f>
        <v>268</v>
      </c>
      <c r="G5">
        <v>254</v>
      </c>
      <c r="H5">
        <v>260</v>
      </c>
      <c r="I5">
        <v>270</v>
      </c>
      <c r="J5">
        <f>+F5*0.99</f>
        <v>265.32</v>
      </c>
      <c r="R5">
        <v>1049</v>
      </c>
      <c r="S5">
        <v>1051</v>
      </c>
      <c r="T5" s="1">
        <f t="shared" ref="T5:T16" si="197">SUM(G5:J5)</f>
        <v>1049.32</v>
      </c>
    </row>
    <row r="6" spans="2:230" x14ac:dyDescent="0.2">
      <c r="B6" s="2" t="s">
        <v>65</v>
      </c>
      <c r="C6">
        <v>65</v>
      </c>
      <c r="D6">
        <v>63</v>
      </c>
      <c r="E6">
        <v>60</v>
      </c>
      <c r="F6">
        <f>+S6-SUM(C6:E6)</f>
        <v>84</v>
      </c>
      <c r="G6">
        <v>31</v>
      </c>
      <c r="H6">
        <v>0</v>
      </c>
      <c r="I6">
        <v>0</v>
      </c>
      <c r="R6">
        <v>238</v>
      </c>
      <c r="S6">
        <v>272</v>
      </c>
      <c r="T6" s="1">
        <f t="shared" si="197"/>
        <v>31</v>
      </c>
    </row>
    <row r="7" spans="2:230" s="7" customFormat="1" x14ac:dyDescent="0.2">
      <c r="B7" s="26" t="s">
        <v>37</v>
      </c>
      <c r="C7" s="7">
        <f t="shared" ref="C7:J7" si="198">+SUM(C4:C6)</f>
        <v>2669</v>
      </c>
      <c r="D7" s="7">
        <f t="shared" si="198"/>
        <v>2678</v>
      </c>
      <c r="E7" s="7">
        <f t="shared" si="198"/>
        <v>2571</v>
      </c>
      <c r="F7" s="7">
        <f t="shared" si="198"/>
        <v>2672</v>
      </c>
      <c r="G7" s="7">
        <f t="shared" si="198"/>
        <v>2630</v>
      </c>
      <c r="H7" s="7">
        <f t="shared" si="198"/>
        <v>2652</v>
      </c>
      <c r="I7" s="7">
        <f t="shared" si="198"/>
        <v>2484</v>
      </c>
      <c r="J7" s="7">
        <f t="shared" si="198"/>
        <v>2562.1200000000003</v>
      </c>
      <c r="R7" s="7">
        <f>+SUM(R4:R6)</f>
        <v>10418</v>
      </c>
      <c r="S7" s="7">
        <f>+SUM(S4:S6)</f>
        <v>10590</v>
      </c>
      <c r="T7" s="7">
        <f t="shared" si="197"/>
        <v>10328.120000000001</v>
      </c>
      <c r="U7" s="7">
        <f>+T7*1.05</f>
        <v>10844.526000000002</v>
      </c>
      <c r="V7" s="7">
        <f>+U7</f>
        <v>10844.526000000002</v>
      </c>
      <c r="W7" s="7">
        <f t="shared" ref="W7:AC7" si="199">+V7</f>
        <v>10844.526000000002</v>
      </c>
      <c r="X7" s="7">
        <f t="shared" si="199"/>
        <v>10844.526000000002</v>
      </c>
      <c r="Y7" s="7">
        <f t="shared" si="199"/>
        <v>10844.526000000002</v>
      </c>
      <c r="Z7" s="7">
        <f t="shared" si="199"/>
        <v>10844.526000000002</v>
      </c>
      <c r="AA7" s="7">
        <f t="shared" si="199"/>
        <v>10844.526000000002</v>
      </c>
      <c r="AB7" s="7">
        <f t="shared" si="199"/>
        <v>10844.526000000002</v>
      </c>
      <c r="AC7" s="7">
        <f t="shared" si="199"/>
        <v>10844.526000000002</v>
      </c>
    </row>
    <row r="8" spans="2:230" s="1" customFormat="1" x14ac:dyDescent="0.2">
      <c r="B8" s="25" t="s">
        <v>34</v>
      </c>
      <c r="C8" s="1">
        <v>1351</v>
      </c>
      <c r="D8" s="1">
        <v>950</v>
      </c>
      <c r="E8" s="1">
        <v>1339</v>
      </c>
      <c r="F8">
        <f>+S8-SUM(C8:E8)</f>
        <v>748</v>
      </c>
      <c r="G8" s="1">
        <v>1342</v>
      </c>
      <c r="H8" s="1">
        <v>1157</v>
      </c>
      <c r="I8" s="1">
        <v>1148</v>
      </c>
      <c r="J8" s="1">
        <f>+F8*0.9</f>
        <v>673.2</v>
      </c>
      <c r="R8" s="1">
        <v>3920</v>
      </c>
      <c r="S8" s="1">
        <v>4388</v>
      </c>
      <c r="T8" s="1">
        <f t="shared" si="197"/>
        <v>4320.2</v>
      </c>
    </row>
    <row r="9" spans="2:230" s="1" customFormat="1" x14ac:dyDescent="0.2">
      <c r="B9" s="25" t="s">
        <v>36</v>
      </c>
      <c r="C9" s="1">
        <v>415</v>
      </c>
      <c r="D9" s="1">
        <v>417</v>
      </c>
      <c r="E9" s="1">
        <v>414</v>
      </c>
      <c r="F9">
        <f>+S9-SUM(C9:E9)</f>
        <v>404</v>
      </c>
      <c r="G9" s="1">
        <v>427</v>
      </c>
      <c r="H9" s="1">
        <v>428</v>
      </c>
      <c r="I9" s="1">
        <v>415</v>
      </c>
      <c r="J9" s="1">
        <f>+F9</f>
        <v>404</v>
      </c>
      <c r="R9" s="1">
        <v>1517</v>
      </c>
      <c r="S9" s="1">
        <v>1650</v>
      </c>
      <c r="T9" s="1">
        <f t="shared" si="197"/>
        <v>1674</v>
      </c>
    </row>
    <row r="10" spans="2:230" s="1" customFormat="1" x14ac:dyDescent="0.2">
      <c r="B10" s="25" t="s">
        <v>35</v>
      </c>
      <c r="C10" s="1">
        <v>400</v>
      </c>
      <c r="D10" s="1">
        <v>267</v>
      </c>
      <c r="E10" s="1">
        <v>234</v>
      </c>
      <c r="F10">
        <f>+S10-SUM(C10:E10)</f>
        <v>262</v>
      </c>
      <c r="G10" s="1">
        <v>451</v>
      </c>
      <c r="H10" s="1">
        <v>297</v>
      </c>
      <c r="I10" s="1">
        <v>261</v>
      </c>
      <c r="J10" s="1">
        <f>+F10*1.1</f>
        <v>288.20000000000005</v>
      </c>
      <c r="R10" s="1">
        <v>1084</v>
      </c>
      <c r="S10" s="1">
        <v>1163</v>
      </c>
      <c r="T10" s="1">
        <f t="shared" si="197"/>
        <v>1297.2</v>
      </c>
    </row>
    <row r="11" spans="2:230" s="1" customFormat="1" x14ac:dyDescent="0.2">
      <c r="B11" s="26" t="s">
        <v>46</v>
      </c>
      <c r="C11" s="1">
        <f t="shared" ref="C11:J11" si="200">SUM(C7:C10)</f>
        <v>4835</v>
      </c>
      <c r="D11" s="1">
        <f t="shared" si="200"/>
        <v>4312</v>
      </c>
      <c r="E11" s="1">
        <f t="shared" si="200"/>
        <v>4558</v>
      </c>
      <c r="F11" s="1">
        <f t="shared" si="200"/>
        <v>4086</v>
      </c>
      <c r="G11" s="1">
        <f t="shared" si="200"/>
        <v>4850</v>
      </c>
      <c r="H11" s="1">
        <f t="shared" si="200"/>
        <v>4534</v>
      </c>
      <c r="I11" s="1">
        <f t="shared" si="200"/>
        <v>4308</v>
      </c>
      <c r="J11" s="1">
        <f t="shared" si="200"/>
        <v>3927.5200000000004</v>
      </c>
      <c r="R11" s="1">
        <f>SUM(R7:R10)</f>
        <v>16939</v>
      </c>
      <c r="S11" s="1">
        <f>SUM(S7:S10)</f>
        <v>17791</v>
      </c>
      <c r="T11" s="1">
        <f t="shared" si="197"/>
        <v>17619.52</v>
      </c>
      <c r="U11" s="1">
        <f>+T11*1.05</f>
        <v>18500.496000000003</v>
      </c>
      <c r="V11" s="1">
        <f>+U11</f>
        <v>18500.496000000003</v>
      </c>
      <c r="W11" s="1">
        <f t="shared" ref="W11:AC11" si="201">+V11</f>
        <v>18500.496000000003</v>
      </c>
      <c r="X11" s="1">
        <f t="shared" si="201"/>
        <v>18500.496000000003</v>
      </c>
      <c r="Y11" s="1">
        <f t="shared" si="201"/>
        <v>18500.496000000003</v>
      </c>
      <c r="Z11" s="1">
        <f t="shared" si="201"/>
        <v>18500.496000000003</v>
      </c>
      <c r="AA11" s="1">
        <f t="shared" si="201"/>
        <v>18500.496000000003</v>
      </c>
      <c r="AB11" s="1">
        <f t="shared" si="201"/>
        <v>18500.496000000003</v>
      </c>
      <c r="AC11" s="1">
        <f t="shared" si="201"/>
        <v>18500.496000000003</v>
      </c>
    </row>
    <row r="12" spans="2:230" s="1" customFormat="1" x14ac:dyDescent="0.2">
      <c r="B12" s="25" t="s">
        <v>41</v>
      </c>
      <c r="C12" s="1">
        <v>-4599</v>
      </c>
      <c r="D12" s="1">
        <v>-3214</v>
      </c>
      <c r="E12" s="1">
        <v>-3482</v>
      </c>
      <c r="F12">
        <f>+S12-SUM(C12:E12)</f>
        <v>-2639</v>
      </c>
      <c r="G12" s="1">
        <v>-4293</v>
      </c>
      <c r="H12" s="1">
        <v>-3507</v>
      </c>
      <c r="I12" s="1">
        <v>-3008</v>
      </c>
      <c r="J12" s="1">
        <f>+J$11*(F12/F$11)</f>
        <v>-2536.6434850709743</v>
      </c>
      <c r="R12" s="1">
        <v>-13314</v>
      </c>
      <c r="S12" s="1">
        <v>-13934</v>
      </c>
      <c r="T12" s="1">
        <f t="shared" si="197"/>
        <v>-13344.643485070974</v>
      </c>
      <c r="U12" s="1">
        <f>+U$11*(T12/T$11)</f>
        <v>-14011.875659324523</v>
      </c>
      <c r="V12" s="1">
        <f t="shared" ref="V12:AC12" si="202">+V$11*(U12/U$11)</f>
        <v>-14011.875659324523</v>
      </c>
      <c r="W12" s="1">
        <f t="shared" si="202"/>
        <v>-14011.875659324523</v>
      </c>
      <c r="X12" s="1">
        <f t="shared" si="202"/>
        <v>-14011.875659324523</v>
      </c>
      <c r="Y12" s="1">
        <f t="shared" si="202"/>
        <v>-14011.875659324523</v>
      </c>
      <c r="Z12" s="1">
        <f t="shared" si="202"/>
        <v>-14011.875659324523</v>
      </c>
      <c r="AA12" s="1">
        <f t="shared" si="202"/>
        <v>-14011.875659324523</v>
      </c>
      <c r="AB12" s="1">
        <f t="shared" si="202"/>
        <v>-14011.875659324523</v>
      </c>
      <c r="AC12" s="1">
        <f t="shared" si="202"/>
        <v>-14011.875659324523</v>
      </c>
    </row>
    <row r="13" spans="2:230" s="1" customFormat="1" x14ac:dyDescent="0.2">
      <c r="B13" s="25" t="s">
        <v>42</v>
      </c>
      <c r="C13" s="1">
        <v>-341</v>
      </c>
      <c r="D13" s="1">
        <v>-315</v>
      </c>
      <c r="E13" s="1">
        <v>-293</v>
      </c>
      <c r="F13">
        <f>+S13-SUM(C13:E13)</f>
        <v>-349</v>
      </c>
      <c r="G13" s="1">
        <v>-310</v>
      </c>
      <c r="H13" s="1">
        <v>-347</v>
      </c>
      <c r="I13" s="1">
        <v>-276</v>
      </c>
      <c r="J13" s="1">
        <f t="shared" ref="J13:J15" si="203">+J$11*(F13/F$11)</f>
        <v>-335.46365149290261</v>
      </c>
      <c r="R13" s="1">
        <v>-1314</v>
      </c>
      <c r="S13" s="1">
        <v>-1298</v>
      </c>
      <c r="T13" s="1">
        <f t="shared" si="197"/>
        <v>-1268.4636514929025</v>
      </c>
      <c r="U13" s="1">
        <f>+U$11*(T13/T$11)</f>
        <v>-1331.8868340675476</v>
      </c>
      <c r="V13" s="1">
        <f t="shared" ref="V13:AC13" si="204">+V$11*(U13/U$11)</f>
        <v>-1331.8868340675476</v>
      </c>
      <c r="W13" s="1">
        <f t="shared" si="204"/>
        <v>-1331.8868340675476</v>
      </c>
      <c r="X13" s="1">
        <f t="shared" si="204"/>
        <v>-1331.8868340675476</v>
      </c>
      <c r="Y13" s="1">
        <f t="shared" si="204"/>
        <v>-1331.8868340675476</v>
      </c>
      <c r="Z13" s="1">
        <f t="shared" si="204"/>
        <v>-1331.8868340675476</v>
      </c>
      <c r="AA13" s="1">
        <f t="shared" si="204"/>
        <v>-1331.8868340675476</v>
      </c>
      <c r="AB13" s="1">
        <f t="shared" si="204"/>
        <v>-1331.8868340675476</v>
      </c>
      <c r="AC13" s="1">
        <f t="shared" si="204"/>
        <v>-1331.8868340675476</v>
      </c>
    </row>
    <row r="14" spans="2:230" s="1" customFormat="1" x14ac:dyDescent="0.2">
      <c r="B14" s="25" t="s">
        <v>43</v>
      </c>
      <c r="C14" s="1">
        <v>-11</v>
      </c>
      <c r="D14" s="1">
        <v>-11</v>
      </c>
      <c r="E14" s="1">
        <v>-7</v>
      </c>
      <c r="F14">
        <f>+S14-SUM(C14:E14)</f>
        <v>-10</v>
      </c>
      <c r="G14" s="1">
        <v>-10</v>
      </c>
      <c r="H14" s="1">
        <v>-11</v>
      </c>
      <c r="I14" s="1">
        <v>-13</v>
      </c>
      <c r="J14" s="1">
        <f t="shared" si="203"/>
        <v>-9.6121390112579537</v>
      </c>
      <c r="R14" s="1">
        <v>-73</v>
      </c>
      <c r="S14" s="1">
        <v>-39</v>
      </c>
      <c r="T14" s="1">
        <f t="shared" si="197"/>
        <v>-43.612139011257952</v>
      </c>
      <c r="U14" s="1">
        <f>+U$11*(T14/T$11)</f>
        <v>-45.792745961820856</v>
      </c>
      <c r="V14" s="1">
        <f t="shared" ref="V14:AC14" si="205">+V$11*(U14/U$11)</f>
        <v>-45.792745961820856</v>
      </c>
      <c r="W14" s="1">
        <f t="shared" si="205"/>
        <v>-45.792745961820856</v>
      </c>
      <c r="X14" s="1">
        <f t="shared" si="205"/>
        <v>-45.792745961820856</v>
      </c>
      <c r="Y14" s="1">
        <f t="shared" si="205"/>
        <v>-45.792745961820856</v>
      </c>
      <c r="Z14" s="1">
        <f t="shared" si="205"/>
        <v>-45.792745961820856</v>
      </c>
      <c r="AA14" s="1">
        <f t="shared" si="205"/>
        <v>-45.792745961820856</v>
      </c>
      <c r="AB14" s="1">
        <f t="shared" si="205"/>
        <v>-45.792745961820856</v>
      </c>
      <c r="AC14" s="1">
        <f t="shared" si="205"/>
        <v>-45.792745961820856</v>
      </c>
    </row>
    <row r="15" spans="2:230" s="1" customFormat="1" x14ac:dyDescent="0.2">
      <c r="B15" s="25" t="s">
        <v>44</v>
      </c>
      <c r="C15" s="1">
        <v>13</v>
      </c>
      <c r="D15" s="1">
        <v>6</v>
      </c>
      <c r="E15" s="1">
        <v>26</v>
      </c>
      <c r="F15">
        <f>+S15-SUM(C15:E15)</f>
        <v>13</v>
      </c>
      <c r="G15" s="1">
        <v>10</v>
      </c>
      <c r="H15" s="1">
        <v>18</v>
      </c>
      <c r="I15" s="1">
        <v>26</v>
      </c>
      <c r="J15" s="1">
        <f t="shared" si="203"/>
        <v>12.495780714635341</v>
      </c>
      <c r="R15" s="1">
        <v>55</v>
      </c>
      <c r="S15" s="1">
        <v>58</v>
      </c>
      <c r="T15" s="1">
        <f t="shared" si="197"/>
        <v>66.495780714635345</v>
      </c>
      <c r="U15" s="1">
        <f>+U$11*(T15/T$11)</f>
        <v>69.820569750367113</v>
      </c>
      <c r="V15" s="1">
        <f t="shared" ref="V15:AC15" si="206">+V$11*(U15/U$11)</f>
        <v>69.820569750367113</v>
      </c>
      <c r="W15" s="1">
        <f t="shared" si="206"/>
        <v>69.820569750367113</v>
      </c>
      <c r="X15" s="1">
        <f t="shared" si="206"/>
        <v>69.820569750367113</v>
      </c>
      <c r="Y15" s="1">
        <f t="shared" si="206"/>
        <v>69.820569750367113</v>
      </c>
      <c r="Z15" s="1">
        <f t="shared" si="206"/>
        <v>69.820569750367113</v>
      </c>
      <c r="AA15" s="1">
        <f t="shared" si="206"/>
        <v>69.820569750367113</v>
      </c>
      <c r="AB15" s="1">
        <f t="shared" si="206"/>
        <v>69.820569750367113</v>
      </c>
      <c r="AC15" s="1">
        <f t="shared" si="206"/>
        <v>69.820569750367113</v>
      </c>
    </row>
    <row r="16" spans="2:230" s="1" customFormat="1" x14ac:dyDescent="0.2">
      <c r="B16" s="25" t="s">
        <v>45</v>
      </c>
      <c r="C16" s="1">
        <f t="shared" ref="C16:J16" si="207">+SUM(C11:C15)</f>
        <v>-103</v>
      </c>
      <c r="D16" s="1">
        <f t="shared" si="207"/>
        <v>778</v>
      </c>
      <c r="E16" s="1">
        <f t="shared" si="207"/>
        <v>802</v>
      </c>
      <c r="F16" s="1">
        <f t="shared" si="207"/>
        <v>1101</v>
      </c>
      <c r="G16" s="1">
        <f t="shared" si="207"/>
        <v>247</v>
      </c>
      <c r="H16" s="1">
        <f t="shared" si="207"/>
        <v>687</v>
      </c>
      <c r="I16" s="1">
        <f t="shared" si="207"/>
        <v>1037</v>
      </c>
      <c r="J16" s="1">
        <f t="shared" si="207"/>
        <v>1058.2965051395011</v>
      </c>
      <c r="R16" s="1">
        <f>+SUM(R11:R15)</f>
        <v>2293</v>
      </c>
      <c r="S16" s="1">
        <f>+SUM(S11:S15)</f>
        <v>2578</v>
      </c>
      <c r="T16" s="1">
        <f t="shared" si="197"/>
        <v>3029.2965051395013</v>
      </c>
      <c r="U16" s="1">
        <f>+SUM(U11:U15)</f>
        <v>3180.7613303964781</v>
      </c>
      <c r="V16" s="1">
        <f t="shared" ref="V16:AC16" si="208">+SUM(V11:V15)</f>
        <v>3180.7613303964781</v>
      </c>
      <c r="W16" s="1">
        <f t="shared" si="208"/>
        <v>3180.7613303964781</v>
      </c>
      <c r="X16" s="1">
        <f t="shared" si="208"/>
        <v>3180.7613303964781</v>
      </c>
      <c r="Y16" s="1">
        <f t="shared" si="208"/>
        <v>3180.7613303964781</v>
      </c>
      <c r="Z16" s="1">
        <f t="shared" si="208"/>
        <v>3180.7613303964781</v>
      </c>
      <c r="AA16" s="1">
        <f t="shared" si="208"/>
        <v>3180.7613303964781</v>
      </c>
      <c r="AB16" s="1">
        <f t="shared" si="208"/>
        <v>3180.7613303964781</v>
      </c>
      <c r="AC16" s="1">
        <f t="shared" si="208"/>
        <v>3180.7613303964781</v>
      </c>
    </row>
    <row r="17" spans="2:230" s="1" customFormat="1" x14ac:dyDescent="0.2">
      <c r="B17" s="25" t="s">
        <v>66</v>
      </c>
      <c r="C17" s="1">
        <f t="shared" ref="C17:J17" si="209">+C16*0.9</f>
        <v>-92.7</v>
      </c>
      <c r="D17" s="1">
        <f t="shared" si="209"/>
        <v>700.2</v>
      </c>
      <c r="E17" s="1">
        <f t="shared" si="209"/>
        <v>721.80000000000007</v>
      </c>
      <c r="F17" s="1">
        <f t="shared" si="209"/>
        <v>990.9</v>
      </c>
      <c r="G17" s="1">
        <f t="shared" si="209"/>
        <v>222.3</v>
      </c>
      <c r="H17" s="1">
        <f t="shared" si="209"/>
        <v>618.30000000000007</v>
      </c>
      <c r="I17" s="1">
        <f t="shared" si="209"/>
        <v>933.30000000000007</v>
      </c>
      <c r="J17" s="1">
        <f t="shared" si="209"/>
        <v>952.46685462555092</v>
      </c>
      <c r="R17" s="1">
        <f>+R16*0.9</f>
        <v>2063.7000000000003</v>
      </c>
      <c r="S17" s="1">
        <f>+S16*0.9</f>
        <v>2320.2000000000003</v>
      </c>
      <c r="T17" s="1">
        <f>+T16*0.9</f>
        <v>2726.3668546255512</v>
      </c>
      <c r="U17" s="1">
        <f>+U16*0.9</f>
        <v>2862.6851973568305</v>
      </c>
      <c r="V17" s="1">
        <f>+V16*0.9</f>
        <v>2862.6851973568305</v>
      </c>
      <c r="W17" s="1">
        <f t="shared" ref="W17:AC17" si="210">+W16*0.9</f>
        <v>2862.6851973568305</v>
      </c>
      <c r="X17" s="1">
        <f t="shared" si="210"/>
        <v>2862.6851973568305</v>
      </c>
      <c r="Y17" s="1">
        <f t="shared" si="210"/>
        <v>2862.6851973568305</v>
      </c>
      <c r="Z17" s="1">
        <f t="shared" si="210"/>
        <v>2862.6851973568305</v>
      </c>
      <c r="AA17" s="1">
        <f t="shared" si="210"/>
        <v>2862.6851973568305</v>
      </c>
      <c r="AB17" s="1">
        <f t="shared" si="210"/>
        <v>2862.6851973568305</v>
      </c>
      <c r="AC17" s="1">
        <f t="shared" si="210"/>
        <v>2862.6851973568305</v>
      </c>
      <c r="AD17" s="1">
        <f>+AC17*(1+$AG$20)</f>
        <v>2805.4314934096938</v>
      </c>
      <c r="AE17" s="1">
        <f t="shared" ref="AE17:CP17" si="211">+AD17*(1+$AG$20)</f>
        <v>2749.3228635414998</v>
      </c>
      <c r="AF17" s="1">
        <f t="shared" si="211"/>
        <v>2694.3364062706696</v>
      </c>
      <c r="AG17" s="1">
        <f t="shared" si="211"/>
        <v>2640.4496781452563</v>
      </c>
      <c r="AH17" s="1">
        <f t="shared" si="211"/>
        <v>2587.6406845823512</v>
      </c>
      <c r="AI17" s="1">
        <f t="shared" si="211"/>
        <v>2535.8878708907041</v>
      </c>
      <c r="AJ17" s="1">
        <f t="shared" si="211"/>
        <v>2485.1701134728901</v>
      </c>
      <c r="AK17" s="1">
        <f t="shared" si="211"/>
        <v>2435.4667112034322</v>
      </c>
      <c r="AL17" s="1">
        <f t="shared" si="211"/>
        <v>2386.7573769793635</v>
      </c>
      <c r="AM17" s="1">
        <f t="shared" si="211"/>
        <v>2339.0222294397763</v>
      </c>
      <c r="AN17" s="1">
        <f t="shared" si="211"/>
        <v>2292.2417848509808</v>
      </c>
      <c r="AO17" s="1">
        <f t="shared" si="211"/>
        <v>2246.396949153961</v>
      </c>
      <c r="AP17" s="1">
        <f t="shared" si="211"/>
        <v>2201.4690101708816</v>
      </c>
      <c r="AQ17" s="1">
        <f t="shared" si="211"/>
        <v>2157.439629967464</v>
      </c>
      <c r="AR17" s="1">
        <f t="shared" si="211"/>
        <v>2114.2908373681148</v>
      </c>
      <c r="AS17" s="1">
        <f t="shared" si="211"/>
        <v>2072.0050206207525</v>
      </c>
      <c r="AT17" s="1">
        <f t="shared" si="211"/>
        <v>2030.5649202083373</v>
      </c>
      <c r="AU17" s="1">
        <f t="shared" si="211"/>
        <v>1989.9536218041706</v>
      </c>
      <c r="AV17" s="1">
        <f t="shared" si="211"/>
        <v>1950.1545493680871</v>
      </c>
      <c r="AW17" s="1">
        <f t="shared" si="211"/>
        <v>1911.1514583807254</v>
      </c>
      <c r="AX17" s="1">
        <f t="shared" si="211"/>
        <v>1872.9284292131108</v>
      </c>
      <c r="AY17" s="1">
        <f t="shared" si="211"/>
        <v>1835.4698606288487</v>
      </c>
      <c r="AZ17" s="1">
        <f t="shared" si="211"/>
        <v>1798.7604634162717</v>
      </c>
      <c r="BA17" s="1">
        <f t="shared" si="211"/>
        <v>1762.7852541479463</v>
      </c>
      <c r="BB17" s="1">
        <f t="shared" si="211"/>
        <v>1727.5295490649873</v>
      </c>
      <c r="BC17" s="1">
        <f t="shared" si="211"/>
        <v>1692.9789580836875</v>
      </c>
      <c r="BD17" s="1">
        <f t="shared" si="211"/>
        <v>1659.1193789220138</v>
      </c>
      <c r="BE17" s="1">
        <f t="shared" si="211"/>
        <v>1625.9369913435735</v>
      </c>
      <c r="BF17" s="1">
        <f t="shared" si="211"/>
        <v>1593.418251516702</v>
      </c>
      <c r="BG17" s="1">
        <f t="shared" si="211"/>
        <v>1561.549886486368</v>
      </c>
      <c r="BH17" s="1">
        <f t="shared" si="211"/>
        <v>1530.3188887566407</v>
      </c>
      <c r="BI17" s="1">
        <f t="shared" si="211"/>
        <v>1499.7125109815079</v>
      </c>
      <c r="BJ17" s="1">
        <f t="shared" si="211"/>
        <v>1469.7182607618777</v>
      </c>
      <c r="BK17" s="1">
        <f t="shared" si="211"/>
        <v>1440.3238955466402</v>
      </c>
      <c r="BL17" s="1">
        <f t="shared" si="211"/>
        <v>1411.5174176357073</v>
      </c>
      <c r="BM17" s="1">
        <f t="shared" si="211"/>
        <v>1383.2870692829931</v>
      </c>
      <c r="BN17" s="1">
        <f t="shared" si="211"/>
        <v>1355.6213278973332</v>
      </c>
      <c r="BO17" s="1">
        <f t="shared" si="211"/>
        <v>1328.5089013393865</v>
      </c>
      <c r="BP17" s="1">
        <f t="shared" si="211"/>
        <v>1301.9387233125988</v>
      </c>
      <c r="BQ17" s="1">
        <f t="shared" si="211"/>
        <v>1275.8999488463467</v>
      </c>
      <c r="BR17" s="1">
        <f t="shared" si="211"/>
        <v>1250.3819498694197</v>
      </c>
      <c r="BS17" s="1">
        <f t="shared" si="211"/>
        <v>1225.3743108720314</v>
      </c>
      <c r="BT17" s="1">
        <f t="shared" si="211"/>
        <v>1200.8668246545908</v>
      </c>
      <c r="BU17" s="1">
        <f t="shared" si="211"/>
        <v>1176.849488161499</v>
      </c>
      <c r="BV17" s="1">
        <f t="shared" si="211"/>
        <v>1153.3124983982691</v>
      </c>
      <c r="BW17" s="1">
        <f t="shared" si="211"/>
        <v>1130.2462484303037</v>
      </c>
      <c r="BX17" s="1">
        <f t="shared" si="211"/>
        <v>1107.6413234616975</v>
      </c>
      <c r="BY17" s="1">
        <f t="shared" si="211"/>
        <v>1085.4884969924635</v>
      </c>
      <c r="BZ17" s="1">
        <f t="shared" si="211"/>
        <v>1063.7787270526142</v>
      </c>
      <c r="CA17" s="1">
        <f t="shared" si="211"/>
        <v>1042.5031525115619</v>
      </c>
      <c r="CB17" s="1">
        <f t="shared" si="211"/>
        <v>1021.6530894613306</v>
      </c>
      <c r="CC17" s="1">
        <f t="shared" si="211"/>
        <v>1001.220027672104</v>
      </c>
      <c r="CD17" s="1">
        <f t="shared" si="211"/>
        <v>981.19562711866195</v>
      </c>
      <c r="CE17" s="1">
        <f t="shared" si="211"/>
        <v>961.57171457628874</v>
      </c>
      <c r="CF17" s="1">
        <f t="shared" si="211"/>
        <v>942.34028028476291</v>
      </c>
      <c r="CG17" s="1">
        <f t="shared" si="211"/>
        <v>923.49347467906762</v>
      </c>
      <c r="CH17" s="1">
        <f t="shared" si="211"/>
        <v>905.0236051854863</v>
      </c>
      <c r="CI17" s="1">
        <f t="shared" si="211"/>
        <v>886.92313308177654</v>
      </c>
      <c r="CJ17" s="1">
        <f t="shared" si="211"/>
        <v>869.18467042014095</v>
      </c>
      <c r="CK17" s="1">
        <f t="shared" si="211"/>
        <v>851.80097701173815</v>
      </c>
      <c r="CL17" s="1">
        <f t="shared" si="211"/>
        <v>834.76495747150341</v>
      </c>
      <c r="CM17" s="1">
        <f t="shared" si="211"/>
        <v>818.06965832207334</v>
      </c>
      <c r="CN17" s="1">
        <f t="shared" si="211"/>
        <v>801.70826515563181</v>
      </c>
      <c r="CO17" s="1">
        <f t="shared" si="211"/>
        <v>785.67409985251913</v>
      </c>
      <c r="CP17" s="1">
        <f t="shared" si="211"/>
        <v>769.96061785546874</v>
      </c>
      <c r="CQ17" s="1">
        <f t="shared" ref="CQ17:FB17" si="212">+CP17*(1+$AG$20)</f>
        <v>754.56140549835936</v>
      </c>
      <c r="CR17" s="1">
        <f t="shared" si="212"/>
        <v>739.47017738839213</v>
      </c>
      <c r="CS17" s="1">
        <f t="shared" si="212"/>
        <v>724.68077384062428</v>
      </c>
      <c r="CT17" s="1">
        <f t="shared" si="212"/>
        <v>710.18715836381182</v>
      </c>
      <c r="CU17" s="1">
        <f t="shared" si="212"/>
        <v>695.98341519653559</v>
      </c>
      <c r="CV17" s="1">
        <f t="shared" si="212"/>
        <v>682.06374689260485</v>
      </c>
      <c r="CW17" s="1">
        <f t="shared" si="212"/>
        <v>668.42247195475272</v>
      </c>
      <c r="CX17" s="1">
        <f t="shared" si="212"/>
        <v>655.05402251565761</v>
      </c>
      <c r="CY17" s="1">
        <f t="shared" si="212"/>
        <v>641.95294206534447</v>
      </c>
      <c r="CZ17" s="1">
        <f t="shared" si="212"/>
        <v>629.11388322403752</v>
      </c>
      <c r="DA17" s="1">
        <f t="shared" si="212"/>
        <v>616.53160555955674</v>
      </c>
      <c r="DB17" s="1">
        <f t="shared" si="212"/>
        <v>604.20097344836563</v>
      </c>
      <c r="DC17" s="1">
        <f t="shared" si="212"/>
        <v>592.11695397939832</v>
      </c>
      <c r="DD17" s="1">
        <f t="shared" si="212"/>
        <v>580.27461489981033</v>
      </c>
      <c r="DE17" s="1">
        <f t="shared" si="212"/>
        <v>568.66912260181414</v>
      </c>
      <c r="DF17" s="1">
        <f t="shared" si="212"/>
        <v>557.29574014977788</v>
      </c>
      <c r="DG17" s="1">
        <f t="shared" si="212"/>
        <v>546.14982534678234</v>
      </c>
      <c r="DH17" s="1">
        <f t="shared" si="212"/>
        <v>535.22682883984669</v>
      </c>
      <c r="DI17" s="1">
        <f t="shared" si="212"/>
        <v>524.52229226304974</v>
      </c>
      <c r="DJ17" s="1">
        <f t="shared" si="212"/>
        <v>514.03184641778876</v>
      </c>
      <c r="DK17" s="1">
        <f t="shared" si="212"/>
        <v>503.75120948943299</v>
      </c>
      <c r="DL17" s="1">
        <f t="shared" si="212"/>
        <v>493.67618529964432</v>
      </c>
      <c r="DM17" s="1">
        <f t="shared" si="212"/>
        <v>483.80266159365141</v>
      </c>
      <c r="DN17" s="1">
        <f t="shared" si="212"/>
        <v>474.12660836177838</v>
      </c>
      <c r="DO17" s="1">
        <f t="shared" si="212"/>
        <v>464.64407619454278</v>
      </c>
      <c r="DP17" s="1">
        <f t="shared" si="212"/>
        <v>455.35119467065192</v>
      </c>
      <c r="DQ17" s="1">
        <f t="shared" si="212"/>
        <v>446.24417077723888</v>
      </c>
      <c r="DR17" s="1">
        <f t="shared" si="212"/>
        <v>437.31928736169408</v>
      </c>
      <c r="DS17" s="1">
        <f t="shared" si="212"/>
        <v>428.57290161446019</v>
      </c>
      <c r="DT17" s="1">
        <f t="shared" si="212"/>
        <v>420.00144358217096</v>
      </c>
      <c r="DU17" s="1">
        <f t="shared" si="212"/>
        <v>411.60141471052754</v>
      </c>
      <c r="DV17" s="1">
        <f t="shared" si="212"/>
        <v>403.36938641631696</v>
      </c>
      <c r="DW17" s="1">
        <f t="shared" si="212"/>
        <v>395.30199868799059</v>
      </c>
      <c r="DX17" s="1">
        <f t="shared" si="212"/>
        <v>387.39595871423074</v>
      </c>
      <c r="DY17" s="1">
        <f t="shared" si="212"/>
        <v>379.64803953994613</v>
      </c>
      <c r="DZ17" s="1">
        <f t="shared" si="212"/>
        <v>372.05507874914719</v>
      </c>
      <c r="EA17" s="1">
        <f t="shared" si="212"/>
        <v>364.61397717416423</v>
      </c>
      <c r="EB17" s="1">
        <f t="shared" si="212"/>
        <v>357.32169763068094</v>
      </c>
      <c r="EC17" s="1">
        <f t="shared" si="212"/>
        <v>350.17526367806732</v>
      </c>
      <c r="ED17" s="1">
        <f t="shared" si="212"/>
        <v>343.17175840450597</v>
      </c>
      <c r="EE17" s="1">
        <f t="shared" si="212"/>
        <v>336.30832323641584</v>
      </c>
      <c r="EF17" s="1">
        <f t="shared" si="212"/>
        <v>329.58215677168749</v>
      </c>
      <c r="EG17" s="1">
        <f t="shared" si="212"/>
        <v>322.99051363625375</v>
      </c>
      <c r="EH17" s="1">
        <f t="shared" si="212"/>
        <v>316.53070336352869</v>
      </c>
      <c r="EI17" s="1">
        <f t="shared" si="212"/>
        <v>310.20008929625811</v>
      </c>
      <c r="EJ17" s="1">
        <f t="shared" si="212"/>
        <v>303.99608751033293</v>
      </c>
      <c r="EK17" s="1">
        <f t="shared" si="212"/>
        <v>297.91616576012626</v>
      </c>
      <c r="EL17" s="1">
        <f t="shared" si="212"/>
        <v>291.95784244492376</v>
      </c>
      <c r="EM17" s="1">
        <f t="shared" si="212"/>
        <v>286.11868559602527</v>
      </c>
      <c r="EN17" s="1">
        <f t="shared" si="212"/>
        <v>280.39631188410476</v>
      </c>
      <c r="EO17" s="1">
        <f t="shared" si="212"/>
        <v>274.78838564642268</v>
      </c>
      <c r="EP17" s="1">
        <f t="shared" si="212"/>
        <v>269.29261793349423</v>
      </c>
      <c r="EQ17" s="1">
        <f t="shared" si="212"/>
        <v>263.90676557482436</v>
      </c>
      <c r="ER17" s="1">
        <f t="shared" si="212"/>
        <v>258.62863026332786</v>
      </c>
      <c r="ES17" s="1">
        <f t="shared" si="212"/>
        <v>253.4560576580613</v>
      </c>
      <c r="ET17" s="1">
        <f t="shared" si="212"/>
        <v>248.38693650490006</v>
      </c>
      <c r="EU17" s="1">
        <f t="shared" si="212"/>
        <v>243.41919777480206</v>
      </c>
      <c r="EV17" s="1">
        <f t="shared" si="212"/>
        <v>238.550813819306</v>
      </c>
      <c r="EW17" s="1">
        <f t="shared" si="212"/>
        <v>233.77979754291988</v>
      </c>
      <c r="EX17" s="1">
        <f t="shared" si="212"/>
        <v>229.10420159206149</v>
      </c>
      <c r="EY17" s="1">
        <f t="shared" si="212"/>
        <v>224.52211756022024</v>
      </c>
      <c r="EZ17" s="1">
        <f t="shared" si="212"/>
        <v>220.03167520901582</v>
      </c>
      <c r="FA17" s="1">
        <f t="shared" si="212"/>
        <v>215.6310417048355</v>
      </c>
      <c r="FB17" s="1">
        <f t="shared" si="212"/>
        <v>211.31842087073878</v>
      </c>
      <c r="FC17" s="1">
        <f t="shared" ref="FC17:GG17" si="213">+FB17*(1+$AG$20)</f>
        <v>207.09205245332399</v>
      </c>
      <c r="FD17" s="1">
        <f t="shared" si="213"/>
        <v>202.95021140425752</v>
      </c>
      <c r="FE17" s="1">
        <f t="shared" si="213"/>
        <v>198.89120717617237</v>
      </c>
      <c r="FF17" s="1">
        <f t="shared" si="213"/>
        <v>194.91338303264891</v>
      </c>
      <c r="FG17" s="1">
        <f t="shared" si="213"/>
        <v>191.01511537199593</v>
      </c>
      <c r="FH17" s="1">
        <f t="shared" si="213"/>
        <v>187.194813064556</v>
      </c>
      <c r="FI17" s="1">
        <f t="shared" si="213"/>
        <v>183.45091680326487</v>
      </c>
      <c r="FJ17" s="1">
        <f t="shared" si="213"/>
        <v>179.78189846719957</v>
      </c>
      <c r="FK17" s="1">
        <f t="shared" si="213"/>
        <v>176.18626049785559</v>
      </c>
      <c r="FL17" s="1">
        <f t="shared" si="213"/>
        <v>172.66253528789846</v>
      </c>
      <c r="FM17" s="1">
        <f t="shared" si="213"/>
        <v>169.2092845821405</v>
      </c>
      <c r="FN17" s="1">
        <f t="shared" si="213"/>
        <v>165.82509889049769</v>
      </c>
      <c r="FO17" s="1">
        <f t="shared" si="213"/>
        <v>162.50859691268772</v>
      </c>
      <c r="FP17" s="1">
        <f t="shared" si="213"/>
        <v>159.25842497443395</v>
      </c>
      <c r="FQ17" s="1">
        <f t="shared" si="213"/>
        <v>156.07325647494528</v>
      </c>
      <c r="FR17" s="1">
        <f t="shared" si="213"/>
        <v>152.95179134544637</v>
      </c>
      <c r="FS17" s="1">
        <f t="shared" si="213"/>
        <v>149.89275551853743</v>
      </c>
      <c r="FT17" s="1">
        <f t="shared" si="213"/>
        <v>146.89490040816668</v>
      </c>
      <c r="FU17" s="1">
        <f t="shared" si="213"/>
        <v>143.95700240000335</v>
      </c>
      <c r="FV17" s="1">
        <f t="shared" si="213"/>
        <v>141.07786235200328</v>
      </c>
      <c r="FW17" s="1">
        <f t="shared" si="213"/>
        <v>138.25630510496322</v>
      </c>
      <c r="FX17" s="1">
        <f t="shared" si="213"/>
        <v>135.49117900286396</v>
      </c>
      <c r="FY17" s="1">
        <f t="shared" si="213"/>
        <v>132.78135542280668</v>
      </c>
      <c r="FZ17" s="1">
        <f t="shared" si="213"/>
        <v>130.12572831435054</v>
      </c>
      <c r="GA17" s="1">
        <f t="shared" si="213"/>
        <v>127.52321374806353</v>
      </c>
      <c r="GB17" s="1">
        <f t="shared" si="213"/>
        <v>124.97274947310225</v>
      </c>
      <c r="GC17" s="1">
        <f t="shared" si="213"/>
        <v>122.4732944836402</v>
      </c>
      <c r="GD17" s="1">
        <f t="shared" si="213"/>
        <v>120.02382859396739</v>
      </c>
      <c r="GE17" s="1">
        <f t="shared" si="213"/>
        <v>117.62335202208804</v>
      </c>
      <c r="GF17" s="1">
        <f t="shared" si="213"/>
        <v>115.27088498164628</v>
      </c>
      <c r="GG17" s="1">
        <f t="shared" si="213"/>
        <v>112.96546728201335</v>
      </c>
      <c r="GH17" s="1">
        <f t="shared" ref="GH17:HO17" si="214">+GG17*(1+$AG$20)</f>
        <v>110.70615793637307</v>
      </c>
      <c r="GI17" s="1">
        <f t="shared" si="214"/>
        <v>108.49203477764561</v>
      </c>
      <c r="GJ17" s="1">
        <f t="shared" si="214"/>
        <v>106.32219408209269</v>
      </c>
      <c r="GK17" s="1">
        <f t="shared" si="214"/>
        <v>104.19575020045083</v>
      </c>
      <c r="GL17" s="1">
        <f t="shared" si="214"/>
        <v>102.11183519644182</v>
      </c>
      <c r="GM17" s="1">
        <f t="shared" si="214"/>
        <v>100.06959849251298</v>
      </c>
      <c r="GN17" s="1">
        <f t="shared" si="214"/>
        <v>98.06820652266272</v>
      </c>
      <c r="GO17" s="1">
        <f t="shared" si="214"/>
        <v>96.106842392209458</v>
      </c>
      <c r="GP17" s="1">
        <f t="shared" si="214"/>
        <v>94.184705544365272</v>
      </c>
      <c r="GQ17" s="1">
        <f t="shared" si="214"/>
        <v>92.301011433477967</v>
      </c>
      <c r="GR17" s="1">
        <f t="shared" si="214"/>
        <v>90.454991204808408</v>
      </c>
      <c r="GS17" s="1">
        <f t="shared" si="214"/>
        <v>88.645891380712243</v>
      </c>
      <c r="GT17" s="1">
        <f t="shared" si="214"/>
        <v>86.872973553097992</v>
      </c>
      <c r="GU17" s="1">
        <f t="shared" si="214"/>
        <v>85.135514082036025</v>
      </c>
      <c r="GV17" s="1">
        <f t="shared" si="214"/>
        <v>83.432803800395305</v>
      </c>
      <c r="GW17" s="1">
        <f t="shared" si="214"/>
        <v>81.764147724387399</v>
      </c>
      <c r="GX17" s="1">
        <f t="shared" si="214"/>
        <v>80.12886476989965</v>
      </c>
      <c r="GY17" s="1">
        <f t="shared" si="214"/>
        <v>78.526287474501657</v>
      </c>
      <c r="GZ17" s="1">
        <f t="shared" si="214"/>
        <v>76.955761725011627</v>
      </c>
      <c r="HA17" s="1">
        <f t="shared" si="214"/>
        <v>75.416646490511397</v>
      </c>
      <c r="HB17" s="1">
        <f t="shared" si="214"/>
        <v>73.908313560701174</v>
      </c>
      <c r="HC17" s="1">
        <f t="shared" si="214"/>
        <v>72.430147289487152</v>
      </c>
      <c r="HD17" s="1">
        <f t="shared" si="214"/>
        <v>70.981544343697408</v>
      </c>
      <c r="HE17" s="1">
        <f t="shared" si="214"/>
        <v>69.561913456823461</v>
      </c>
      <c r="HF17" s="1">
        <f t="shared" si="214"/>
        <v>68.170675187686996</v>
      </c>
      <c r="HG17" s="1">
        <f t="shared" si="214"/>
        <v>66.807261683933248</v>
      </c>
      <c r="HH17" s="1">
        <f t="shared" si="214"/>
        <v>65.471116450254584</v>
      </c>
      <c r="HI17" s="1">
        <f t="shared" si="214"/>
        <v>64.161694121249496</v>
      </c>
      <c r="HJ17" s="1">
        <f t="shared" si="214"/>
        <v>62.878460238824502</v>
      </c>
      <c r="HK17" s="1">
        <f t="shared" si="214"/>
        <v>61.620891034048007</v>
      </c>
      <c r="HL17" s="1">
        <f t="shared" si="214"/>
        <v>60.38847321336705</v>
      </c>
      <c r="HM17" s="1">
        <f t="shared" si="214"/>
        <v>59.180703749099706</v>
      </c>
      <c r="HN17" s="1">
        <f t="shared" si="214"/>
        <v>57.99708967411771</v>
      </c>
      <c r="HO17" s="1">
        <f t="shared" si="214"/>
        <v>56.837147880635357</v>
      </c>
      <c r="HP17" s="1">
        <f t="shared" ref="HP17:HR17" si="215">+HO17*(1+$AG$20)</f>
        <v>55.700404923022646</v>
      </c>
      <c r="HQ17" s="1">
        <f t="shared" si="215"/>
        <v>54.586396824562193</v>
      </c>
      <c r="HR17" s="1">
        <f t="shared" si="215"/>
        <v>53.494668888070947</v>
      </c>
      <c r="HS17" s="1">
        <f t="shared" ref="HS17:HV17" si="216">+HR17*(1+$AG$20)</f>
        <v>52.42477551030953</v>
      </c>
      <c r="HT17" s="1">
        <f t="shared" si="216"/>
        <v>51.376280000103336</v>
      </c>
      <c r="HU17" s="1">
        <f t="shared" si="216"/>
        <v>50.348754400101271</v>
      </c>
      <c r="HV17" s="1">
        <f t="shared" si="216"/>
        <v>49.341779312099241</v>
      </c>
    </row>
    <row r="20" spans="2:230" x14ac:dyDescent="0.2">
      <c r="AF20" t="s">
        <v>48</v>
      </c>
      <c r="AG20" s="11">
        <v>-0.02</v>
      </c>
    </row>
    <row r="21" spans="2:230" x14ac:dyDescent="0.2">
      <c r="B21" s="2" t="s">
        <v>10</v>
      </c>
      <c r="G21" s="11">
        <f t="shared" ref="G21:H28" si="217">+G4/C4-1</f>
        <v>2.5651988029071759E-3</v>
      </c>
      <c r="H21" s="11">
        <f t="shared" si="217"/>
        <v>9.7087378640776656E-3</v>
      </c>
      <c r="I21" s="11">
        <f>+I4/E4-1</f>
        <v>-1.1165698972755655E-2</v>
      </c>
      <c r="S21" s="11">
        <f>+S4/R4-1</f>
        <v>1.4894316066148328E-2</v>
      </c>
      <c r="T21" s="11">
        <f>+T4/S4-1</f>
        <v>-2.0718679184202893E-3</v>
      </c>
      <c r="AF21" t="s">
        <v>49</v>
      </c>
      <c r="AG21" s="11">
        <v>0.08</v>
      </c>
    </row>
    <row r="22" spans="2:230" x14ac:dyDescent="0.2">
      <c r="B22" s="2" t="s">
        <v>64</v>
      </c>
      <c r="G22" s="11">
        <f t="shared" si="217"/>
        <v>-4.1509433962264142E-2</v>
      </c>
      <c r="H22" s="11">
        <f t="shared" si="217"/>
        <v>5.6910569105691033E-2</v>
      </c>
      <c r="I22" s="11">
        <f t="shared" ref="I22:I28" si="218">+I5/E5-1</f>
        <v>-7.3529411764705621E-3</v>
      </c>
      <c r="S22" s="11">
        <f t="shared" ref="S22:T28" si="219">+S5/R5-1</f>
        <v>1.9065776930409228E-3</v>
      </c>
      <c r="T22" s="11">
        <f t="shared" si="219"/>
        <v>-1.5984776403425993E-3</v>
      </c>
      <c r="AF22" t="s">
        <v>50</v>
      </c>
      <c r="AG22" s="12">
        <f>NPV(AG21,T17:HV17)</f>
        <v>32077.205953387842</v>
      </c>
    </row>
    <row r="23" spans="2:230" x14ac:dyDescent="0.2">
      <c r="B23" s="2" t="s">
        <v>65</v>
      </c>
      <c r="G23" s="11">
        <f t="shared" si="217"/>
        <v>-0.52307692307692299</v>
      </c>
      <c r="H23" s="11">
        <f t="shared" si="217"/>
        <v>-1</v>
      </c>
      <c r="I23" s="11">
        <f t="shared" si="218"/>
        <v>-1</v>
      </c>
      <c r="S23" s="11">
        <f t="shared" si="219"/>
        <v>0.14285714285714279</v>
      </c>
      <c r="T23" s="11">
        <f t="shared" si="219"/>
        <v>-0.88602941176470584</v>
      </c>
    </row>
    <row r="24" spans="2:230" x14ac:dyDescent="0.2">
      <c r="B24" s="26" t="s">
        <v>37</v>
      </c>
      <c r="G24" s="11">
        <f t="shared" si="217"/>
        <v>-1.4612214312476612E-2</v>
      </c>
      <c r="H24" s="11">
        <f t="shared" si="217"/>
        <v>-9.7087378640776656E-3</v>
      </c>
      <c r="I24" s="11">
        <f t="shared" si="218"/>
        <v>-3.3838973162193753E-2</v>
      </c>
      <c r="S24" s="11">
        <f t="shared" si="219"/>
        <v>1.6509886734497936E-2</v>
      </c>
      <c r="T24" s="11">
        <f t="shared" si="219"/>
        <v>-2.47289896128422E-2</v>
      </c>
    </row>
    <row r="25" spans="2:230" x14ac:dyDescent="0.2">
      <c r="B25" s="25" t="s">
        <v>34</v>
      </c>
      <c r="G25" s="11">
        <f t="shared" si="217"/>
        <v>-6.6617320503330468E-3</v>
      </c>
      <c r="H25" s="11">
        <f t="shared" si="217"/>
        <v>0.21789473684210536</v>
      </c>
      <c r="I25" s="11">
        <f t="shared" si="218"/>
        <v>-0.14264376400298728</v>
      </c>
      <c r="S25" s="11">
        <f t="shared" si="219"/>
        <v>0.1193877551020408</v>
      </c>
      <c r="T25" s="11">
        <f t="shared" si="219"/>
        <v>-1.5451230628988233E-2</v>
      </c>
    </row>
    <row r="26" spans="2:230" x14ac:dyDescent="0.2">
      <c r="B26" s="25" t="s">
        <v>36</v>
      </c>
      <c r="G26" s="11">
        <f t="shared" si="217"/>
        <v>2.8915662650602414E-2</v>
      </c>
      <c r="H26" s="11">
        <f t="shared" si="217"/>
        <v>2.6378896882494063E-2</v>
      </c>
      <c r="I26" s="11">
        <f t="shared" si="218"/>
        <v>2.4154589371980784E-3</v>
      </c>
      <c r="S26" s="11">
        <f t="shared" si="219"/>
        <v>8.767303889255107E-2</v>
      </c>
      <c r="T26" s="11">
        <f t="shared" si="219"/>
        <v>1.4545454545454639E-2</v>
      </c>
    </row>
    <row r="27" spans="2:230" x14ac:dyDescent="0.2">
      <c r="B27" s="25" t="s">
        <v>35</v>
      </c>
      <c r="G27" s="11">
        <f t="shared" si="217"/>
        <v>0.12749999999999995</v>
      </c>
      <c r="H27" s="11">
        <f t="shared" si="217"/>
        <v>0.11235955056179781</v>
      </c>
      <c r="I27" s="11">
        <f t="shared" si="218"/>
        <v>0.11538461538461542</v>
      </c>
      <c r="S27" s="11">
        <f t="shared" si="219"/>
        <v>7.2878228782287779E-2</v>
      </c>
      <c r="T27" s="11">
        <f t="shared" si="219"/>
        <v>0.11539122957867587</v>
      </c>
    </row>
    <row r="28" spans="2:230" x14ac:dyDescent="0.2">
      <c r="B28" s="26" t="s">
        <v>46</v>
      </c>
      <c r="G28" s="11">
        <f t="shared" si="217"/>
        <v>3.1023784901758056E-3</v>
      </c>
      <c r="H28" s="11">
        <f t="shared" si="217"/>
        <v>5.1484230055658609E-2</v>
      </c>
      <c r="I28" s="11">
        <f t="shared" si="218"/>
        <v>-5.484861781483108E-2</v>
      </c>
      <c r="S28" s="11">
        <f t="shared" si="219"/>
        <v>5.0298128579018941E-2</v>
      </c>
      <c r="T28" s="11">
        <f t="shared" si="219"/>
        <v>-9.6385813051542701E-3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2E5B-D9E9-644C-9115-F2918BED58DB}">
  <sheetPr>
    <tabColor theme="9" tint="0.79998168889431442"/>
  </sheetPr>
  <dimension ref="B2:HR20"/>
  <sheetViews>
    <sheetView workbookViewId="0">
      <selection activeCell="B6" sqref="B6:B14"/>
    </sheetView>
  </sheetViews>
  <sheetFormatPr baseColWidth="10" defaultRowHeight="16" x14ac:dyDescent="0.2"/>
  <cols>
    <col min="1" max="1" width="1.5" customWidth="1"/>
    <col min="2" max="2" width="17.1640625" bestFit="1" customWidth="1"/>
    <col min="3" max="10" width="6.33203125" bestFit="1" customWidth="1"/>
    <col min="11" max="11" width="3.33203125" customWidth="1"/>
    <col min="12" max="15" width="6.6640625" bestFit="1" customWidth="1"/>
    <col min="16" max="25" width="6.33203125" bestFit="1" customWidth="1"/>
    <col min="26" max="27" width="5.6640625" bestFit="1" customWidth="1"/>
    <col min="28" max="28" width="8.83203125" bestFit="1" customWidth="1"/>
    <col min="29" max="29" width="10.83203125" bestFit="1" customWidth="1"/>
    <col min="30" max="75" width="5.6640625" bestFit="1" customWidth="1"/>
    <col min="76" max="226" width="5.1640625" bestFit="1" customWidth="1"/>
  </cols>
  <sheetData>
    <row r="2" spans="2:226" s="10" customFormat="1" x14ac:dyDescent="0.2">
      <c r="E2" s="10">
        <v>45472</v>
      </c>
      <c r="G2" s="10">
        <v>45654</v>
      </c>
      <c r="I2" s="10">
        <v>45836</v>
      </c>
    </row>
    <row r="3" spans="2:226" x14ac:dyDescent="0.2"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6</v>
      </c>
      <c r="J3" t="s">
        <v>33</v>
      </c>
      <c r="L3">
        <v>2021</v>
      </c>
      <c r="M3">
        <f t="shared" ref="M3:Y4" si="0">+L3+1</f>
        <v>2022</v>
      </c>
      <c r="N3">
        <f t="shared" si="0"/>
        <v>2023</v>
      </c>
      <c r="O3">
        <f t="shared" si="0"/>
        <v>2024</v>
      </c>
      <c r="P3">
        <f t="shared" si="0"/>
        <v>2025</v>
      </c>
      <c r="Q3">
        <f t="shared" si="0"/>
        <v>2026</v>
      </c>
      <c r="R3">
        <f t="shared" si="0"/>
        <v>2027</v>
      </c>
      <c r="S3">
        <f t="shared" si="0"/>
        <v>2028</v>
      </c>
      <c r="T3">
        <f t="shared" si="0"/>
        <v>2029</v>
      </c>
      <c r="U3">
        <f t="shared" si="0"/>
        <v>2030</v>
      </c>
      <c r="V3">
        <f t="shared" si="0"/>
        <v>2031</v>
      </c>
      <c r="W3">
        <f t="shared" si="0"/>
        <v>2032</v>
      </c>
      <c r="X3">
        <f t="shared" si="0"/>
        <v>2033</v>
      </c>
      <c r="Y3">
        <f t="shared" si="0"/>
        <v>2034</v>
      </c>
      <c r="Z3">
        <f>+Y3+1</f>
        <v>2035</v>
      </c>
      <c r="AA3">
        <f t="shared" ref="AA3:CL3" si="1">+Z3+1</f>
        <v>2036</v>
      </c>
      <c r="AB3">
        <f t="shared" si="1"/>
        <v>2037</v>
      </c>
      <c r="AC3">
        <f t="shared" si="1"/>
        <v>2038</v>
      </c>
      <c r="AD3">
        <f t="shared" si="1"/>
        <v>2039</v>
      </c>
      <c r="AE3">
        <f t="shared" si="1"/>
        <v>2040</v>
      </c>
      <c r="AF3">
        <f t="shared" si="1"/>
        <v>2041</v>
      </c>
      <c r="AG3">
        <f t="shared" si="1"/>
        <v>2042</v>
      </c>
      <c r="AH3">
        <f t="shared" si="1"/>
        <v>2043</v>
      </c>
      <c r="AI3">
        <f t="shared" si="1"/>
        <v>2044</v>
      </c>
      <c r="AJ3">
        <f t="shared" si="1"/>
        <v>2045</v>
      </c>
      <c r="AK3">
        <f t="shared" si="1"/>
        <v>2046</v>
      </c>
      <c r="AL3">
        <f t="shared" si="1"/>
        <v>2047</v>
      </c>
      <c r="AM3">
        <f t="shared" si="1"/>
        <v>2048</v>
      </c>
      <c r="AN3">
        <f t="shared" si="1"/>
        <v>2049</v>
      </c>
      <c r="AO3">
        <f t="shared" si="1"/>
        <v>2050</v>
      </c>
      <c r="AP3">
        <f t="shared" si="1"/>
        <v>2051</v>
      </c>
      <c r="AQ3">
        <f t="shared" si="1"/>
        <v>2052</v>
      </c>
      <c r="AR3">
        <f t="shared" si="1"/>
        <v>2053</v>
      </c>
      <c r="AS3">
        <f t="shared" si="1"/>
        <v>2054</v>
      </c>
      <c r="AT3">
        <f t="shared" si="1"/>
        <v>2055</v>
      </c>
      <c r="AU3">
        <f t="shared" si="1"/>
        <v>2056</v>
      </c>
      <c r="AV3">
        <f t="shared" si="1"/>
        <v>2057</v>
      </c>
      <c r="AW3">
        <f t="shared" si="1"/>
        <v>2058</v>
      </c>
      <c r="AX3">
        <f t="shared" si="1"/>
        <v>2059</v>
      </c>
      <c r="AY3">
        <f t="shared" si="1"/>
        <v>2060</v>
      </c>
      <c r="AZ3">
        <f t="shared" si="1"/>
        <v>2061</v>
      </c>
      <c r="BA3">
        <f t="shared" si="1"/>
        <v>2062</v>
      </c>
      <c r="BB3">
        <f t="shared" si="1"/>
        <v>2063</v>
      </c>
      <c r="BC3">
        <f t="shared" si="1"/>
        <v>2064</v>
      </c>
      <c r="BD3">
        <f t="shared" si="1"/>
        <v>2065</v>
      </c>
      <c r="BE3">
        <f t="shared" si="1"/>
        <v>2066</v>
      </c>
      <c r="BF3">
        <f t="shared" si="1"/>
        <v>2067</v>
      </c>
      <c r="BG3">
        <f t="shared" si="1"/>
        <v>2068</v>
      </c>
      <c r="BH3">
        <f t="shared" si="1"/>
        <v>2069</v>
      </c>
      <c r="BI3">
        <f t="shared" si="1"/>
        <v>2070</v>
      </c>
      <c r="BJ3">
        <f t="shared" si="1"/>
        <v>2071</v>
      </c>
      <c r="BK3">
        <f t="shared" si="1"/>
        <v>2072</v>
      </c>
      <c r="BL3">
        <f t="shared" si="1"/>
        <v>2073</v>
      </c>
      <c r="BM3">
        <f t="shared" si="1"/>
        <v>2074</v>
      </c>
      <c r="BN3">
        <f t="shared" si="1"/>
        <v>2075</v>
      </c>
      <c r="BO3">
        <f t="shared" si="1"/>
        <v>2076</v>
      </c>
      <c r="BP3">
        <f t="shared" si="1"/>
        <v>2077</v>
      </c>
      <c r="BQ3">
        <f t="shared" si="1"/>
        <v>2078</v>
      </c>
      <c r="BR3">
        <f t="shared" si="1"/>
        <v>2079</v>
      </c>
      <c r="BS3">
        <f t="shared" si="1"/>
        <v>2080</v>
      </c>
      <c r="BT3">
        <f t="shared" si="1"/>
        <v>2081</v>
      </c>
      <c r="BU3">
        <f t="shared" si="1"/>
        <v>2082</v>
      </c>
      <c r="BV3">
        <f t="shared" si="1"/>
        <v>2083</v>
      </c>
      <c r="BW3">
        <f t="shared" si="1"/>
        <v>2084</v>
      </c>
      <c r="BX3">
        <f t="shared" si="1"/>
        <v>2085</v>
      </c>
      <c r="BY3">
        <f t="shared" si="1"/>
        <v>2086</v>
      </c>
      <c r="BZ3">
        <f t="shared" si="1"/>
        <v>2087</v>
      </c>
      <c r="CA3">
        <f t="shared" si="1"/>
        <v>2088</v>
      </c>
      <c r="CB3">
        <f t="shared" si="1"/>
        <v>2089</v>
      </c>
      <c r="CC3">
        <f t="shared" si="1"/>
        <v>2090</v>
      </c>
      <c r="CD3">
        <f t="shared" si="1"/>
        <v>2091</v>
      </c>
      <c r="CE3">
        <f t="shared" si="1"/>
        <v>2092</v>
      </c>
      <c r="CF3">
        <f t="shared" si="1"/>
        <v>2093</v>
      </c>
      <c r="CG3">
        <f t="shared" si="1"/>
        <v>2094</v>
      </c>
      <c r="CH3">
        <f t="shared" si="1"/>
        <v>2095</v>
      </c>
      <c r="CI3">
        <f t="shared" si="1"/>
        <v>2096</v>
      </c>
      <c r="CJ3">
        <f t="shared" si="1"/>
        <v>2097</v>
      </c>
      <c r="CK3">
        <f t="shared" si="1"/>
        <v>2098</v>
      </c>
      <c r="CL3">
        <f t="shared" si="1"/>
        <v>2099</v>
      </c>
      <c r="CM3">
        <f t="shared" ref="CM3:EX3" si="2">+CL3+1</f>
        <v>2100</v>
      </c>
      <c r="CN3">
        <f t="shared" si="2"/>
        <v>2101</v>
      </c>
      <c r="CO3">
        <f t="shared" si="2"/>
        <v>2102</v>
      </c>
      <c r="CP3">
        <f t="shared" si="2"/>
        <v>2103</v>
      </c>
      <c r="CQ3">
        <f t="shared" si="2"/>
        <v>2104</v>
      </c>
      <c r="CR3">
        <f t="shared" si="2"/>
        <v>2105</v>
      </c>
      <c r="CS3">
        <f t="shared" si="2"/>
        <v>2106</v>
      </c>
      <c r="CT3">
        <f t="shared" si="2"/>
        <v>2107</v>
      </c>
      <c r="CU3">
        <f t="shared" si="2"/>
        <v>2108</v>
      </c>
      <c r="CV3">
        <f t="shared" si="2"/>
        <v>2109</v>
      </c>
      <c r="CW3">
        <f t="shared" si="2"/>
        <v>2110</v>
      </c>
      <c r="CX3">
        <f t="shared" si="2"/>
        <v>2111</v>
      </c>
      <c r="CY3">
        <f t="shared" si="2"/>
        <v>2112</v>
      </c>
      <c r="CZ3">
        <f t="shared" si="2"/>
        <v>2113</v>
      </c>
      <c r="DA3">
        <f t="shared" si="2"/>
        <v>2114</v>
      </c>
      <c r="DB3">
        <f t="shared" si="2"/>
        <v>2115</v>
      </c>
      <c r="DC3">
        <f t="shared" si="2"/>
        <v>2116</v>
      </c>
      <c r="DD3">
        <f t="shared" si="2"/>
        <v>2117</v>
      </c>
      <c r="DE3">
        <f t="shared" si="2"/>
        <v>2118</v>
      </c>
      <c r="DF3">
        <f t="shared" si="2"/>
        <v>2119</v>
      </c>
      <c r="DG3">
        <f t="shared" si="2"/>
        <v>2120</v>
      </c>
      <c r="DH3">
        <f t="shared" si="2"/>
        <v>2121</v>
      </c>
      <c r="DI3">
        <f t="shared" si="2"/>
        <v>2122</v>
      </c>
      <c r="DJ3">
        <f t="shared" si="2"/>
        <v>2123</v>
      </c>
      <c r="DK3">
        <f t="shared" si="2"/>
        <v>2124</v>
      </c>
      <c r="DL3">
        <f t="shared" si="2"/>
        <v>2125</v>
      </c>
      <c r="DM3">
        <f t="shared" si="2"/>
        <v>2126</v>
      </c>
      <c r="DN3">
        <f t="shared" si="2"/>
        <v>2127</v>
      </c>
      <c r="DO3">
        <f t="shared" si="2"/>
        <v>2128</v>
      </c>
      <c r="DP3">
        <f t="shared" si="2"/>
        <v>2129</v>
      </c>
      <c r="DQ3">
        <f t="shared" si="2"/>
        <v>2130</v>
      </c>
      <c r="DR3">
        <f t="shared" si="2"/>
        <v>2131</v>
      </c>
      <c r="DS3">
        <f t="shared" si="2"/>
        <v>2132</v>
      </c>
      <c r="DT3">
        <f t="shared" si="2"/>
        <v>2133</v>
      </c>
      <c r="DU3">
        <f t="shared" si="2"/>
        <v>2134</v>
      </c>
      <c r="DV3">
        <f t="shared" si="2"/>
        <v>2135</v>
      </c>
      <c r="DW3">
        <f t="shared" si="2"/>
        <v>2136</v>
      </c>
      <c r="DX3">
        <f t="shared" si="2"/>
        <v>2137</v>
      </c>
      <c r="DY3">
        <f t="shared" si="2"/>
        <v>2138</v>
      </c>
      <c r="DZ3">
        <f t="shared" si="2"/>
        <v>2139</v>
      </c>
      <c r="EA3">
        <f t="shared" si="2"/>
        <v>2140</v>
      </c>
      <c r="EB3">
        <f t="shared" si="2"/>
        <v>2141</v>
      </c>
      <c r="EC3">
        <f t="shared" si="2"/>
        <v>2142</v>
      </c>
      <c r="ED3">
        <f t="shared" si="2"/>
        <v>2143</v>
      </c>
      <c r="EE3">
        <f t="shared" si="2"/>
        <v>2144</v>
      </c>
      <c r="EF3">
        <f t="shared" si="2"/>
        <v>2145</v>
      </c>
      <c r="EG3">
        <f t="shared" si="2"/>
        <v>2146</v>
      </c>
      <c r="EH3">
        <f t="shared" si="2"/>
        <v>2147</v>
      </c>
      <c r="EI3">
        <f t="shared" si="2"/>
        <v>2148</v>
      </c>
      <c r="EJ3">
        <f t="shared" si="2"/>
        <v>2149</v>
      </c>
      <c r="EK3">
        <f t="shared" si="2"/>
        <v>2150</v>
      </c>
      <c r="EL3">
        <f t="shared" si="2"/>
        <v>2151</v>
      </c>
      <c r="EM3">
        <f t="shared" si="2"/>
        <v>2152</v>
      </c>
      <c r="EN3">
        <f t="shared" si="2"/>
        <v>2153</v>
      </c>
      <c r="EO3">
        <f t="shared" si="2"/>
        <v>2154</v>
      </c>
      <c r="EP3">
        <f t="shared" si="2"/>
        <v>2155</v>
      </c>
      <c r="EQ3">
        <f t="shared" si="2"/>
        <v>2156</v>
      </c>
      <c r="ER3">
        <f t="shared" si="2"/>
        <v>2157</v>
      </c>
      <c r="ES3">
        <f t="shared" si="2"/>
        <v>2158</v>
      </c>
      <c r="ET3">
        <f t="shared" si="2"/>
        <v>2159</v>
      </c>
      <c r="EU3">
        <f t="shared" si="2"/>
        <v>2160</v>
      </c>
      <c r="EV3">
        <f t="shared" si="2"/>
        <v>2161</v>
      </c>
      <c r="EW3">
        <f t="shared" si="2"/>
        <v>2162</v>
      </c>
      <c r="EX3">
        <f t="shared" si="2"/>
        <v>2163</v>
      </c>
      <c r="EY3">
        <f t="shared" ref="EY3:GC3" si="3">+EX3+1</f>
        <v>2164</v>
      </c>
      <c r="EZ3">
        <f t="shared" si="3"/>
        <v>2165</v>
      </c>
      <c r="FA3">
        <f t="shared" si="3"/>
        <v>2166</v>
      </c>
      <c r="FB3">
        <f t="shared" si="3"/>
        <v>2167</v>
      </c>
      <c r="FC3">
        <f t="shared" si="3"/>
        <v>2168</v>
      </c>
      <c r="FD3">
        <f t="shared" si="3"/>
        <v>2169</v>
      </c>
      <c r="FE3">
        <f t="shared" si="3"/>
        <v>2170</v>
      </c>
      <c r="FF3">
        <f t="shared" si="3"/>
        <v>2171</v>
      </c>
      <c r="FG3">
        <f t="shared" si="3"/>
        <v>2172</v>
      </c>
      <c r="FH3">
        <f t="shared" si="3"/>
        <v>2173</v>
      </c>
      <c r="FI3">
        <f t="shared" si="3"/>
        <v>2174</v>
      </c>
      <c r="FJ3">
        <f t="shared" si="3"/>
        <v>2175</v>
      </c>
      <c r="FK3">
        <f t="shared" si="3"/>
        <v>2176</v>
      </c>
      <c r="FL3">
        <f t="shared" si="3"/>
        <v>2177</v>
      </c>
      <c r="FM3">
        <f t="shared" si="3"/>
        <v>2178</v>
      </c>
      <c r="FN3">
        <f t="shared" si="3"/>
        <v>2179</v>
      </c>
      <c r="FO3">
        <f t="shared" si="3"/>
        <v>2180</v>
      </c>
      <c r="FP3">
        <f t="shared" si="3"/>
        <v>2181</v>
      </c>
      <c r="FQ3">
        <f t="shared" si="3"/>
        <v>2182</v>
      </c>
      <c r="FR3">
        <f t="shared" si="3"/>
        <v>2183</v>
      </c>
      <c r="FS3">
        <f t="shared" si="3"/>
        <v>2184</v>
      </c>
      <c r="FT3">
        <f t="shared" si="3"/>
        <v>2185</v>
      </c>
      <c r="FU3">
        <f t="shared" si="3"/>
        <v>2186</v>
      </c>
      <c r="FV3">
        <f t="shared" si="3"/>
        <v>2187</v>
      </c>
      <c r="FW3">
        <f t="shared" si="3"/>
        <v>2188</v>
      </c>
      <c r="FX3">
        <f t="shared" si="3"/>
        <v>2189</v>
      </c>
      <c r="FY3">
        <f t="shared" si="3"/>
        <v>2190</v>
      </c>
      <c r="FZ3">
        <f t="shared" si="3"/>
        <v>2191</v>
      </c>
      <c r="GA3">
        <f t="shared" si="3"/>
        <v>2192</v>
      </c>
      <c r="GB3">
        <f t="shared" si="3"/>
        <v>2193</v>
      </c>
      <c r="GC3">
        <f t="shared" si="3"/>
        <v>2194</v>
      </c>
      <c r="GD3">
        <f t="shared" ref="GD3:HO3" si="4">+GC3+1</f>
        <v>2195</v>
      </c>
      <c r="GE3">
        <f t="shared" si="4"/>
        <v>2196</v>
      </c>
      <c r="GF3">
        <f t="shared" si="4"/>
        <v>2197</v>
      </c>
      <c r="GG3">
        <f t="shared" si="4"/>
        <v>2198</v>
      </c>
      <c r="GH3">
        <f t="shared" si="4"/>
        <v>2199</v>
      </c>
      <c r="GI3">
        <f t="shared" si="4"/>
        <v>2200</v>
      </c>
      <c r="GJ3">
        <f t="shared" si="4"/>
        <v>2201</v>
      </c>
      <c r="GK3">
        <f t="shared" si="4"/>
        <v>2202</v>
      </c>
      <c r="GL3">
        <f t="shared" si="4"/>
        <v>2203</v>
      </c>
      <c r="GM3">
        <f t="shared" si="4"/>
        <v>2204</v>
      </c>
      <c r="GN3">
        <f t="shared" si="4"/>
        <v>2205</v>
      </c>
      <c r="GO3">
        <f t="shared" si="4"/>
        <v>2206</v>
      </c>
      <c r="GP3">
        <f t="shared" si="4"/>
        <v>2207</v>
      </c>
      <c r="GQ3">
        <f t="shared" si="4"/>
        <v>2208</v>
      </c>
      <c r="GR3">
        <f t="shared" si="4"/>
        <v>2209</v>
      </c>
      <c r="GS3">
        <f t="shared" si="4"/>
        <v>2210</v>
      </c>
      <c r="GT3">
        <f t="shared" si="4"/>
        <v>2211</v>
      </c>
      <c r="GU3">
        <f t="shared" si="4"/>
        <v>2212</v>
      </c>
      <c r="GV3">
        <f t="shared" si="4"/>
        <v>2213</v>
      </c>
      <c r="GW3">
        <f t="shared" si="4"/>
        <v>2214</v>
      </c>
      <c r="GX3">
        <f t="shared" si="4"/>
        <v>2215</v>
      </c>
      <c r="GY3">
        <f t="shared" si="4"/>
        <v>2216</v>
      </c>
      <c r="GZ3">
        <f t="shared" si="4"/>
        <v>2217</v>
      </c>
      <c r="HA3">
        <f t="shared" si="4"/>
        <v>2218</v>
      </c>
      <c r="HB3">
        <f t="shared" si="4"/>
        <v>2219</v>
      </c>
      <c r="HC3">
        <f t="shared" si="4"/>
        <v>2220</v>
      </c>
      <c r="HD3">
        <f t="shared" si="4"/>
        <v>2221</v>
      </c>
      <c r="HE3">
        <f t="shared" si="4"/>
        <v>2222</v>
      </c>
      <c r="HF3">
        <f t="shared" si="4"/>
        <v>2223</v>
      </c>
      <c r="HG3">
        <f t="shared" si="4"/>
        <v>2224</v>
      </c>
      <c r="HH3">
        <f t="shared" si="4"/>
        <v>2225</v>
      </c>
      <c r="HI3">
        <f t="shared" si="4"/>
        <v>2226</v>
      </c>
      <c r="HJ3">
        <f t="shared" si="4"/>
        <v>2227</v>
      </c>
      <c r="HK3">
        <f t="shared" si="4"/>
        <v>2228</v>
      </c>
      <c r="HL3">
        <f t="shared" si="4"/>
        <v>2229</v>
      </c>
      <c r="HM3">
        <f t="shared" si="4"/>
        <v>2230</v>
      </c>
      <c r="HN3">
        <f t="shared" si="4"/>
        <v>2231</v>
      </c>
      <c r="HO3">
        <f t="shared" si="4"/>
        <v>2232</v>
      </c>
      <c r="HP3">
        <f t="shared" ref="HP3:HR3" si="5">+HO3+1</f>
        <v>2233</v>
      </c>
      <c r="HQ3">
        <f t="shared" si="5"/>
        <v>2234</v>
      </c>
      <c r="HR3">
        <f t="shared" si="5"/>
        <v>2235</v>
      </c>
    </row>
    <row r="4" spans="2:226" s="1" customFormat="1" x14ac:dyDescent="0.2">
      <c r="B4" s="1" t="s">
        <v>10</v>
      </c>
      <c r="C4" s="1">
        <v>1480</v>
      </c>
      <c r="D4" s="1">
        <v>1506</v>
      </c>
      <c r="E4" s="1">
        <v>1451</v>
      </c>
      <c r="F4" s="1">
        <f>+O4-SUM(C4:E4)</f>
        <v>1389</v>
      </c>
      <c r="G4" s="1">
        <v>1454</v>
      </c>
      <c r="H4" s="1">
        <v>1507</v>
      </c>
      <c r="I4" s="1">
        <v>1416</v>
      </c>
      <c r="J4" s="1">
        <f>+F4*0.98</f>
        <v>1361.22</v>
      </c>
      <c r="L4" s="1">
        <v>6045</v>
      </c>
      <c r="M4" s="1">
        <v>6257</v>
      </c>
      <c r="N4" s="1">
        <f t="shared" si="0"/>
        <v>6258</v>
      </c>
      <c r="O4" s="1">
        <v>5826</v>
      </c>
      <c r="P4" s="1">
        <f>SUM(G4:J4)</f>
        <v>5738.22</v>
      </c>
      <c r="Q4" s="1">
        <f>+P4*0.98</f>
        <v>5623.4556000000002</v>
      </c>
      <c r="R4" s="1">
        <f t="shared" ref="R4:Y4" si="6">+Q4*0.98</f>
        <v>5510.9864880000005</v>
      </c>
      <c r="S4" s="1">
        <f t="shared" si="6"/>
        <v>5400.7667582399999</v>
      </c>
      <c r="T4" s="1">
        <f t="shared" si="6"/>
        <v>5292.7514230751995</v>
      </c>
      <c r="U4" s="1">
        <f t="shared" si="6"/>
        <v>5186.8963946136955</v>
      </c>
      <c r="V4" s="1">
        <f t="shared" si="6"/>
        <v>5083.1584667214211</v>
      </c>
      <c r="W4" s="1">
        <f t="shared" si="6"/>
        <v>4981.4952973869922</v>
      </c>
      <c r="X4" s="1">
        <f t="shared" si="6"/>
        <v>4881.8653914392526</v>
      </c>
      <c r="Y4" s="1">
        <f t="shared" si="6"/>
        <v>4784.2280836104674</v>
      </c>
    </row>
    <row r="5" spans="2:226" s="1" customFormat="1" x14ac:dyDescent="0.2">
      <c r="B5" s="1" t="s">
        <v>21</v>
      </c>
      <c r="C5" s="1">
        <v>286</v>
      </c>
      <c r="D5" s="1">
        <v>253</v>
      </c>
      <c r="E5" s="1">
        <v>275</v>
      </c>
      <c r="F5" s="1">
        <f>+O5-SUM(C5:E5)</f>
        <v>232</v>
      </c>
      <c r="G5" s="1">
        <v>201</v>
      </c>
      <c r="H5" s="1">
        <v>136</v>
      </c>
      <c r="I5" s="1">
        <v>134</v>
      </c>
      <c r="J5" s="1">
        <f>+F5*0.98</f>
        <v>227.35999999999999</v>
      </c>
      <c r="L5" s="1">
        <v>1998</v>
      </c>
      <c r="M5" s="1">
        <v>1482</v>
      </c>
      <c r="N5" s="1">
        <v>1233</v>
      </c>
      <c r="O5" s="1">
        <v>1046</v>
      </c>
      <c r="P5" s="1">
        <f t="shared" ref="P5:P14" si="7">SUM(G5:J5)</f>
        <v>698.36</v>
      </c>
      <c r="Q5" s="1">
        <f>+P5*0.98</f>
        <v>684.39279999999997</v>
      </c>
      <c r="R5" s="1">
        <f t="shared" ref="R5:Y5" si="8">+Q5*0.98</f>
        <v>670.70494399999995</v>
      </c>
      <c r="S5" s="1">
        <f t="shared" si="8"/>
        <v>657.29084511999997</v>
      </c>
      <c r="T5" s="1">
        <f t="shared" si="8"/>
        <v>644.14502821759993</v>
      </c>
      <c r="U5" s="1">
        <f t="shared" si="8"/>
        <v>631.26212765324794</v>
      </c>
      <c r="V5" s="1">
        <f t="shared" si="8"/>
        <v>618.63688510018301</v>
      </c>
      <c r="W5" s="1">
        <f t="shared" si="8"/>
        <v>606.26414739817938</v>
      </c>
      <c r="X5" s="1">
        <f t="shared" si="8"/>
        <v>594.13886445021581</v>
      </c>
      <c r="Y5" s="1">
        <f t="shared" si="8"/>
        <v>582.25608716121144</v>
      </c>
    </row>
    <row r="6" spans="2:226" s="7" customFormat="1" x14ac:dyDescent="0.2">
      <c r="B6" s="9" t="s">
        <v>37</v>
      </c>
      <c r="C6" s="7">
        <f t="shared" ref="C6:J6" si="9">+SUM(C4:C5)</f>
        <v>1766</v>
      </c>
      <c r="D6" s="7">
        <f t="shared" si="9"/>
        <v>1759</v>
      </c>
      <c r="E6" s="7">
        <f t="shared" si="9"/>
        <v>1726</v>
      </c>
      <c r="F6" s="7">
        <f t="shared" si="9"/>
        <v>1621</v>
      </c>
      <c r="G6" s="7">
        <f t="shared" si="9"/>
        <v>1655</v>
      </c>
      <c r="H6" s="7">
        <f t="shared" si="9"/>
        <v>1643</v>
      </c>
      <c r="I6" s="7">
        <f t="shared" si="9"/>
        <v>1550</v>
      </c>
      <c r="J6" s="7">
        <f t="shared" si="9"/>
        <v>1588.58</v>
      </c>
      <c r="L6" s="7">
        <f t="shared" ref="L6:M6" si="10">+SUM(L4:L5)</f>
        <v>8043</v>
      </c>
      <c r="M6" s="7">
        <f t="shared" si="10"/>
        <v>7739</v>
      </c>
      <c r="N6" s="7">
        <f>+SUM(N4:N5)</f>
        <v>7491</v>
      </c>
      <c r="O6" s="7">
        <f>+SUM(O4:O5)</f>
        <v>6872</v>
      </c>
      <c r="P6" s="1">
        <f t="shared" si="7"/>
        <v>6436.58</v>
      </c>
      <c r="Q6" s="7">
        <f>+SUM(Q4:Q5)</f>
        <v>6307.8483999999999</v>
      </c>
      <c r="R6" s="7">
        <f t="shared" ref="R6:Y6" si="11">+SUM(R4:R5)</f>
        <v>6181.6914320000005</v>
      </c>
      <c r="S6" s="7">
        <f t="shared" si="11"/>
        <v>6058.05760336</v>
      </c>
      <c r="T6" s="7">
        <f t="shared" si="11"/>
        <v>5936.8964512927996</v>
      </c>
      <c r="U6" s="7">
        <f t="shared" si="11"/>
        <v>5818.1585222669437</v>
      </c>
      <c r="V6" s="7">
        <f t="shared" si="11"/>
        <v>5701.7953518216036</v>
      </c>
      <c r="W6" s="7">
        <f t="shared" si="11"/>
        <v>5587.7594447851716</v>
      </c>
      <c r="X6" s="7">
        <f t="shared" si="11"/>
        <v>5476.0042558894684</v>
      </c>
      <c r="Y6" s="7">
        <f t="shared" si="11"/>
        <v>5366.4841707716787</v>
      </c>
    </row>
    <row r="7" spans="2:226" s="1" customFormat="1" x14ac:dyDescent="0.2">
      <c r="B7" s="8" t="s">
        <v>34</v>
      </c>
      <c r="C7" s="1">
        <v>994</v>
      </c>
      <c r="D7" s="1">
        <v>974</v>
      </c>
      <c r="E7" s="1">
        <v>907</v>
      </c>
      <c r="F7" s="1">
        <f>+O7-SUM(C7:E7)</f>
        <v>801</v>
      </c>
      <c r="G7" s="1">
        <v>915</v>
      </c>
      <c r="H7" s="1">
        <v>736</v>
      </c>
      <c r="I7" s="1">
        <v>677</v>
      </c>
      <c r="J7" s="1">
        <f>+F7*0.98</f>
        <v>784.98</v>
      </c>
      <c r="L7" s="1">
        <v>5215</v>
      </c>
      <c r="M7" s="1">
        <v>4877</v>
      </c>
      <c r="N7" s="1">
        <v>4159</v>
      </c>
      <c r="O7" s="1">
        <v>3676</v>
      </c>
      <c r="P7" s="1">
        <f t="shared" si="7"/>
        <v>3112.98</v>
      </c>
      <c r="Q7" s="1">
        <f>+P7*0.98</f>
        <v>3050.7204000000002</v>
      </c>
      <c r="R7" s="1">
        <f t="shared" ref="R7:Y7" si="12">+Q7*0.98</f>
        <v>2989.7059920000002</v>
      </c>
      <c r="S7" s="1">
        <f t="shared" si="12"/>
        <v>2929.9118721600003</v>
      </c>
      <c r="T7" s="1">
        <f t="shared" si="12"/>
        <v>2871.3136347168002</v>
      </c>
      <c r="U7" s="1">
        <f t="shared" si="12"/>
        <v>2813.887362022464</v>
      </c>
      <c r="V7" s="1">
        <f t="shared" si="12"/>
        <v>2757.6096147820149</v>
      </c>
      <c r="W7" s="1">
        <f t="shared" si="12"/>
        <v>2702.4574224863745</v>
      </c>
      <c r="X7" s="1">
        <f t="shared" si="12"/>
        <v>2648.4082740366471</v>
      </c>
      <c r="Y7" s="1">
        <f t="shared" si="12"/>
        <v>2595.4401085559139</v>
      </c>
    </row>
    <row r="8" spans="2:226" s="1" customFormat="1" x14ac:dyDescent="0.2">
      <c r="B8" s="8" t="s">
        <v>35</v>
      </c>
      <c r="C8" s="1">
        <v>43</v>
      </c>
      <c r="D8" s="1">
        <v>32</v>
      </c>
      <c r="E8" s="1">
        <v>30</v>
      </c>
      <c r="F8" s="1">
        <f>+O8-SUM(C8:E8)</f>
        <v>39</v>
      </c>
      <c r="G8" s="1">
        <v>47</v>
      </c>
      <c r="H8" s="1">
        <v>39</v>
      </c>
      <c r="I8" s="1">
        <v>44</v>
      </c>
      <c r="J8" s="1">
        <f>+F8*0.98</f>
        <v>38.22</v>
      </c>
      <c r="L8" s="1">
        <v>258</v>
      </c>
      <c r="M8" s="1">
        <v>212</v>
      </c>
      <c r="N8" s="1">
        <v>173</v>
      </c>
      <c r="O8" s="1">
        <v>144</v>
      </c>
      <c r="P8" s="1">
        <f t="shared" si="7"/>
        <v>168.22</v>
      </c>
      <c r="Q8" s="1">
        <f>+P8*0.98</f>
        <v>164.85560000000001</v>
      </c>
      <c r="R8" s="1">
        <f t="shared" ref="R8:Y8" si="13">+Q8*0.98</f>
        <v>161.55848800000001</v>
      </c>
      <c r="S8" s="1">
        <f t="shared" si="13"/>
        <v>158.32731824000001</v>
      </c>
      <c r="T8" s="1">
        <f t="shared" si="13"/>
        <v>155.1607718752</v>
      </c>
      <c r="U8" s="1">
        <f t="shared" si="13"/>
        <v>152.05755643769601</v>
      </c>
      <c r="V8" s="1">
        <f t="shared" si="13"/>
        <v>149.0164053089421</v>
      </c>
      <c r="W8" s="1">
        <f t="shared" si="13"/>
        <v>146.03607720276327</v>
      </c>
      <c r="X8" s="1">
        <f t="shared" si="13"/>
        <v>143.11535565870801</v>
      </c>
      <c r="Y8" s="1">
        <f t="shared" si="13"/>
        <v>140.25304854553386</v>
      </c>
    </row>
    <row r="9" spans="2:226" s="7" customFormat="1" x14ac:dyDescent="0.2">
      <c r="B9" s="9" t="s">
        <v>46</v>
      </c>
      <c r="C9" s="7">
        <f t="shared" ref="C9:J9" si="14">SUM(C6:C8)</f>
        <v>2803</v>
      </c>
      <c r="D9" s="7">
        <f t="shared" si="14"/>
        <v>2765</v>
      </c>
      <c r="E9" s="7">
        <f t="shared" si="14"/>
        <v>2663</v>
      </c>
      <c r="F9" s="7">
        <f t="shared" si="14"/>
        <v>2461</v>
      </c>
      <c r="G9" s="7">
        <f t="shared" si="14"/>
        <v>2617</v>
      </c>
      <c r="H9" s="7">
        <f t="shared" si="14"/>
        <v>2418</v>
      </c>
      <c r="I9" s="7">
        <f t="shared" si="14"/>
        <v>2271</v>
      </c>
      <c r="J9" s="7">
        <f t="shared" si="14"/>
        <v>2411.7799999999997</v>
      </c>
      <c r="L9" s="7">
        <f>SUM(L6:L8)</f>
        <v>13516</v>
      </c>
      <c r="M9" s="7">
        <f>SUM(M6:M8)</f>
        <v>12828</v>
      </c>
      <c r="N9" s="7">
        <f>SUM(N6:N8)</f>
        <v>11823</v>
      </c>
      <c r="O9" s="7">
        <f>SUM(O6:O8)</f>
        <v>10692</v>
      </c>
      <c r="P9" s="1">
        <f t="shared" si="7"/>
        <v>9717.7799999999988</v>
      </c>
      <c r="Q9" s="7">
        <f>SUM(Q6:Q8)</f>
        <v>9523.4244000000017</v>
      </c>
      <c r="R9" s="7">
        <f t="shared" ref="R9:Y9" si="15">SUM(R6:R8)</f>
        <v>9332.9559120000013</v>
      </c>
      <c r="S9" s="7">
        <f t="shared" si="15"/>
        <v>9146.2967937600006</v>
      </c>
      <c r="T9" s="7">
        <f t="shared" si="15"/>
        <v>8963.3708578848</v>
      </c>
      <c r="U9" s="7">
        <f t="shared" si="15"/>
        <v>8784.1034407271036</v>
      </c>
      <c r="V9" s="7">
        <f t="shared" si="15"/>
        <v>8608.4213719125619</v>
      </c>
      <c r="W9" s="7">
        <f t="shared" si="15"/>
        <v>8436.2529444743086</v>
      </c>
      <c r="X9" s="7">
        <f t="shared" si="15"/>
        <v>8267.5278855848246</v>
      </c>
      <c r="Y9" s="7">
        <f t="shared" si="15"/>
        <v>8102.1773278731262</v>
      </c>
    </row>
    <row r="10" spans="2:226" s="1" customFormat="1" x14ac:dyDescent="0.2">
      <c r="B10" s="8" t="s">
        <v>41</v>
      </c>
      <c r="C10" s="1">
        <v>-1171</v>
      </c>
      <c r="D10" s="1">
        <v>-1458</v>
      </c>
      <c r="E10" s="1">
        <v>-1209</v>
      </c>
      <c r="F10" s="1">
        <f>+O10-SUM(C10:E10)</f>
        <v>-1245</v>
      </c>
      <c r="G10" s="1">
        <v>-1108</v>
      </c>
      <c r="H10" s="1">
        <v>-1237</v>
      </c>
      <c r="I10" s="1">
        <v>-1059</v>
      </c>
      <c r="J10" s="1">
        <f>+J$9*(I10/I$9)</f>
        <v>-1124.6477410832231</v>
      </c>
      <c r="L10" s="1">
        <v>-6250</v>
      </c>
      <c r="M10" s="1">
        <v>-5777</v>
      </c>
      <c r="N10" s="1">
        <v>-5577</v>
      </c>
      <c r="O10" s="1">
        <v>-5083</v>
      </c>
      <c r="P10" s="1">
        <f t="shared" si="7"/>
        <v>-4528.6477410832231</v>
      </c>
      <c r="Q10" s="1">
        <f>+Q$9*(P10/P$9)</f>
        <v>-4438.0747862615599</v>
      </c>
      <c r="R10" s="1">
        <f t="shared" ref="R10:Y10" si="16">+R$9*(Q10/Q$9)</f>
        <v>-4349.3132905363282</v>
      </c>
      <c r="S10" s="1">
        <f t="shared" si="16"/>
        <v>-4262.3270247256014</v>
      </c>
      <c r="T10" s="1">
        <f t="shared" si="16"/>
        <v>-4177.080484231089</v>
      </c>
      <c r="U10" s="1">
        <f t="shared" si="16"/>
        <v>-4093.538874546467</v>
      </c>
      <c r="V10" s="1">
        <f t="shared" si="16"/>
        <v>-4011.6680970555381</v>
      </c>
      <c r="W10" s="1">
        <f t="shared" si="16"/>
        <v>-3931.4347351144265</v>
      </c>
      <c r="X10" s="1">
        <f t="shared" si="16"/>
        <v>-3852.8060404121388</v>
      </c>
      <c r="Y10" s="1">
        <f t="shared" si="16"/>
        <v>-3775.7499196038953</v>
      </c>
    </row>
    <row r="11" spans="2:226" s="1" customFormat="1" x14ac:dyDescent="0.2">
      <c r="B11" s="8" t="s">
        <v>42</v>
      </c>
      <c r="C11" s="1">
        <v>-557</v>
      </c>
      <c r="D11" s="1">
        <v>-684</v>
      </c>
      <c r="E11" s="1">
        <v>-604</v>
      </c>
      <c r="F11" s="1">
        <f>+O11-SUM(C11:E11)</f>
        <v>-799</v>
      </c>
      <c r="G11" s="1">
        <v>-520</v>
      </c>
      <c r="H11" s="1">
        <v>-523</v>
      </c>
      <c r="I11" s="1">
        <v>-594</v>
      </c>
      <c r="J11" s="1">
        <f>+J$9*(I11/I$9)</f>
        <v>-630.82224570673702</v>
      </c>
      <c r="L11" s="1">
        <v>-2647</v>
      </c>
      <c r="M11" s="1">
        <v>-2571</v>
      </c>
      <c r="N11" s="1">
        <v>-2641</v>
      </c>
      <c r="O11" s="1">
        <v>-2644</v>
      </c>
      <c r="P11" s="1">
        <f t="shared" si="7"/>
        <v>-2267.8222457067368</v>
      </c>
      <c r="Q11" s="1">
        <f>+Q$9*(P11/P$9)</f>
        <v>-2222.4658007926027</v>
      </c>
      <c r="R11" s="1">
        <f t="shared" ref="R11:Y11" si="17">+R$9*(Q11/Q$9)</f>
        <v>-2178.0164847767505</v>
      </c>
      <c r="S11" s="1">
        <f t="shared" si="17"/>
        <v>-2134.4561550812155</v>
      </c>
      <c r="T11" s="1">
        <f t="shared" si="17"/>
        <v>-2091.7670319795911</v>
      </c>
      <c r="U11" s="1">
        <f t="shared" si="17"/>
        <v>-2049.9316913399994</v>
      </c>
      <c r="V11" s="1">
        <f t="shared" si="17"/>
        <v>-2008.9330575131994</v>
      </c>
      <c r="W11" s="1">
        <f t="shared" si="17"/>
        <v>-1968.754396362935</v>
      </c>
      <c r="X11" s="1">
        <f t="shared" si="17"/>
        <v>-1929.3793084356769</v>
      </c>
      <c r="Y11" s="1">
        <f t="shared" si="17"/>
        <v>-1890.7917222669628</v>
      </c>
    </row>
    <row r="12" spans="2:226" s="1" customFormat="1" x14ac:dyDescent="0.2">
      <c r="B12" s="8" t="s">
        <v>43</v>
      </c>
      <c r="C12" s="1">
        <v>-12</v>
      </c>
      <c r="D12" s="1">
        <v>-11</v>
      </c>
      <c r="E12" s="1">
        <v>-11</v>
      </c>
      <c r="F12" s="1">
        <f>+O12-SUM(C12:E12)</f>
        <v>-18</v>
      </c>
      <c r="G12" s="1">
        <v>-14</v>
      </c>
      <c r="H12" s="1">
        <v>-18</v>
      </c>
      <c r="I12" s="1">
        <v>-19</v>
      </c>
      <c r="J12" s="1">
        <f>+J$9*(I12/I$9)</f>
        <v>-20.177815940114485</v>
      </c>
      <c r="L12" s="1">
        <v>-78</v>
      </c>
      <c r="M12" s="1">
        <v>-65</v>
      </c>
      <c r="N12" s="1">
        <v>-54</v>
      </c>
      <c r="O12" s="1">
        <v>-52</v>
      </c>
      <c r="P12" s="1">
        <f t="shared" si="7"/>
        <v>-71.177815940114485</v>
      </c>
      <c r="Q12" s="1">
        <f>+Q$9*(P12/P$9)</f>
        <v>-69.754259621312215</v>
      </c>
      <c r="R12" s="1">
        <f t="shared" ref="R12:Y12" si="18">+R$9*(Q12/Q$9)</f>
        <v>-68.359174428885964</v>
      </c>
      <c r="S12" s="1">
        <f t="shared" si="18"/>
        <v>-66.991990940308241</v>
      </c>
      <c r="T12" s="1">
        <f t="shared" si="18"/>
        <v>-65.652151121502072</v>
      </c>
      <c r="U12" s="1">
        <f t="shared" si="18"/>
        <v>-64.339108099072035</v>
      </c>
      <c r="V12" s="1">
        <f t="shared" si="18"/>
        <v>-63.0523259370906</v>
      </c>
      <c r="W12" s="1">
        <f t="shared" si="18"/>
        <v>-61.791279418348772</v>
      </c>
      <c r="X12" s="1">
        <f t="shared" si="18"/>
        <v>-60.555453829981815</v>
      </c>
      <c r="Y12" s="1">
        <f t="shared" si="18"/>
        <v>-59.34434475338216</v>
      </c>
    </row>
    <row r="13" spans="2:226" s="1" customFormat="1" x14ac:dyDescent="0.2">
      <c r="B13" s="8" t="s">
        <v>44</v>
      </c>
      <c r="C13" s="1">
        <v>173</v>
      </c>
      <c r="D13" s="1">
        <v>140</v>
      </c>
      <c r="E13" s="1">
        <v>127</v>
      </c>
      <c r="F13" s="1">
        <f>+O13-SUM(C13:E13)</f>
        <v>99</v>
      </c>
      <c r="G13" s="1">
        <v>123</v>
      </c>
      <c r="H13" s="1">
        <v>129</v>
      </c>
      <c r="I13" s="1">
        <v>98</v>
      </c>
      <c r="J13" s="1">
        <f>+J$9*(I13/I$9)</f>
        <v>104.07505063848524</v>
      </c>
      <c r="L13" s="1">
        <v>730</v>
      </c>
      <c r="M13" s="1">
        <v>783</v>
      </c>
      <c r="N13" s="1">
        <v>690</v>
      </c>
      <c r="O13" s="1">
        <v>539</v>
      </c>
      <c r="P13" s="1">
        <f t="shared" si="7"/>
        <v>454.07505063848521</v>
      </c>
      <c r="Q13" s="1">
        <f>+Q$9*(P13/P$9)</f>
        <v>444.99354962571562</v>
      </c>
      <c r="R13" s="1">
        <f t="shared" ref="R13:Y13" si="19">+R$9*(Q13/Q$9)</f>
        <v>436.09367863320131</v>
      </c>
      <c r="S13" s="1">
        <f t="shared" si="19"/>
        <v>427.37180506053721</v>
      </c>
      <c r="T13" s="1">
        <f t="shared" si="19"/>
        <v>418.82436895932648</v>
      </c>
      <c r="U13" s="1">
        <f t="shared" si="19"/>
        <v>410.44788158013989</v>
      </c>
      <c r="V13" s="1">
        <f t="shared" si="19"/>
        <v>402.23892394853715</v>
      </c>
      <c r="W13" s="1">
        <f t="shared" si="19"/>
        <v>394.19414546956631</v>
      </c>
      <c r="X13" s="1">
        <f t="shared" si="19"/>
        <v>386.31026256017509</v>
      </c>
      <c r="Y13" s="1">
        <f t="shared" si="19"/>
        <v>378.58405730897147</v>
      </c>
    </row>
    <row r="14" spans="2:226" s="1" customFormat="1" x14ac:dyDescent="0.2">
      <c r="B14" s="8" t="s">
        <v>45</v>
      </c>
      <c r="C14" s="1">
        <f t="shared" ref="C14:H14" si="20">+SUM(C9:C13)</f>
        <v>1236</v>
      </c>
      <c r="D14" s="1">
        <f t="shared" si="20"/>
        <v>752</v>
      </c>
      <c r="E14" s="1">
        <f t="shared" si="20"/>
        <v>966</v>
      </c>
      <c r="F14" s="1">
        <f t="shared" si="20"/>
        <v>498</v>
      </c>
      <c r="G14" s="1">
        <f t="shared" si="20"/>
        <v>1098</v>
      </c>
      <c r="H14" s="1">
        <f t="shared" si="20"/>
        <v>769</v>
      </c>
      <c r="I14" s="1">
        <f>+SUM(I9:I13)</f>
        <v>697</v>
      </c>
      <c r="J14" s="1">
        <f>+SUM(J9:J13)</f>
        <v>740.20724790841041</v>
      </c>
      <c r="L14" s="1">
        <f>+SUM(L9:L13)</f>
        <v>5271</v>
      </c>
      <c r="M14" s="1">
        <f>+SUM(M9:M13)</f>
        <v>5198</v>
      </c>
      <c r="N14" s="1">
        <f>+SUM(N9:N13)</f>
        <v>4241</v>
      </c>
      <c r="O14" s="1">
        <f>+SUM(O9:O13)</f>
        <v>3452</v>
      </c>
      <c r="P14" s="1">
        <f t="shared" si="7"/>
        <v>3304.2072479084104</v>
      </c>
      <c r="Q14" s="1">
        <f>+SUM(Q9:Q13)</f>
        <v>3238.1231029502428</v>
      </c>
      <c r="R14" s="1">
        <f t="shared" ref="R14:Y14" si="21">+SUM(R9:R13)</f>
        <v>3173.3606408912378</v>
      </c>
      <c r="S14" s="1">
        <f t="shared" si="21"/>
        <v>3109.8934280734125</v>
      </c>
      <c r="T14" s="1">
        <f t="shared" si="21"/>
        <v>3047.6955595119443</v>
      </c>
      <c r="U14" s="1">
        <f t="shared" si="21"/>
        <v>2986.7416483217053</v>
      </c>
      <c r="V14" s="1">
        <f t="shared" si="21"/>
        <v>2927.0068153552711</v>
      </c>
      <c r="W14" s="1">
        <f t="shared" si="21"/>
        <v>2868.4666790481647</v>
      </c>
      <c r="X14" s="1">
        <f t="shared" si="21"/>
        <v>2811.0973454672026</v>
      </c>
      <c r="Y14" s="1">
        <f t="shared" si="21"/>
        <v>2754.8753985578569</v>
      </c>
      <c r="Z14" s="1">
        <f>+Y14*(1+$AC$16)</f>
        <v>2699.7778905866999</v>
      </c>
      <c r="AA14" s="1">
        <f t="shared" ref="AA14:CL14" si="22">+Z14*(1+$AC$16)</f>
        <v>2645.7823327749657</v>
      </c>
      <c r="AB14" s="1">
        <f t="shared" si="22"/>
        <v>2592.8666861194661</v>
      </c>
      <c r="AC14" s="1">
        <f t="shared" si="22"/>
        <v>2541.0093523970768</v>
      </c>
      <c r="AD14" s="1">
        <f t="shared" si="22"/>
        <v>2490.1891653491352</v>
      </c>
      <c r="AE14" s="1">
        <f t="shared" si="22"/>
        <v>2440.3853820421523</v>
      </c>
      <c r="AF14" s="1">
        <f t="shared" si="22"/>
        <v>2391.5776744013092</v>
      </c>
      <c r="AG14" s="1">
        <f t="shared" si="22"/>
        <v>2343.746120913283</v>
      </c>
      <c r="AH14" s="1">
        <f t="shared" si="22"/>
        <v>2296.8711984950173</v>
      </c>
      <c r="AI14" s="1">
        <f t="shared" si="22"/>
        <v>2250.9337745251169</v>
      </c>
      <c r="AJ14" s="1">
        <f t="shared" si="22"/>
        <v>2205.9150990346143</v>
      </c>
      <c r="AK14" s="1">
        <f t="shared" si="22"/>
        <v>2161.7967970539221</v>
      </c>
      <c r="AL14" s="1">
        <f t="shared" si="22"/>
        <v>2118.5608611128437</v>
      </c>
      <c r="AM14" s="1">
        <f t="shared" si="22"/>
        <v>2076.1896438905869</v>
      </c>
      <c r="AN14" s="1">
        <f t="shared" si="22"/>
        <v>2034.6658510127752</v>
      </c>
      <c r="AO14" s="1">
        <f t="shared" si="22"/>
        <v>1993.9725339925196</v>
      </c>
      <c r="AP14" s="1">
        <f t="shared" si="22"/>
        <v>1954.0930833126693</v>
      </c>
      <c r="AQ14" s="1">
        <f t="shared" si="22"/>
        <v>1915.0112216464158</v>
      </c>
      <c r="AR14" s="1">
        <f t="shared" si="22"/>
        <v>1876.7109972134874</v>
      </c>
      <c r="AS14" s="1">
        <f t="shared" si="22"/>
        <v>1839.1767772692176</v>
      </c>
      <c r="AT14" s="1">
        <f t="shared" si="22"/>
        <v>1802.3932417238332</v>
      </c>
      <c r="AU14" s="1">
        <f t="shared" si="22"/>
        <v>1766.3453768893564</v>
      </c>
      <c r="AV14" s="1">
        <f t="shared" si="22"/>
        <v>1731.0184693515694</v>
      </c>
      <c r="AW14" s="1">
        <f t="shared" si="22"/>
        <v>1696.398099964538</v>
      </c>
      <c r="AX14" s="1">
        <f t="shared" si="22"/>
        <v>1662.4701379652472</v>
      </c>
      <c r="AY14" s="1">
        <f t="shared" si="22"/>
        <v>1629.2207352059422</v>
      </c>
      <c r="AZ14" s="1">
        <f t="shared" si="22"/>
        <v>1596.6363205018233</v>
      </c>
      <c r="BA14" s="1">
        <f t="shared" si="22"/>
        <v>1564.7035940917867</v>
      </c>
      <c r="BB14" s="1">
        <f t="shared" si="22"/>
        <v>1533.4095222099509</v>
      </c>
      <c r="BC14" s="1">
        <f t="shared" si="22"/>
        <v>1502.7413317657517</v>
      </c>
      <c r="BD14" s="1">
        <f t="shared" si="22"/>
        <v>1472.6865051304367</v>
      </c>
      <c r="BE14" s="1">
        <f t="shared" si="22"/>
        <v>1443.232775027828</v>
      </c>
      <c r="BF14" s="1">
        <f t="shared" si="22"/>
        <v>1414.3681195272713</v>
      </c>
      <c r="BG14" s="1">
        <f t="shared" si="22"/>
        <v>1386.0807571367259</v>
      </c>
      <c r="BH14" s="1">
        <f t="shared" si="22"/>
        <v>1358.3591419939914</v>
      </c>
      <c r="BI14" s="1">
        <f t="shared" si="22"/>
        <v>1331.1919591541116</v>
      </c>
      <c r="BJ14" s="1">
        <f t="shared" si="22"/>
        <v>1304.5681199710293</v>
      </c>
      <c r="BK14" s="1">
        <f t="shared" si="22"/>
        <v>1278.4767575716087</v>
      </c>
      <c r="BL14" s="1">
        <f t="shared" si="22"/>
        <v>1252.9072224201766</v>
      </c>
      <c r="BM14" s="1">
        <f t="shared" si="22"/>
        <v>1227.8490779717731</v>
      </c>
      <c r="BN14" s="1">
        <f t="shared" si="22"/>
        <v>1203.2920964123377</v>
      </c>
      <c r="BO14" s="1">
        <f t="shared" si="22"/>
        <v>1179.226254484091</v>
      </c>
      <c r="BP14" s="1">
        <f t="shared" si="22"/>
        <v>1155.6417293944091</v>
      </c>
      <c r="BQ14" s="1">
        <f t="shared" si="22"/>
        <v>1132.5288948065208</v>
      </c>
      <c r="BR14" s="1">
        <f t="shared" si="22"/>
        <v>1109.8783169103904</v>
      </c>
      <c r="BS14" s="1">
        <f t="shared" si="22"/>
        <v>1087.6807505721824</v>
      </c>
      <c r="BT14" s="1">
        <f t="shared" si="22"/>
        <v>1065.9271355607389</v>
      </c>
      <c r="BU14" s="1">
        <f t="shared" si="22"/>
        <v>1044.608592849524</v>
      </c>
      <c r="BV14" s="1">
        <f t="shared" si="22"/>
        <v>1023.7164209925336</v>
      </c>
      <c r="BW14" s="1">
        <f t="shared" si="22"/>
        <v>1003.2420925726829</v>
      </c>
      <c r="BX14" s="1">
        <f t="shared" si="22"/>
        <v>983.17725072122914</v>
      </c>
      <c r="BY14" s="1">
        <f t="shared" si="22"/>
        <v>963.51370570680456</v>
      </c>
      <c r="BZ14" s="1">
        <f t="shared" si="22"/>
        <v>944.24343159266846</v>
      </c>
      <c r="CA14" s="1">
        <f t="shared" si="22"/>
        <v>925.35856296081511</v>
      </c>
      <c r="CB14" s="1">
        <f t="shared" si="22"/>
        <v>906.8513917015988</v>
      </c>
      <c r="CC14" s="1">
        <f t="shared" si="22"/>
        <v>888.71436386756682</v>
      </c>
      <c r="CD14" s="1">
        <f t="shared" si="22"/>
        <v>870.94007659021543</v>
      </c>
      <c r="CE14" s="1">
        <f t="shared" si="22"/>
        <v>853.52127505841111</v>
      </c>
      <c r="CF14" s="1">
        <f t="shared" si="22"/>
        <v>836.45084955724292</v>
      </c>
      <c r="CG14" s="1">
        <f t="shared" si="22"/>
        <v>819.7218325660981</v>
      </c>
      <c r="CH14" s="1">
        <f t="shared" si="22"/>
        <v>803.32739591477616</v>
      </c>
      <c r="CI14" s="1">
        <f t="shared" si="22"/>
        <v>787.26084799648061</v>
      </c>
      <c r="CJ14" s="1">
        <f t="shared" si="22"/>
        <v>771.51563103655099</v>
      </c>
      <c r="CK14" s="1">
        <f t="shared" si="22"/>
        <v>756.08531841581998</v>
      </c>
      <c r="CL14" s="1">
        <f t="shared" si="22"/>
        <v>740.9636120475036</v>
      </c>
      <c r="CM14" s="1">
        <f t="shared" ref="CM14:EX14" si="23">+CL14*(1+$AC$16)</f>
        <v>726.14433980655349</v>
      </c>
      <c r="CN14" s="1">
        <f t="shared" si="23"/>
        <v>711.62145301042244</v>
      </c>
      <c r="CO14" s="1">
        <f t="shared" si="23"/>
        <v>697.38902395021398</v>
      </c>
      <c r="CP14" s="1">
        <f t="shared" si="23"/>
        <v>683.44124347120965</v>
      </c>
      <c r="CQ14" s="1">
        <f t="shared" si="23"/>
        <v>669.77241860178549</v>
      </c>
      <c r="CR14" s="1">
        <f t="shared" si="23"/>
        <v>656.37697022974976</v>
      </c>
      <c r="CS14" s="1">
        <f t="shared" si="23"/>
        <v>643.24943082515472</v>
      </c>
      <c r="CT14" s="1">
        <f t="shared" si="23"/>
        <v>630.38444220865165</v>
      </c>
      <c r="CU14" s="1">
        <f t="shared" si="23"/>
        <v>617.77675336447862</v>
      </c>
      <c r="CV14" s="1">
        <f t="shared" si="23"/>
        <v>605.42121829718906</v>
      </c>
      <c r="CW14" s="1">
        <f t="shared" si="23"/>
        <v>593.31279393124521</v>
      </c>
      <c r="CX14" s="1">
        <f t="shared" si="23"/>
        <v>581.44653805262033</v>
      </c>
      <c r="CY14" s="1">
        <f t="shared" si="23"/>
        <v>569.81760729156792</v>
      </c>
      <c r="CZ14" s="1">
        <f t="shared" si="23"/>
        <v>558.42125514573661</v>
      </c>
      <c r="DA14" s="1">
        <f t="shared" si="23"/>
        <v>547.25283004282187</v>
      </c>
      <c r="DB14" s="1">
        <f t="shared" si="23"/>
        <v>536.30777344196542</v>
      </c>
      <c r="DC14" s="1">
        <f t="shared" si="23"/>
        <v>525.58161797312607</v>
      </c>
      <c r="DD14" s="1">
        <f t="shared" si="23"/>
        <v>515.06998561366356</v>
      </c>
      <c r="DE14" s="1">
        <f t="shared" si="23"/>
        <v>504.76858590139028</v>
      </c>
      <c r="DF14" s="1">
        <f t="shared" si="23"/>
        <v>494.67321418336246</v>
      </c>
      <c r="DG14" s="1">
        <f t="shared" si="23"/>
        <v>484.77974989969522</v>
      </c>
      <c r="DH14" s="1">
        <f t="shared" si="23"/>
        <v>475.08415490170131</v>
      </c>
      <c r="DI14" s="1">
        <f t="shared" si="23"/>
        <v>465.58247180366726</v>
      </c>
      <c r="DJ14" s="1">
        <f t="shared" si="23"/>
        <v>456.27082236759389</v>
      </c>
      <c r="DK14" s="1">
        <f t="shared" si="23"/>
        <v>447.14540592024201</v>
      </c>
      <c r="DL14" s="1">
        <f t="shared" si="23"/>
        <v>438.20249780183718</v>
      </c>
      <c r="DM14" s="1">
        <f t="shared" si="23"/>
        <v>429.43844784580045</v>
      </c>
      <c r="DN14" s="1">
        <f t="shared" si="23"/>
        <v>420.84967888888445</v>
      </c>
      <c r="DO14" s="1">
        <f t="shared" si="23"/>
        <v>412.43268531110675</v>
      </c>
      <c r="DP14" s="1">
        <f t="shared" si="23"/>
        <v>404.18403160488464</v>
      </c>
      <c r="DQ14" s="1">
        <f t="shared" si="23"/>
        <v>396.10035097278694</v>
      </c>
      <c r="DR14" s="1">
        <f t="shared" si="23"/>
        <v>388.17834395333119</v>
      </c>
      <c r="DS14" s="1">
        <f t="shared" si="23"/>
        <v>380.41477707426458</v>
      </c>
      <c r="DT14" s="1">
        <f t="shared" si="23"/>
        <v>372.80648153277929</v>
      </c>
      <c r="DU14" s="1">
        <f t="shared" si="23"/>
        <v>365.35035190212369</v>
      </c>
      <c r="DV14" s="1">
        <f t="shared" si="23"/>
        <v>358.04334486408123</v>
      </c>
      <c r="DW14" s="1">
        <f t="shared" si="23"/>
        <v>350.88247796679963</v>
      </c>
      <c r="DX14" s="1">
        <f t="shared" si="23"/>
        <v>343.86482840746362</v>
      </c>
      <c r="DY14" s="1">
        <f t="shared" si="23"/>
        <v>336.98753183931433</v>
      </c>
      <c r="DZ14" s="1">
        <f t="shared" si="23"/>
        <v>330.24778120252802</v>
      </c>
      <c r="EA14" s="1">
        <f t="shared" si="23"/>
        <v>323.64282557847747</v>
      </c>
      <c r="EB14" s="1">
        <f t="shared" si="23"/>
        <v>317.16996906690792</v>
      </c>
      <c r="EC14" s="1">
        <f t="shared" si="23"/>
        <v>310.82656968556978</v>
      </c>
      <c r="ED14" s="1">
        <f t="shared" si="23"/>
        <v>304.61003829185836</v>
      </c>
      <c r="EE14" s="1">
        <f t="shared" si="23"/>
        <v>298.5178375260212</v>
      </c>
      <c r="EF14" s="1">
        <f t="shared" si="23"/>
        <v>292.54748077550079</v>
      </c>
      <c r="EG14" s="1">
        <f t="shared" si="23"/>
        <v>286.69653115999074</v>
      </c>
      <c r="EH14" s="1">
        <f t="shared" si="23"/>
        <v>280.96260053679094</v>
      </c>
      <c r="EI14" s="1">
        <f t="shared" si="23"/>
        <v>275.34334852605514</v>
      </c>
      <c r="EJ14" s="1">
        <f t="shared" si="23"/>
        <v>269.83648155553402</v>
      </c>
      <c r="EK14" s="1">
        <f t="shared" si="23"/>
        <v>264.43975192442332</v>
      </c>
      <c r="EL14" s="1">
        <f t="shared" si="23"/>
        <v>259.15095688593487</v>
      </c>
      <c r="EM14" s="1">
        <f t="shared" si="23"/>
        <v>253.96793774821617</v>
      </c>
      <c r="EN14" s="1">
        <f t="shared" si="23"/>
        <v>248.88857899325185</v>
      </c>
      <c r="EO14" s="1">
        <f t="shared" si="23"/>
        <v>243.91080741338681</v>
      </c>
      <c r="EP14" s="1">
        <f t="shared" si="23"/>
        <v>239.03259126511907</v>
      </c>
      <c r="EQ14" s="1">
        <f t="shared" si="23"/>
        <v>234.25193943981668</v>
      </c>
      <c r="ER14" s="1">
        <f t="shared" si="23"/>
        <v>229.56690065102035</v>
      </c>
      <c r="ES14" s="1">
        <f t="shared" si="23"/>
        <v>224.97556263799993</v>
      </c>
      <c r="ET14" s="1">
        <f t="shared" si="23"/>
        <v>220.47605138523991</v>
      </c>
      <c r="EU14" s="1">
        <f t="shared" si="23"/>
        <v>216.0665303575351</v>
      </c>
      <c r="EV14" s="1">
        <f t="shared" si="23"/>
        <v>211.74519975038439</v>
      </c>
      <c r="EW14" s="1">
        <f t="shared" si="23"/>
        <v>207.51029575537669</v>
      </c>
      <c r="EX14" s="1">
        <f t="shared" si="23"/>
        <v>203.36008984026915</v>
      </c>
      <c r="EY14" s="1">
        <f t="shared" ref="EY14:GC14" si="24">+EX14*(1+$AC$16)</f>
        <v>199.29288804346376</v>
      </c>
      <c r="EZ14" s="1">
        <f t="shared" si="24"/>
        <v>195.3070302825945</v>
      </c>
      <c r="FA14" s="1">
        <f t="shared" si="24"/>
        <v>191.4008896769426</v>
      </c>
      <c r="FB14" s="1">
        <f t="shared" si="24"/>
        <v>187.57287188340374</v>
      </c>
      <c r="FC14" s="1">
        <f t="shared" si="24"/>
        <v>183.82141444573566</v>
      </c>
      <c r="FD14" s="1">
        <f t="shared" si="24"/>
        <v>180.14498615682095</v>
      </c>
      <c r="FE14" s="1">
        <f t="shared" si="24"/>
        <v>176.54208643368452</v>
      </c>
      <c r="FF14" s="1">
        <f t="shared" si="24"/>
        <v>173.01124470501082</v>
      </c>
      <c r="FG14" s="1">
        <f t="shared" si="24"/>
        <v>169.55101981091062</v>
      </c>
      <c r="FH14" s="1">
        <f t="shared" si="24"/>
        <v>166.15999941469241</v>
      </c>
      <c r="FI14" s="1">
        <f t="shared" si="24"/>
        <v>162.83679942639856</v>
      </c>
      <c r="FJ14" s="1">
        <f t="shared" si="24"/>
        <v>159.58006343787059</v>
      </c>
      <c r="FK14" s="1">
        <f t="shared" si="24"/>
        <v>156.38846216911318</v>
      </c>
      <c r="FL14" s="1">
        <f t="shared" si="24"/>
        <v>153.26069292573092</v>
      </c>
      <c r="FM14" s="1">
        <f t="shared" si="24"/>
        <v>150.1954790672163</v>
      </c>
      <c r="FN14" s="1">
        <f t="shared" si="24"/>
        <v>147.19156948587198</v>
      </c>
      <c r="FO14" s="1">
        <f t="shared" si="24"/>
        <v>144.24773809615454</v>
      </c>
      <c r="FP14" s="1">
        <f t="shared" si="24"/>
        <v>141.36278333423144</v>
      </c>
      <c r="FQ14" s="1">
        <f t="shared" si="24"/>
        <v>138.5355276675468</v>
      </c>
      <c r="FR14" s="1">
        <f t="shared" si="24"/>
        <v>135.76481711419586</v>
      </c>
      <c r="FS14" s="1">
        <f t="shared" si="24"/>
        <v>133.04952077191194</v>
      </c>
      <c r="FT14" s="1">
        <f t="shared" si="24"/>
        <v>130.38853035647369</v>
      </c>
      <c r="FU14" s="1">
        <f t="shared" si="24"/>
        <v>127.78075974934421</v>
      </c>
      <c r="FV14" s="1">
        <f t="shared" si="24"/>
        <v>125.22514455435733</v>
      </c>
      <c r="FW14" s="1">
        <f t="shared" si="24"/>
        <v>122.72064166327019</v>
      </c>
      <c r="FX14" s="1">
        <f t="shared" si="24"/>
        <v>120.26622883000478</v>
      </c>
      <c r="FY14" s="1">
        <f t="shared" si="24"/>
        <v>117.86090425340468</v>
      </c>
      <c r="FZ14" s="1">
        <f t="shared" si="24"/>
        <v>115.50368616833659</v>
      </c>
      <c r="GA14" s="1">
        <f t="shared" si="24"/>
        <v>113.19361244496986</v>
      </c>
      <c r="GB14" s="1">
        <f t="shared" si="24"/>
        <v>110.92974019607045</v>
      </c>
      <c r="GC14" s="1">
        <f t="shared" si="24"/>
        <v>108.71114539214905</v>
      </c>
      <c r="GD14" s="1">
        <f t="shared" ref="GD14:HO14" si="25">+GC14*(1+$AC$16)</f>
        <v>106.53692248430606</v>
      </c>
      <c r="GE14" s="1">
        <f t="shared" si="25"/>
        <v>104.40618403461994</v>
      </c>
      <c r="GF14" s="1">
        <f t="shared" si="25"/>
        <v>102.31806035392754</v>
      </c>
      <c r="GG14" s="1">
        <f t="shared" si="25"/>
        <v>100.27169914684899</v>
      </c>
      <c r="GH14" s="1">
        <f t="shared" si="25"/>
        <v>98.26626516391201</v>
      </c>
      <c r="GI14" s="1">
        <f t="shared" si="25"/>
        <v>96.300939860633761</v>
      </c>
      <c r="GJ14" s="1">
        <f t="shared" si="25"/>
        <v>94.374921063421084</v>
      </c>
      <c r="GK14" s="1">
        <f t="shared" si="25"/>
        <v>92.487422642152666</v>
      </c>
      <c r="GL14" s="1">
        <f t="shared" si="25"/>
        <v>90.637674189309607</v>
      </c>
      <c r="GM14" s="1">
        <f t="shared" si="25"/>
        <v>88.824920705523411</v>
      </c>
      <c r="GN14" s="1">
        <f t="shared" si="25"/>
        <v>87.048422291412948</v>
      </c>
      <c r="GO14" s="1">
        <f t="shared" si="25"/>
        <v>85.307453845584689</v>
      </c>
      <c r="GP14" s="1">
        <f t="shared" si="25"/>
        <v>83.601304768672989</v>
      </c>
      <c r="GQ14" s="1">
        <f t="shared" si="25"/>
        <v>81.929278673299521</v>
      </c>
      <c r="GR14" s="1">
        <f t="shared" si="25"/>
        <v>80.290693099833533</v>
      </c>
      <c r="GS14" s="1">
        <f t="shared" si="25"/>
        <v>78.684879237836867</v>
      </c>
      <c r="GT14" s="1">
        <f t="shared" si="25"/>
        <v>77.111181653080124</v>
      </c>
      <c r="GU14" s="1">
        <f t="shared" si="25"/>
        <v>75.568958020018513</v>
      </c>
      <c r="GV14" s="1">
        <f t="shared" si="25"/>
        <v>74.057578859618147</v>
      </c>
      <c r="GW14" s="1">
        <f t="shared" si="25"/>
        <v>72.576427282425783</v>
      </c>
      <c r="GX14" s="1">
        <f t="shared" si="25"/>
        <v>71.124898736777268</v>
      </c>
      <c r="GY14" s="1">
        <f t="shared" si="25"/>
        <v>69.702400762041719</v>
      </c>
      <c r="GZ14" s="1">
        <f t="shared" si="25"/>
        <v>68.308352746800878</v>
      </c>
      <c r="HA14" s="1">
        <f t="shared" si="25"/>
        <v>66.942185691864864</v>
      </c>
      <c r="HB14" s="1">
        <f t="shared" si="25"/>
        <v>65.603341978027572</v>
      </c>
      <c r="HC14" s="1">
        <f t="shared" si="25"/>
        <v>64.291275138467014</v>
      </c>
      <c r="HD14" s="1">
        <f t="shared" si="25"/>
        <v>63.005449635697673</v>
      </c>
      <c r="HE14" s="1">
        <f t="shared" si="25"/>
        <v>61.74534064298372</v>
      </c>
      <c r="HF14" s="1">
        <f t="shared" si="25"/>
        <v>60.510433830124043</v>
      </c>
      <c r="HG14" s="1">
        <f t="shared" si="25"/>
        <v>59.300225153521559</v>
      </c>
      <c r="HH14" s="1">
        <f t="shared" si="25"/>
        <v>58.114220650451124</v>
      </c>
      <c r="HI14" s="1">
        <f t="shared" si="25"/>
        <v>56.951936237442098</v>
      </c>
      <c r="HJ14" s="1">
        <f t="shared" si="25"/>
        <v>55.812897512693254</v>
      </c>
      <c r="HK14" s="1">
        <f t="shared" si="25"/>
        <v>54.696639562439387</v>
      </c>
      <c r="HL14" s="1">
        <f t="shared" si="25"/>
        <v>53.602706771190597</v>
      </c>
      <c r="HM14" s="1">
        <f t="shared" si="25"/>
        <v>52.530652635766785</v>
      </c>
      <c r="HN14" s="1">
        <f t="shared" si="25"/>
        <v>51.48003958305145</v>
      </c>
      <c r="HO14" s="1">
        <f t="shared" si="25"/>
        <v>50.450438791390418</v>
      </c>
      <c r="HP14" s="1">
        <f t="shared" ref="HP14:HR14" si="26">+HO14*(1+$AC$16)</f>
        <v>49.441430015562609</v>
      </c>
      <c r="HQ14" s="1">
        <f t="shared" si="26"/>
        <v>48.452601415251358</v>
      </c>
      <c r="HR14" s="1">
        <f t="shared" si="26"/>
        <v>47.483549386946329</v>
      </c>
    </row>
    <row r="16" spans="2:226" x14ac:dyDescent="0.2">
      <c r="AB16" t="s">
        <v>48</v>
      </c>
      <c r="AC16" s="11">
        <v>-0.02</v>
      </c>
    </row>
    <row r="17" spans="2:29" x14ac:dyDescent="0.2">
      <c r="B17" t="s">
        <v>10</v>
      </c>
      <c r="G17" s="11">
        <f t="shared" ref="G17:I17" si="27">+G4/F4-1</f>
        <v>4.6796256299496131E-2</v>
      </c>
      <c r="H17" s="11">
        <f t="shared" si="27"/>
        <v>3.6451169188445709E-2</v>
      </c>
      <c r="I17" s="11">
        <f t="shared" si="27"/>
        <v>-6.0384870603848673E-2</v>
      </c>
      <c r="J17" s="11">
        <f t="shared" ref="J17" si="28">+J4/I4-1</f>
        <v>-3.8686440677966116E-2</v>
      </c>
      <c r="M17" s="11">
        <f t="shared" ref="M17:N17" si="29">+M4/L4-1</f>
        <v>3.5070306038047949E-2</v>
      </c>
      <c r="N17" s="11">
        <f t="shared" si="29"/>
        <v>1.5982100047939873E-4</v>
      </c>
      <c r="O17" s="11">
        <f t="shared" ref="O17:P19" si="30">+O4/N4-1</f>
        <v>-6.9031639501438202E-2</v>
      </c>
      <c r="P17" s="11">
        <f t="shared" si="30"/>
        <v>-1.5066941297631309E-2</v>
      </c>
      <c r="Q17" s="11">
        <f t="shared" ref="Q17:Y17" si="31">+Q4/P4-1</f>
        <v>-2.0000000000000018E-2</v>
      </c>
      <c r="R17" s="11">
        <f t="shared" si="31"/>
        <v>-1.9999999999999907E-2</v>
      </c>
      <c r="S17" s="11">
        <f t="shared" si="31"/>
        <v>-2.0000000000000129E-2</v>
      </c>
      <c r="T17" s="11">
        <f t="shared" si="31"/>
        <v>-2.0000000000000129E-2</v>
      </c>
      <c r="U17" s="11">
        <f t="shared" si="31"/>
        <v>-2.0000000000000018E-2</v>
      </c>
      <c r="V17" s="11">
        <f t="shared" si="31"/>
        <v>-2.0000000000000129E-2</v>
      </c>
      <c r="W17" s="11">
        <f t="shared" si="31"/>
        <v>-2.0000000000000129E-2</v>
      </c>
      <c r="X17" s="11">
        <f t="shared" si="31"/>
        <v>-1.9999999999999907E-2</v>
      </c>
      <c r="Y17" s="11">
        <f t="shared" si="31"/>
        <v>-2.0000000000000018E-2</v>
      </c>
      <c r="AB17" t="s">
        <v>49</v>
      </c>
      <c r="AC17" s="11">
        <v>0.06</v>
      </c>
    </row>
    <row r="18" spans="2:29" x14ac:dyDescent="0.2">
      <c r="B18" t="s">
        <v>21</v>
      </c>
      <c r="G18" s="11">
        <f t="shared" ref="G18:I19" si="32">+G5/F5-1</f>
        <v>-0.13362068965517238</v>
      </c>
      <c r="H18" s="11">
        <f t="shared" si="32"/>
        <v>-0.3233830845771144</v>
      </c>
      <c r="I18" s="11">
        <f t="shared" si="32"/>
        <v>-1.4705882352941124E-2</v>
      </c>
      <c r="J18" s="11">
        <f t="shared" ref="J18" si="33">+J5/I5-1</f>
        <v>0.69671641791044769</v>
      </c>
      <c r="M18" s="11">
        <f t="shared" ref="M18:N19" si="34">+M5/L5-1</f>
        <v>-0.25825825825825821</v>
      </c>
      <c r="N18" s="11">
        <f t="shared" si="34"/>
        <v>-0.16801619433198378</v>
      </c>
      <c r="O18" s="11">
        <f t="shared" si="30"/>
        <v>-0.15166261151662608</v>
      </c>
      <c r="P18" s="11">
        <f t="shared" si="30"/>
        <v>-0.33235181644359468</v>
      </c>
      <c r="Q18" s="11">
        <f t="shared" ref="Q18:Y18" si="35">+Q5/P5-1</f>
        <v>-2.0000000000000018E-2</v>
      </c>
      <c r="R18" s="11">
        <f t="shared" si="35"/>
        <v>-2.0000000000000018E-2</v>
      </c>
      <c r="S18" s="11">
        <f t="shared" si="35"/>
        <v>-2.0000000000000018E-2</v>
      </c>
      <c r="T18" s="11">
        <f t="shared" si="35"/>
        <v>-2.0000000000000018E-2</v>
      </c>
      <c r="U18" s="11">
        <f t="shared" si="35"/>
        <v>-2.0000000000000018E-2</v>
      </c>
      <c r="V18" s="11">
        <f t="shared" si="35"/>
        <v>-2.0000000000000018E-2</v>
      </c>
      <c r="W18" s="11">
        <f t="shared" si="35"/>
        <v>-1.9999999999999907E-2</v>
      </c>
      <c r="X18" s="11">
        <f t="shared" si="35"/>
        <v>-2.0000000000000018E-2</v>
      </c>
      <c r="Y18" s="11">
        <f t="shared" si="35"/>
        <v>-2.0000000000000129E-2</v>
      </c>
      <c r="AB18" t="s">
        <v>50</v>
      </c>
      <c r="AC18" s="12">
        <f>NPV(AC17,P14:HR14)</f>
        <v>41302.587937261836</v>
      </c>
    </row>
    <row r="19" spans="2:29" x14ac:dyDescent="0.2">
      <c r="B19" s="9" t="s">
        <v>37</v>
      </c>
      <c r="G19" s="11">
        <f t="shared" si="32"/>
        <v>2.0974706971005563E-2</v>
      </c>
      <c r="H19" s="11">
        <f t="shared" si="32"/>
        <v>-7.2507552870090253E-3</v>
      </c>
      <c r="I19" s="11">
        <f t="shared" si="32"/>
        <v>-5.6603773584905648E-2</v>
      </c>
      <c r="J19" s="11">
        <f t="shared" ref="J19" si="36">+J6/I6-1</f>
        <v>2.4890322580645163E-2</v>
      </c>
      <c r="M19" s="11">
        <f t="shared" si="34"/>
        <v>-3.7796841974387707E-2</v>
      </c>
      <c r="N19" s="11">
        <f t="shared" si="34"/>
        <v>-3.2045483912650163E-2</v>
      </c>
      <c r="O19" s="11">
        <f t="shared" si="30"/>
        <v>-8.2632492324122286E-2</v>
      </c>
      <c r="P19" s="11">
        <f t="shared" si="30"/>
        <v>-6.3361466821885926E-2</v>
      </c>
      <c r="Q19" s="11">
        <f t="shared" ref="Q19:Y19" si="37">+Q6/P6-1</f>
        <v>-2.0000000000000018E-2</v>
      </c>
      <c r="R19" s="11">
        <f t="shared" si="37"/>
        <v>-1.9999999999999907E-2</v>
      </c>
      <c r="S19" s="11">
        <f t="shared" si="37"/>
        <v>-2.0000000000000129E-2</v>
      </c>
      <c r="T19" s="11">
        <f t="shared" si="37"/>
        <v>-2.0000000000000018E-2</v>
      </c>
      <c r="U19" s="11">
        <f t="shared" si="37"/>
        <v>-2.0000000000000018E-2</v>
      </c>
      <c r="V19" s="11">
        <f t="shared" si="37"/>
        <v>-2.000000000000024E-2</v>
      </c>
      <c r="W19" s="11">
        <f t="shared" si="37"/>
        <v>-2.0000000000000018E-2</v>
      </c>
      <c r="X19" s="11">
        <f t="shared" si="37"/>
        <v>-1.9999999999999907E-2</v>
      </c>
      <c r="Y19" s="11">
        <f t="shared" si="37"/>
        <v>-2.0000000000000018E-2</v>
      </c>
    </row>
    <row r="20" spans="2:29" x14ac:dyDescent="0.2">
      <c r="B20" t="s">
        <v>55</v>
      </c>
      <c r="C20" s="11">
        <f>+C14/C9</f>
        <v>0.4409561184445237</v>
      </c>
      <c r="D20" s="11">
        <f t="shared" ref="D20:Y20" si="38">+D14/D9</f>
        <v>0.27197106690777578</v>
      </c>
      <c r="E20" s="11">
        <f t="shared" si="38"/>
        <v>0.36274877957191137</v>
      </c>
      <c r="F20" s="11">
        <f t="shared" si="38"/>
        <v>0.2023567655424624</v>
      </c>
      <c r="G20" s="11">
        <f t="shared" si="38"/>
        <v>0.41956438670233093</v>
      </c>
      <c r="H20" s="11">
        <f t="shared" si="38"/>
        <v>0.31803143093465674</v>
      </c>
      <c r="I20" s="11">
        <f t="shared" si="38"/>
        <v>0.30691325407309555</v>
      </c>
      <c r="J20" s="11">
        <f t="shared" si="38"/>
        <v>0.30691325407309561</v>
      </c>
      <c r="L20" s="11">
        <f t="shared" si="38"/>
        <v>0.38998224326723885</v>
      </c>
      <c r="M20" s="11">
        <f t="shared" ref="M20" si="39">+M14/M9</f>
        <v>0.405207358902401</v>
      </c>
      <c r="N20" s="11">
        <f t="shared" si="38"/>
        <v>0.35870760382305678</v>
      </c>
      <c r="O20" s="11">
        <f t="shared" si="38"/>
        <v>0.32285821174710061</v>
      </c>
      <c r="P20" s="11">
        <f t="shared" si="38"/>
        <v>0.34001667540409547</v>
      </c>
      <c r="Q20" s="11">
        <f t="shared" si="38"/>
        <v>0.34001667540409541</v>
      </c>
      <c r="R20" s="11">
        <f t="shared" si="38"/>
        <v>0.34001667540409541</v>
      </c>
      <c r="S20" s="11">
        <f t="shared" si="38"/>
        <v>0.34001667540409536</v>
      </c>
      <c r="T20" s="11">
        <f t="shared" si="38"/>
        <v>0.34001667540409541</v>
      </c>
      <c r="U20" s="11">
        <f t="shared" si="38"/>
        <v>0.34001667540409541</v>
      </c>
      <c r="V20" s="11">
        <f t="shared" si="38"/>
        <v>0.34001667540409541</v>
      </c>
      <c r="W20" s="11">
        <f t="shared" si="38"/>
        <v>0.34001667540409536</v>
      </c>
      <c r="X20" s="11">
        <f t="shared" si="38"/>
        <v>0.34001667540409541</v>
      </c>
      <c r="Y20" s="11">
        <f t="shared" si="38"/>
        <v>0.3400166754040953</v>
      </c>
    </row>
  </sheetData>
  <pageMargins left="0.7" right="0.7" top="0.75" bottom="0.75" header="0.3" footer="0.3"/>
  <ignoredErrors>
    <ignoredError sqref="L6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02BB-06EF-6D4C-B425-7B612B395586}">
  <sheetPr>
    <tabColor theme="9" tint="0.79998168889431442"/>
  </sheetPr>
  <dimension ref="B2:HV29"/>
  <sheetViews>
    <sheetView topLeftCell="Q20" zoomScale="159" workbookViewId="0">
      <selection activeCell="U15" sqref="U15:AC15"/>
    </sheetView>
  </sheetViews>
  <sheetFormatPr baseColWidth="10" defaultRowHeight="16" x14ac:dyDescent="0.2"/>
  <cols>
    <col min="1" max="1" width="1.5" customWidth="1"/>
    <col min="2" max="2" width="17" bestFit="1" customWidth="1"/>
    <col min="3" max="3" width="6.33203125" style="14" bestFit="1" customWidth="1"/>
    <col min="4" max="5" width="7.5" style="14" bestFit="1" customWidth="1"/>
    <col min="6" max="7" width="6.33203125" style="14" bestFit="1" customWidth="1"/>
    <col min="8" max="8" width="7.5" style="14" bestFit="1" customWidth="1"/>
    <col min="9" max="9" width="7.83203125" style="14" bestFit="1" customWidth="1"/>
    <col min="10" max="10" width="6.5" style="14" bestFit="1" customWidth="1"/>
    <col min="11" max="11" width="3.33203125" style="14" customWidth="1"/>
    <col min="12" max="12" width="4" customWidth="1"/>
    <col min="13" max="16" width="5.33203125" bestFit="1" customWidth="1"/>
    <col min="17" max="20" width="7.5" bestFit="1" customWidth="1"/>
    <col min="21" max="21" width="9.33203125" bestFit="1" customWidth="1"/>
    <col min="22" max="29" width="7.5" bestFit="1" customWidth="1"/>
    <col min="30" max="31" width="6.83203125" bestFit="1" customWidth="1"/>
    <col min="32" max="32" width="9" bestFit="1" customWidth="1"/>
    <col min="33" max="33" width="12.1640625" bestFit="1" customWidth="1"/>
    <col min="34" max="51" width="6.83203125" bestFit="1" customWidth="1"/>
    <col min="52" max="162" width="5.6640625" bestFit="1" customWidth="1"/>
    <col min="163" max="230" width="6.6640625" bestFit="1" customWidth="1"/>
  </cols>
  <sheetData>
    <row r="2" spans="2:230" s="5" customFormat="1" x14ac:dyDescent="0.2">
      <c r="C2" s="13"/>
      <c r="D2" s="13">
        <v>45381</v>
      </c>
      <c r="E2" s="13">
        <v>45472</v>
      </c>
      <c r="F2" s="13"/>
      <c r="G2" s="13"/>
      <c r="H2" s="13">
        <v>45745</v>
      </c>
      <c r="I2" s="13">
        <v>45836</v>
      </c>
      <c r="J2" s="13"/>
      <c r="K2" s="13"/>
    </row>
    <row r="3" spans="2:230" x14ac:dyDescent="0.2">
      <c r="C3" s="14" t="s">
        <v>27</v>
      </c>
      <c r="D3" s="14" t="s">
        <v>28</v>
      </c>
      <c r="E3" s="14" t="s">
        <v>29</v>
      </c>
      <c r="F3" s="14" t="s">
        <v>30</v>
      </c>
      <c r="G3" s="14" t="s">
        <v>31</v>
      </c>
      <c r="H3" s="14" t="s">
        <v>32</v>
      </c>
      <c r="I3" s="14" t="s">
        <v>6</v>
      </c>
      <c r="J3" s="14" t="s">
        <v>33</v>
      </c>
      <c r="M3">
        <v>2018</v>
      </c>
      <c r="N3">
        <f>+M3+1</f>
        <v>2019</v>
      </c>
      <c r="O3">
        <f t="shared" ref="O3:AD3" si="0">+N3+1</f>
        <v>2020</v>
      </c>
      <c r="P3">
        <f t="shared" si="0"/>
        <v>2021</v>
      </c>
      <c r="Q3">
        <f t="shared" si="0"/>
        <v>2022</v>
      </c>
      <c r="R3">
        <f t="shared" si="0"/>
        <v>2023</v>
      </c>
      <c r="S3">
        <f t="shared" si="0"/>
        <v>2024</v>
      </c>
      <c r="T3">
        <f t="shared" si="0"/>
        <v>2025</v>
      </c>
      <c r="U3">
        <f t="shared" si="0"/>
        <v>2026</v>
      </c>
      <c r="V3">
        <f t="shared" si="0"/>
        <v>2027</v>
      </c>
      <c r="W3">
        <f t="shared" si="0"/>
        <v>2028</v>
      </c>
      <c r="X3">
        <f t="shared" si="0"/>
        <v>2029</v>
      </c>
      <c r="Y3">
        <f t="shared" si="0"/>
        <v>2030</v>
      </c>
      <c r="Z3">
        <f t="shared" si="0"/>
        <v>2031</v>
      </c>
      <c r="AA3">
        <f t="shared" si="0"/>
        <v>2032</v>
      </c>
      <c r="AB3">
        <f t="shared" si="0"/>
        <v>2033</v>
      </c>
      <c r="AC3">
        <f t="shared" si="0"/>
        <v>2034</v>
      </c>
      <c r="AD3">
        <f t="shared" si="0"/>
        <v>2035</v>
      </c>
      <c r="AE3">
        <f t="shared" ref="AE3:CP3" si="1">+AD3+1</f>
        <v>2036</v>
      </c>
      <c r="AF3">
        <f t="shared" si="1"/>
        <v>2037</v>
      </c>
      <c r="AG3">
        <f t="shared" si="1"/>
        <v>2038</v>
      </c>
      <c r="AH3">
        <f t="shared" si="1"/>
        <v>2039</v>
      </c>
      <c r="AI3">
        <f t="shared" si="1"/>
        <v>2040</v>
      </c>
      <c r="AJ3">
        <f t="shared" si="1"/>
        <v>2041</v>
      </c>
      <c r="AK3">
        <f t="shared" si="1"/>
        <v>2042</v>
      </c>
      <c r="AL3">
        <f t="shared" si="1"/>
        <v>2043</v>
      </c>
      <c r="AM3">
        <f t="shared" si="1"/>
        <v>2044</v>
      </c>
      <c r="AN3">
        <f t="shared" si="1"/>
        <v>2045</v>
      </c>
      <c r="AO3">
        <f t="shared" si="1"/>
        <v>2046</v>
      </c>
      <c r="AP3">
        <f t="shared" si="1"/>
        <v>2047</v>
      </c>
      <c r="AQ3">
        <f t="shared" si="1"/>
        <v>2048</v>
      </c>
      <c r="AR3">
        <f t="shared" si="1"/>
        <v>2049</v>
      </c>
      <c r="AS3">
        <f t="shared" si="1"/>
        <v>2050</v>
      </c>
      <c r="AT3">
        <f t="shared" si="1"/>
        <v>2051</v>
      </c>
      <c r="AU3">
        <f t="shared" si="1"/>
        <v>2052</v>
      </c>
      <c r="AV3">
        <f t="shared" si="1"/>
        <v>2053</v>
      </c>
      <c r="AW3">
        <f t="shared" si="1"/>
        <v>2054</v>
      </c>
      <c r="AX3">
        <f t="shared" si="1"/>
        <v>2055</v>
      </c>
      <c r="AY3">
        <f t="shared" si="1"/>
        <v>2056</v>
      </c>
      <c r="AZ3">
        <f t="shared" si="1"/>
        <v>2057</v>
      </c>
      <c r="BA3">
        <f t="shared" si="1"/>
        <v>2058</v>
      </c>
      <c r="BB3">
        <f t="shared" si="1"/>
        <v>2059</v>
      </c>
      <c r="BC3">
        <f t="shared" si="1"/>
        <v>2060</v>
      </c>
      <c r="BD3">
        <f t="shared" si="1"/>
        <v>2061</v>
      </c>
      <c r="BE3">
        <f t="shared" si="1"/>
        <v>2062</v>
      </c>
      <c r="BF3">
        <f t="shared" si="1"/>
        <v>2063</v>
      </c>
      <c r="BG3">
        <f t="shared" si="1"/>
        <v>2064</v>
      </c>
      <c r="BH3">
        <f t="shared" si="1"/>
        <v>2065</v>
      </c>
      <c r="BI3">
        <f t="shared" si="1"/>
        <v>2066</v>
      </c>
      <c r="BJ3">
        <f t="shared" si="1"/>
        <v>2067</v>
      </c>
      <c r="BK3">
        <f t="shared" si="1"/>
        <v>2068</v>
      </c>
      <c r="BL3">
        <f t="shared" si="1"/>
        <v>2069</v>
      </c>
      <c r="BM3">
        <f t="shared" si="1"/>
        <v>2070</v>
      </c>
      <c r="BN3">
        <f t="shared" si="1"/>
        <v>2071</v>
      </c>
      <c r="BO3">
        <f t="shared" si="1"/>
        <v>2072</v>
      </c>
      <c r="BP3">
        <f t="shared" si="1"/>
        <v>2073</v>
      </c>
      <c r="BQ3">
        <f t="shared" si="1"/>
        <v>2074</v>
      </c>
      <c r="BR3">
        <f t="shared" si="1"/>
        <v>2075</v>
      </c>
      <c r="BS3">
        <f t="shared" si="1"/>
        <v>2076</v>
      </c>
      <c r="BT3">
        <f t="shared" si="1"/>
        <v>2077</v>
      </c>
      <c r="BU3">
        <f t="shared" si="1"/>
        <v>2078</v>
      </c>
      <c r="BV3">
        <f t="shared" si="1"/>
        <v>2079</v>
      </c>
      <c r="BW3">
        <f t="shared" si="1"/>
        <v>2080</v>
      </c>
      <c r="BX3">
        <f t="shared" si="1"/>
        <v>2081</v>
      </c>
      <c r="BY3">
        <f t="shared" si="1"/>
        <v>2082</v>
      </c>
      <c r="BZ3">
        <f t="shared" si="1"/>
        <v>2083</v>
      </c>
      <c r="CA3">
        <f t="shared" si="1"/>
        <v>2084</v>
      </c>
      <c r="CB3">
        <f t="shared" si="1"/>
        <v>2085</v>
      </c>
      <c r="CC3">
        <f t="shared" si="1"/>
        <v>2086</v>
      </c>
      <c r="CD3">
        <f t="shared" si="1"/>
        <v>2087</v>
      </c>
      <c r="CE3">
        <f t="shared" si="1"/>
        <v>2088</v>
      </c>
      <c r="CF3">
        <f t="shared" si="1"/>
        <v>2089</v>
      </c>
      <c r="CG3">
        <f t="shared" si="1"/>
        <v>2090</v>
      </c>
      <c r="CH3">
        <f t="shared" si="1"/>
        <v>2091</v>
      </c>
      <c r="CI3">
        <f t="shared" si="1"/>
        <v>2092</v>
      </c>
      <c r="CJ3">
        <f t="shared" si="1"/>
        <v>2093</v>
      </c>
      <c r="CK3">
        <f t="shared" si="1"/>
        <v>2094</v>
      </c>
      <c r="CL3">
        <f t="shared" si="1"/>
        <v>2095</v>
      </c>
      <c r="CM3">
        <f t="shared" si="1"/>
        <v>2096</v>
      </c>
      <c r="CN3">
        <f t="shared" si="1"/>
        <v>2097</v>
      </c>
      <c r="CO3">
        <f t="shared" si="1"/>
        <v>2098</v>
      </c>
      <c r="CP3">
        <f t="shared" si="1"/>
        <v>2099</v>
      </c>
      <c r="CQ3">
        <f t="shared" ref="CQ3:EZ3" si="2">+CP3+1</f>
        <v>2100</v>
      </c>
      <c r="CR3">
        <f t="shared" si="2"/>
        <v>2101</v>
      </c>
      <c r="CS3">
        <f t="shared" si="2"/>
        <v>2102</v>
      </c>
      <c r="CT3">
        <f t="shared" si="2"/>
        <v>2103</v>
      </c>
      <c r="CU3">
        <f t="shared" si="2"/>
        <v>2104</v>
      </c>
      <c r="CV3">
        <f t="shared" si="2"/>
        <v>2105</v>
      </c>
      <c r="CW3">
        <f t="shared" si="2"/>
        <v>2106</v>
      </c>
      <c r="CX3">
        <f t="shared" si="2"/>
        <v>2107</v>
      </c>
      <c r="CY3">
        <f t="shared" si="2"/>
        <v>2108</v>
      </c>
      <c r="CZ3">
        <f t="shared" si="2"/>
        <v>2109</v>
      </c>
      <c r="DA3">
        <f t="shared" si="2"/>
        <v>2110</v>
      </c>
      <c r="DB3">
        <f t="shared" si="2"/>
        <v>2111</v>
      </c>
      <c r="DC3">
        <f t="shared" si="2"/>
        <v>2112</v>
      </c>
      <c r="DD3">
        <f t="shared" si="2"/>
        <v>2113</v>
      </c>
      <c r="DE3">
        <f t="shared" si="2"/>
        <v>2114</v>
      </c>
      <c r="DF3">
        <f t="shared" si="2"/>
        <v>2115</v>
      </c>
      <c r="DG3">
        <f t="shared" si="2"/>
        <v>2116</v>
      </c>
      <c r="DH3">
        <f t="shared" si="2"/>
        <v>2117</v>
      </c>
      <c r="DI3">
        <f t="shared" si="2"/>
        <v>2118</v>
      </c>
      <c r="DJ3">
        <f t="shared" si="2"/>
        <v>2119</v>
      </c>
      <c r="DK3">
        <f t="shared" si="2"/>
        <v>2120</v>
      </c>
      <c r="DL3">
        <f t="shared" si="2"/>
        <v>2121</v>
      </c>
      <c r="DM3">
        <f t="shared" si="2"/>
        <v>2122</v>
      </c>
      <c r="DN3">
        <f t="shared" si="2"/>
        <v>2123</v>
      </c>
      <c r="DO3">
        <f t="shared" si="2"/>
        <v>2124</v>
      </c>
      <c r="DP3">
        <f t="shared" si="2"/>
        <v>2125</v>
      </c>
      <c r="DQ3">
        <f t="shared" si="2"/>
        <v>2126</v>
      </c>
      <c r="DR3">
        <f t="shared" si="2"/>
        <v>2127</v>
      </c>
      <c r="DS3">
        <f t="shared" si="2"/>
        <v>2128</v>
      </c>
      <c r="DT3">
        <f t="shared" si="2"/>
        <v>2129</v>
      </c>
      <c r="DU3">
        <f t="shared" si="2"/>
        <v>2130</v>
      </c>
      <c r="DV3">
        <f t="shared" si="2"/>
        <v>2131</v>
      </c>
      <c r="DW3">
        <f t="shared" si="2"/>
        <v>2132</v>
      </c>
      <c r="DX3">
        <f t="shared" si="2"/>
        <v>2133</v>
      </c>
      <c r="DY3">
        <f t="shared" si="2"/>
        <v>2134</v>
      </c>
      <c r="DZ3">
        <f t="shared" si="2"/>
        <v>2135</v>
      </c>
      <c r="EA3">
        <f t="shared" si="2"/>
        <v>2136</v>
      </c>
      <c r="EB3">
        <f t="shared" si="2"/>
        <v>2137</v>
      </c>
      <c r="EC3">
        <f t="shared" si="2"/>
        <v>2138</v>
      </c>
      <c r="ED3">
        <f t="shared" si="2"/>
        <v>2139</v>
      </c>
      <c r="EE3">
        <f t="shared" si="2"/>
        <v>2140</v>
      </c>
      <c r="EF3">
        <f t="shared" si="2"/>
        <v>2141</v>
      </c>
      <c r="EG3">
        <f t="shared" si="2"/>
        <v>2142</v>
      </c>
      <c r="EH3">
        <f t="shared" si="2"/>
        <v>2143</v>
      </c>
      <c r="EI3">
        <f t="shared" si="2"/>
        <v>2144</v>
      </c>
      <c r="EJ3">
        <f t="shared" si="2"/>
        <v>2145</v>
      </c>
      <c r="EK3">
        <f t="shared" si="2"/>
        <v>2146</v>
      </c>
      <c r="EL3">
        <f t="shared" si="2"/>
        <v>2147</v>
      </c>
      <c r="EM3">
        <f t="shared" si="2"/>
        <v>2148</v>
      </c>
      <c r="EN3">
        <f t="shared" si="2"/>
        <v>2149</v>
      </c>
      <c r="EO3">
        <f t="shared" si="2"/>
        <v>2150</v>
      </c>
      <c r="EP3">
        <f t="shared" si="2"/>
        <v>2151</v>
      </c>
      <c r="EQ3">
        <f t="shared" si="2"/>
        <v>2152</v>
      </c>
      <c r="ER3">
        <f t="shared" si="2"/>
        <v>2153</v>
      </c>
      <c r="ES3">
        <f t="shared" si="2"/>
        <v>2154</v>
      </c>
      <c r="ET3">
        <f t="shared" si="2"/>
        <v>2155</v>
      </c>
      <c r="EU3">
        <f t="shared" si="2"/>
        <v>2156</v>
      </c>
      <c r="EV3">
        <f t="shared" si="2"/>
        <v>2157</v>
      </c>
      <c r="EW3">
        <f t="shared" si="2"/>
        <v>2158</v>
      </c>
      <c r="EX3">
        <f t="shared" si="2"/>
        <v>2159</v>
      </c>
      <c r="EY3">
        <f t="shared" si="2"/>
        <v>2160</v>
      </c>
      <c r="EZ3">
        <f t="shared" si="2"/>
        <v>2161</v>
      </c>
      <c r="FA3">
        <f t="shared" ref="FA3:HL3" si="3">+EZ3+1</f>
        <v>2162</v>
      </c>
      <c r="FB3">
        <f t="shared" si="3"/>
        <v>2163</v>
      </c>
      <c r="FC3">
        <f t="shared" si="3"/>
        <v>2164</v>
      </c>
      <c r="FD3">
        <f t="shared" si="3"/>
        <v>2165</v>
      </c>
      <c r="FE3">
        <f t="shared" si="3"/>
        <v>2166</v>
      </c>
      <c r="FF3">
        <f t="shared" si="3"/>
        <v>2167</v>
      </c>
      <c r="FG3">
        <f t="shared" si="3"/>
        <v>2168</v>
      </c>
      <c r="FH3">
        <f t="shared" si="3"/>
        <v>2169</v>
      </c>
      <c r="FI3">
        <f t="shared" si="3"/>
        <v>2170</v>
      </c>
      <c r="FJ3">
        <f t="shared" si="3"/>
        <v>2171</v>
      </c>
      <c r="FK3">
        <f t="shared" si="3"/>
        <v>2172</v>
      </c>
      <c r="FL3">
        <f t="shared" si="3"/>
        <v>2173</v>
      </c>
      <c r="FM3">
        <f t="shared" si="3"/>
        <v>2174</v>
      </c>
      <c r="FN3">
        <f t="shared" si="3"/>
        <v>2175</v>
      </c>
      <c r="FO3">
        <f t="shared" si="3"/>
        <v>2176</v>
      </c>
      <c r="FP3">
        <f t="shared" si="3"/>
        <v>2177</v>
      </c>
      <c r="FQ3">
        <f t="shared" si="3"/>
        <v>2178</v>
      </c>
      <c r="FR3">
        <f t="shared" si="3"/>
        <v>2179</v>
      </c>
      <c r="FS3">
        <f t="shared" si="3"/>
        <v>2180</v>
      </c>
      <c r="FT3">
        <f t="shared" si="3"/>
        <v>2181</v>
      </c>
      <c r="FU3">
        <f t="shared" si="3"/>
        <v>2182</v>
      </c>
      <c r="FV3">
        <f t="shared" si="3"/>
        <v>2183</v>
      </c>
      <c r="FW3">
        <f t="shared" si="3"/>
        <v>2184</v>
      </c>
      <c r="FX3">
        <f t="shared" si="3"/>
        <v>2185</v>
      </c>
      <c r="FY3">
        <f t="shared" si="3"/>
        <v>2186</v>
      </c>
      <c r="FZ3">
        <f t="shared" si="3"/>
        <v>2187</v>
      </c>
      <c r="GA3">
        <f t="shared" si="3"/>
        <v>2188</v>
      </c>
      <c r="GB3">
        <f t="shared" si="3"/>
        <v>2189</v>
      </c>
      <c r="GC3">
        <f t="shared" si="3"/>
        <v>2190</v>
      </c>
      <c r="GD3">
        <f t="shared" si="3"/>
        <v>2191</v>
      </c>
      <c r="GE3">
        <f t="shared" si="3"/>
        <v>2192</v>
      </c>
      <c r="GF3">
        <f t="shared" si="3"/>
        <v>2193</v>
      </c>
      <c r="GG3">
        <f t="shared" si="3"/>
        <v>2194</v>
      </c>
      <c r="GH3">
        <f t="shared" si="3"/>
        <v>2195</v>
      </c>
      <c r="GI3">
        <f t="shared" si="3"/>
        <v>2196</v>
      </c>
      <c r="GJ3">
        <f t="shared" si="3"/>
        <v>2197</v>
      </c>
      <c r="GK3">
        <f t="shared" si="3"/>
        <v>2198</v>
      </c>
      <c r="GL3">
        <f t="shared" si="3"/>
        <v>2199</v>
      </c>
      <c r="GM3">
        <f t="shared" si="3"/>
        <v>2200</v>
      </c>
      <c r="GN3">
        <f t="shared" si="3"/>
        <v>2201</v>
      </c>
      <c r="GO3">
        <f t="shared" si="3"/>
        <v>2202</v>
      </c>
      <c r="GP3">
        <f t="shared" si="3"/>
        <v>2203</v>
      </c>
      <c r="GQ3">
        <f t="shared" si="3"/>
        <v>2204</v>
      </c>
      <c r="GR3">
        <f t="shared" si="3"/>
        <v>2205</v>
      </c>
      <c r="GS3">
        <f t="shared" si="3"/>
        <v>2206</v>
      </c>
      <c r="GT3">
        <f t="shared" si="3"/>
        <v>2207</v>
      </c>
      <c r="GU3">
        <f t="shared" si="3"/>
        <v>2208</v>
      </c>
      <c r="GV3">
        <f t="shared" si="3"/>
        <v>2209</v>
      </c>
      <c r="GW3">
        <f t="shared" si="3"/>
        <v>2210</v>
      </c>
      <c r="GX3">
        <f t="shared" si="3"/>
        <v>2211</v>
      </c>
      <c r="GY3">
        <f t="shared" si="3"/>
        <v>2212</v>
      </c>
      <c r="GZ3">
        <f t="shared" si="3"/>
        <v>2213</v>
      </c>
      <c r="HA3">
        <f t="shared" si="3"/>
        <v>2214</v>
      </c>
      <c r="HB3">
        <f t="shared" si="3"/>
        <v>2215</v>
      </c>
      <c r="HC3">
        <f t="shared" si="3"/>
        <v>2216</v>
      </c>
      <c r="HD3">
        <f t="shared" si="3"/>
        <v>2217</v>
      </c>
      <c r="HE3">
        <f t="shared" si="3"/>
        <v>2218</v>
      </c>
      <c r="HF3">
        <f t="shared" si="3"/>
        <v>2219</v>
      </c>
      <c r="HG3">
        <f t="shared" si="3"/>
        <v>2220</v>
      </c>
      <c r="HH3">
        <f t="shared" si="3"/>
        <v>2221</v>
      </c>
      <c r="HI3">
        <f t="shared" si="3"/>
        <v>2222</v>
      </c>
      <c r="HJ3">
        <f t="shared" si="3"/>
        <v>2223</v>
      </c>
      <c r="HK3">
        <f t="shared" si="3"/>
        <v>2224</v>
      </c>
      <c r="HL3">
        <f t="shared" si="3"/>
        <v>2225</v>
      </c>
      <c r="HM3">
        <f t="shared" ref="HM3:HV3" si="4">+HL3+1</f>
        <v>2226</v>
      </c>
      <c r="HN3">
        <f t="shared" si="4"/>
        <v>2227</v>
      </c>
      <c r="HO3">
        <f t="shared" si="4"/>
        <v>2228</v>
      </c>
      <c r="HP3">
        <f t="shared" si="4"/>
        <v>2229</v>
      </c>
      <c r="HQ3">
        <f t="shared" si="4"/>
        <v>2230</v>
      </c>
      <c r="HR3">
        <f t="shared" si="4"/>
        <v>2231</v>
      </c>
      <c r="HS3">
        <f t="shared" si="4"/>
        <v>2232</v>
      </c>
      <c r="HT3">
        <f t="shared" si="4"/>
        <v>2233</v>
      </c>
      <c r="HU3">
        <f t="shared" si="4"/>
        <v>2234</v>
      </c>
      <c r="HV3">
        <f t="shared" si="4"/>
        <v>2235</v>
      </c>
    </row>
    <row r="4" spans="2:230" x14ac:dyDescent="0.2">
      <c r="B4" t="s">
        <v>10</v>
      </c>
      <c r="E4" s="14">
        <v>54.8</v>
      </c>
      <c r="H4" s="14">
        <v>57.8</v>
      </c>
      <c r="I4" s="14">
        <v>57.8</v>
      </c>
    </row>
    <row r="5" spans="2:230" x14ac:dyDescent="0.2">
      <c r="B5" t="s">
        <v>21</v>
      </c>
      <c r="E5" s="14">
        <v>66</v>
      </c>
      <c r="H5" s="14">
        <v>68.2</v>
      </c>
      <c r="I5" s="14">
        <v>69.900000000000006</v>
      </c>
    </row>
    <row r="6" spans="2:230" s="3" customFormat="1" x14ac:dyDescent="0.2">
      <c r="B6" s="3" t="s">
        <v>17</v>
      </c>
      <c r="C6" s="20">
        <f t="shared" ref="C6:I6" si="5">SUM(C4:C5)</f>
        <v>0</v>
      </c>
      <c r="D6" s="20">
        <f t="shared" si="5"/>
        <v>0</v>
      </c>
      <c r="E6" s="20">
        <f t="shared" si="5"/>
        <v>120.8</v>
      </c>
      <c r="F6" s="20">
        <f t="shared" si="5"/>
        <v>0</v>
      </c>
      <c r="G6" s="20">
        <f t="shared" si="5"/>
        <v>0</v>
      </c>
      <c r="H6" s="20">
        <f t="shared" si="5"/>
        <v>126</v>
      </c>
      <c r="I6" s="20">
        <f t="shared" si="5"/>
        <v>127.7</v>
      </c>
      <c r="J6" s="20"/>
      <c r="K6" s="20"/>
    </row>
    <row r="7" spans="2:230" ht="7" customHeight="1" x14ac:dyDescent="0.2"/>
    <row r="8" spans="2:230" x14ac:dyDescent="0.2">
      <c r="B8" t="s">
        <v>38</v>
      </c>
      <c r="E8" s="14">
        <v>46.7</v>
      </c>
      <c r="H8" s="14">
        <v>50.3</v>
      </c>
      <c r="I8" s="14">
        <v>51.2</v>
      </c>
    </row>
    <row r="9" spans="2:230" x14ac:dyDescent="0.2">
      <c r="B9" t="s">
        <v>39</v>
      </c>
      <c r="E9" s="14">
        <v>4.4000000000000004</v>
      </c>
      <c r="H9" s="14">
        <v>4.4000000000000004</v>
      </c>
      <c r="I9" s="14">
        <v>4.3</v>
      </c>
    </row>
    <row r="10" spans="2:230" s="3" customFormat="1" x14ac:dyDescent="0.2">
      <c r="B10" s="3" t="s">
        <v>57</v>
      </c>
      <c r="C10" s="20">
        <f t="shared" ref="C10:I10" si="6">SUM(C8:C9)</f>
        <v>0</v>
      </c>
      <c r="D10" s="20">
        <f t="shared" si="6"/>
        <v>0</v>
      </c>
      <c r="E10" s="20">
        <f t="shared" si="6"/>
        <v>51.1</v>
      </c>
      <c r="F10" s="20">
        <f t="shared" si="6"/>
        <v>0</v>
      </c>
      <c r="G10" s="20">
        <f t="shared" si="6"/>
        <v>0</v>
      </c>
      <c r="H10" s="20">
        <f t="shared" si="6"/>
        <v>54.699999999999996</v>
      </c>
      <c r="I10" s="20">
        <f t="shared" si="6"/>
        <v>55.5</v>
      </c>
      <c r="J10" s="20"/>
      <c r="K10" s="20"/>
    </row>
    <row r="12" spans="2:230" s="1" customFormat="1" x14ac:dyDescent="0.2">
      <c r="B12" s="1" t="s">
        <v>36</v>
      </c>
      <c r="C12" s="15">
        <v>4507</v>
      </c>
      <c r="D12" s="15">
        <v>4805</v>
      </c>
      <c r="E12" s="15">
        <v>4729</v>
      </c>
      <c r="F12" s="15">
        <f>+S12-SUM(C12:E12)</f>
        <v>4755</v>
      </c>
      <c r="G12" s="15">
        <v>5065</v>
      </c>
      <c r="H12" s="15">
        <v>5215</v>
      </c>
      <c r="I12" s="15">
        <v>5215</v>
      </c>
      <c r="J12" s="15">
        <f>+I12</f>
        <v>5215</v>
      </c>
      <c r="K12" s="15"/>
      <c r="Q12" s="1">
        <v>14178</v>
      </c>
      <c r="R12" s="1">
        <v>16420</v>
      </c>
      <c r="S12" s="1">
        <v>18796</v>
      </c>
      <c r="T12" s="1">
        <f>SUM(G12:J12)</f>
        <v>20710</v>
      </c>
    </row>
    <row r="13" spans="2:230" s="1" customFormat="1" x14ac:dyDescent="0.2">
      <c r="B13" s="1" t="s">
        <v>56</v>
      </c>
      <c r="C13" s="15">
        <v>974</v>
      </c>
      <c r="D13" s="15">
        <v>762</v>
      </c>
      <c r="E13" s="15">
        <v>1004</v>
      </c>
      <c r="F13" s="15">
        <f>+S13-SUM(C13:E13)</f>
        <v>967</v>
      </c>
      <c r="G13" s="15">
        <v>952</v>
      </c>
      <c r="H13" s="15">
        <v>828</v>
      </c>
      <c r="I13" s="15">
        <v>932</v>
      </c>
      <c r="J13" s="15">
        <f>+F13*1.05</f>
        <v>1015.35</v>
      </c>
      <c r="K13" s="15"/>
      <c r="Q13" s="1">
        <v>3614</v>
      </c>
      <c r="R13" s="1">
        <v>3260</v>
      </c>
      <c r="S13" s="1">
        <v>3707</v>
      </c>
      <c r="T13" s="1">
        <f>SUM(G13:J13)</f>
        <v>3727.35</v>
      </c>
    </row>
    <row r="14" spans="2:230" s="1" customFormat="1" x14ac:dyDescent="0.2">
      <c r="B14" s="1" t="s">
        <v>35</v>
      </c>
      <c r="C14" s="15">
        <v>65</v>
      </c>
      <c r="D14" s="15">
        <v>75</v>
      </c>
      <c r="E14" s="15">
        <v>72</v>
      </c>
      <c r="F14" s="15">
        <f>+S14-SUM(C14:E14)</f>
        <v>61</v>
      </c>
      <c r="G14" s="15">
        <v>55</v>
      </c>
      <c r="H14" s="15">
        <v>75</v>
      </c>
      <c r="I14" s="15">
        <v>29</v>
      </c>
      <c r="J14" s="15">
        <f>+F14*1.05</f>
        <v>64.05</v>
      </c>
      <c r="K14" s="15"/>
      <c r="Q14" s="1">
        <v>183</v>
      </c>
      <c r="R14" s="1">
        <v>206</v>
      </c>
      <c r="S14" s="1">
        <v>273</v>
      </c>
      <c r="T14" s="1">
        <f>SUM(G14:J14)</f>
        <v>223.05</v>
      </c>
    </row>
    <row r="15" spans="2:230" s="7" customFormat="1" x14ac:dyDescent="0.2">
      <c r="B15" s="7" t="s">
        <v>40</v>
      </c>
      <c r="C15" s="16">
        <f t="shared" ref="C15:J15" si="7">+SUM(C12:C14)</f>
        <v>5546</v>
      </c>
      <c r="D15" s="16">
        <f t="shared" si="7"/>
        <v>5642</v>
      </c>
      <c r="E15" s="16">
        <f t="shared" si="7"/>
        <v>5805</v>
      </c>
      <c r="F15" s="16">
        <f t="shared" si="7"/>
        <v>5783</v>
      </c>
      <c r="G15" s="16">
        <f t="shared" si="7"/>
        <v>6072</v>
      </c>
      <c r="H15" s="16">
        <f t="shared" si="7"/>
        <v>6118</v>
      </c>
      <c r="I15" s="16">
        <f t="shared" si="7"/>
        <v>6176</v>
      </c>
      <c r="J15" s="16">
        <f t="shared" si="7"/>
        <v>6294.4000000000005</v>
      </c>
      <c r="K15" s="16"/>
      <c r="N15" s="7">
        <f t="shared" ref="N15:Q15" si="8">+SUM(N12:N14)</f>
        <v>0</v>
      </c>
      <c r="O15" s="7">
        <f t="shared" si="8"/>
        <v>0</v>
      </c>
      <c r="P15" s="7">
        <f t="shared" si="8"/>
        <v>0</v>
      </c>
      <c r="Q15" s="7">
        <f t="shared" si="8"/>
        <v>17975</v>
      </c>
      <c r="R15" s="7">
        <f>+SUM(R12:R14)</f>
        <v>19886</v>
      </c>
      <c r="S15" s="7">
        <f>+SUM(S12:S14)</f>
        <v>22776</v>
      </c>
      <c r="T15" s="7">
        <f>+SUM(T12:T14)</f>
        <v>24660.399999999998</v>
      </c>
      <c r="U15" s="7">
        <f>+T15*1.08</f>
        <v>26633.232</v>
      </c>
      <c r="V15" s="7">
        <f t="shared" ref="V15:AC15" si="9">+U15*1.08</f>
        <v>28763.890560000003</v>
      </c>
      <c r="W15" s="7">
        <f t="shared" si="9"/>
        <v>31065.001804800006</v>
      </c>
      <c r="X15" s="7">
        <f t="shared" si="9"/>
        <v>33550.201949184011</v>
      </c>
      <c r="Y15" s="7">
        <f t="shared" si="9"/>
        <v>36234.218105118736</v>
      </c>
      <c r="Z15" s="7">
        <f t="shared" si="9"/>
        <v>39132.955553528234</v>
      </c>
      <c r="AA15" s="7">
        <f t="shared" si="9"/>
        <v>42263.591997810494</v>
      </c>
      <c r="AB15" s="7">
        <f t="shared" si="9"/>
        <v>45644.679357635338</v>
      </c>
      <c r="AC15" s="7">
        <f t="shared" si="9"/>
        <v>49296.253706246171</v>
      </c>
    </row>
    <row r="16" spans="2:230" s="1" customFormat="1" x14ac:dyDescent="0.2">
      <c r="B16" s="8" t="s">
        <v>41</v>
      </c>
      <c r="C16" s="15">
        <v>-4493</v>
      </c>
      <c r="D16" s="15">
        <v>-4414</v>
      </c>
      <c r="E16" s="15">
        <v>-4542</v>
      </c>
      <c r="F16" s="15">
        <f>+S16-SUM(C16:E16)</f>
        <v>-4299</v>
      </c>
      <c r="G16" s="15">
        <v>-4609</v>
      </c>
      <c r="H16" s="15">
        <v>-4539</v>
      </c>
      <c r="I16" s="15">
        <v>-4578</v>
      </c>
      <c r="J16" s="15">
        <f>+J$15*(I16/I$15)</f>
        <v>-4665.7647668393784</v>
      </c>
      <c r="K16" s="15"/>
      <c r="Q16" s="1">
        <v>-15641</v>
      </c>
      <c r="R16" s="1">
        <v>-17859</v>
      </c>
      <c r="S16" s="1">
        <v>-17748</v>
      </c>
      <c r="T16" s="1">
        <f>SUM(G16:J16)</f>
        <v>-18391.764766839377</v>
      </c>
      <c r="U16" s="1">
        <f>+U15*-U27</f>
        <v>-19708.591680000001</v>
      </c>
      <c r="V16" s="1">
        <f t="shared" ref="V16:AC16" si="10">+V15*-V27</f>
        <v>-20997.640108800002</v>
      </c>
      <c r="W16" s="1">
        <f t="shared" si="10"/>
        <v>-22056.151281408002</v>
      </c>
      <c r="X16" s="1">
        <f t="shared" si="10"/>
        <v>-21807.631266969609</v>
      </c>
      <c r="Y16" s="1">
        <f t="shared" si="10"/>
        <v>-23552.241768327178</v>
      </c>
      <c r="Z16" s="1">
        <f t="shared" si="10"/>
        <v>-25436.421109793355</v>
      </c>
      <c r="AA16" s="1">
        <f t="shared" si="10"/>
        <v>-26626.062958620612</v>
      </c>
      <c r="AB16" s="1">
        <f t="shared" si="10"/>
        <v>-28756.147995310264</v>
      </c>
      <c r="AC16" s="1">
        <f t="shared" si="10"/>
        <v>-29577.752223747702</v>
      </c>
    </row>
    <row r="17" spans="2:230" s="1" customFormat="1" x14ac:dyDescent="0.2">
      <c r="B17" s="8" t="s">
        <v>42</v>
      </c>
      <c r="C17" s="15">
        <v>-1121</v>
      </c>
      <c r="D17" s="15">
        <v>-1106</v>
      </c>
      <c r="E17" s="15">
        <v>-1197</v>
      </c>
      <c r="F17" s="15">
        <f>+S17-SUM(C17:E17)</f>
        <v>-1150</v>
      </c>
      <c r="G17" s="15">
        <v>-1095</v>
      </c>
      <c r="H17" s="15">
        <v>-1150</v>
      </c>
      <c r="I17" s="15">
        <v>-1158</v>
      </c>
      <c r="J17" s="15">
        <f>+J$15*(I17/I$15)</f>
        <v>-1180.2</v>
      </c>
      <c r="K17" s="15"/>
      <c r="Q17" s="1">
        <v>-5395</v>
      </c>
      <c r="R17" s="1">
        <v>-4168</v>
      </c>
      <c r="S17" s="1">
        <v>-4574</v>
      </c>
      <c r="T17" s="1">
        <f>SUM(G17:J17)</f>
        <v>-4583.2</v>
      </c>
      <c r="U17" s="1">
        <f>+U$15*(T17/T$15)</f>
        <v>-4949.8560000000007</v>
      </c>
      <c r="V17" s="1">
        <f t="shared" ref="V17:AC17" si="11">+V$15*(U17/U$15)</f>
        <v>-5345.8444800000007</v>
      </c>
      <c r="W17" s="1">
        <f t="shared" si="11"/>
        <v>-5773.5120384000011</v>
      </c>
      <c r="X17" s="1">
        <f t="shared" si="11"/>
        <v>-6235.3930014720027</v>
      </c>
      <c r="Y17" s="1">
        <f t="shared" si="11"/>
        <v>-6734.224441589763</v>
      </c>
      <c r="Z17" s="1">
        <f t="shared" si="11"/>
        <v>-7272.9623969169443</v>
      </c>
      <c r="AA17" s="1">
        <f t="shared" si="11"/>
        <v>-7854.7993886702998</v>
      </c>
      <c r="AB17" s="1">
        <f t="shared" si="11"/>
        <v>-8483.1833397639257</v>
      </c>
      <c r="AC17" s="1">
        <f t="shared" si="11"/>
        <v>-9161.8380069450413</v>
      </c>
    </row>
    <row r="18" spans="2:230" s="1" customFormat="1" x14ac:dyDescent="0.2">
      <c r="B18" s="8" t="s">
        <v>43</v>
      </c>
      <c r="C18" s="15">
        <v>-70</v>
      </c>
      <c r="D18" s="15">
        <v>-75</v>
      </c>
      <c r="E18" s="15">
        <v>-85</v>
      </c>
      <c r="F18" s="15">
        <f>+S18-SUM(C18:E18)</f>
        <v>-81</v>
      </c>
      <c r="G18" s="15">
        <v>-75</v>
      </c>
      <c r="H18" s="15">
        <v>-93</v>
      </c>
      <c r="I18" s="15">
        <v>-94</v>
      </c>
      <c r="J18" s="15">
        <f>+J$15*(I18/I$15)</f>
        <v>-95.802072538860116</v>
      </c>
      <c r="K18" s="15"/>
      <c r="Q18" s="1">
        <v>-363</v>
      </c>
      <c r="R18" s="1">
        <v>-355</v>
      </c>
      <c r="S18" s="1">
        <v>-311</v>
      </c>
      <c r="T18" s="1">
        <f>SUM(G18:J18)</f>
        <v>-357.8020725388601</v>
      </c>
      <c r="U18" s="1">
        <f>+U$15*(T18/T$15)</f>
        <v>-386.42623834196894</v>
      </c>
      <c r="V18" s="1">
        <f t="shared" ref="V18:AC18" si="12">+V$15*(U18/U$15)</f>
        <v>-417.34033740932654</v>
      </c>
      <c r="W18" s="1">
        <f t="shared" si="12"/>
        <v>-450.72756440207269</v>
      </c>
      <c r="X18" s="1">
        <f t="shared" si="12"/>
        <v>-486.78576955423858</v>
      </c>
      <c r="Y18" s="1">
        <f t="shared" si="12"/>
        <v>-525.72863111857771</v>
      </c>
      <c r="Z18" s="1">
        <f t="shared" si="12"/>
        <v>-567.78692160806395</v>
      </c>
      <c r="AA18" s="1">
        <f t="shared" si="12"/>
        <v>-613.20987533670905</v>
      </c>
      <c r="AB18" s="1">
        <f t="shared" si="12"/>
        <v>-662.26666536364576</v>
      </c>
      <c r="AC18" s="1">
        <f t="shared" si="12"/>
        <v>-715.24799859273742</v>
      </c>
    </row>
    <row r="19" spans="2:230" s="1" customFormat="1" x14ac:dyDescent="0.2">
      <c r="B19" s="8" t="s">
        <v>45</v>
      </c>
      <c r="C19" s="15">
        <f>+SUM(C15:C18)</f>
        <v>-138</v>
      </c>
      <c r="D19" s="15">
        <f>+SUM(D15:D18)</f>
        <v>47</v>
      </c>
      <c r="E19" s="15">
        <f>+SUM(E15:E18)</f>
        <v>-19</v>
      </c>
      <c r="F19" s="15">
        <f>+S19-SUM(C19:E19)</f>
        <v>253</v>
      </c>
      <c r="G19" s="15">
        <f>+SUM(G15:G18)</f>
        <v>293</v>
      </c>
      <c r="H19" s="15">
        <f>+SUM(H15:H18)</f>
        <v>336</v>
      </c>
      <c r="I19" s="15">
        <f>+SUM(I15:I18)</f>
        <v>346</v>
      </c>
      <c r="J19" s="15">
        <f>+SUM(J15:J18)</f>
        <v>352.63316062176204</v>
      </c>
      <c r="K19" s="15"/>
      <c r="Q19" s="1">
        <f>+SUM(Q15:Q18)</f>
        <v>-3424</v>
      </c>
      <c r="R19" s="1">
        <f>+SUM(R15:R18)</f>
        <v>-2496</v>
      </c>
      <c r="S19" s="1">
        <f>+SUM(S15:S18)</f>
        <v>143</v>
      </c>
      <c r="T19" s="1">
        <f>SUM(G19:J19)</f>
        <v>1327.633160621762</v>
      </c>
      <c r="U19" s="1">
        <f>+SUM(U15:U18)</f>
        <v>1588.3580816580291</v>
      </c>
      <c r="V19" s="1">
        <f t="shared" ref="V19:AC19" si="13">+SUM(V15:V18)</f>
        <v>2003.0656337906742</v>
      </c>
      <c r="W19" s="1">
        <f t="shared" si="13"/>
        <v>2784.6109205899302</v>
      </c>
      <c r="X19" s="1">
        <f t="shared" si="13"/>
        <v>5020.3919111881605</v>
      </c>
      <c r="Y19" s="1">
        <f t="shared" si="13"/>
        <v>5422.0232640832173</v>
      </c>
      <c r="Z19" s="1">
        <f t="shared" si="13"/>
        <v>5855.7851252098717</v>
      </c>
      <c r="AA19" s="1">
        <f t="shared" si="13"/>
        <v>7169.5197751828728</v>
      </c>
      <c r="AB19" s="1">
        <f t="shared" si="13"/>
        <v>7743.0813571975013</v>
      </c>
      <c r="AC19" s="1">
        <f t="shared" si="13"/>
        <v>9841.4154769606903</v>
      </c>
      <c r="AD19" s="1">
        <f>+AC19*(1+$AG$27)</f>
        <v>9939.8296317302975</v>
      </c>
      <c r="AE19" s="1">
        <f t="shared" ref="AE19:CP19" si="14">+AD19*(1+$AG$27)</f>
        <v>10039.227928047601</v>
      </c>
      <c r="AF19" s="1">
        <f t="shared" si="14"/>
        <v>10139.620207328078</v>
      </c>
      <c r="AG19" s="1">
        <f t="shared" si="14"/>
        <v>10241.01640940136</v>
      </c>
      <c r="AH19" s="1">
        <f t="shared" si="14"/>
        <v>10343.426573495373</v>
      </c>
      <c r="AI19" s="1">
        <f t="shared" si="14"/>
        <v>10446.860839230327</v>
      </c>
      <c r="AJ19" s="1">
        <f t="shared" si="14"/>
        <v>10551.329447622629</v>
      </c>
      <c r="AK19" s="1">
        <f t="shared" si="14"/>
        <v>10656.842742098856</v>
      </c>
      <c r="AL19" s="1">
        <f t="shared" si="14"/>
        <v>10763.411169519844</v>
      </c>
      <c r="AM19" s="1">
        <f t="shared" si="14"/>
        <v>10871.045281215043</v>
      </c>
      <c r="AN19" s="1">
        <f t="shared" si="14"/>
        <v>10979.755734027194</v>
      </c>
      <c r="AO19" s="1">
        <f t="shared" si="14"/>
        <v>11089.553291367467</v>
      </c>
      <c r="AP19" s="1">
        <f t="shared" si="14"/>
        <v>11200.448824281142</v>
      </c>
      <c r="AQ19" s="1">
        <f t="shared" si="14"/>
        <v>11312.453312523954</v>
      </c>
      <c r="AR19" s="1">
        <f t="shared" si="14"/>
        <v>11425.577845649193</v>
      </c>
      <c r="AS19" s="1">
        <f t="shared" si="14"/>
        <v>11539.833624105686</v>
      </c>
      <c r="AT19" s="1">
        <f t="shared" si="14"/>
        <v>11655.231960346742</v>
      </c>
      <c r="AU19" s="1">
        <f t="shared" si="14"/>
        <v>11771.78427995021</v>
      </c>
      <c r="AV19" s="1">
        <f t="shared" si="14"/>
        <v>11889.502122749713</v>
      </c>
      <c r="AW19" s="1">
        <f t="shared" si="14"/>
        <v>12008.39714397721</v>
      </c>
      <c r="AX19" s="1">
        <f t="shared" si="14"/>
        <v>12128.481115416982</v>
      </c>
      <c r="AY19" s="1">
        <f t="shared" si="14"/>
        <v>12249.765926571152</v>
      </c>
      <c r="AZ19" s="1">
        <f t="shared" si="14"/>
        <v>12372.263585836863</v>
      </c>
      <c r="BA19" s="1">
        <f t="shared" si="14"/>
        <v>12495.986221695232</v>
      </c>
      <c r="BB19" s="1">
        <f t="shared" si="14"/>
        <v>12620.946083912184</v>
      </c>
      <c r="BC19" s="1">
        <f t="shared" si="14"/>
        <v>12747.155544751306</v>
      </c>
      <c r="BD19" s="1">
        <f t="shared" si="14"/>
        <v>12874.627100198819</v>
      </c>
      <c r="BE19" s="1">
        <f t="shared" si="14"/>
        <v>13003.373371200807</v>
      </c>
      <c r="BF19" s="1">
        <f t="shared" si="14"/>
        <v>13133.407104912816</v>
      </c>
      <c r="BG19" s="1">
        <f t="shared" si="14"/>
        <v>13264.741175961944</v>
      </c>
      <c r="BH19" s="1">
        <f t="shared" si="14"/>
        <v>13397.388587721563</v>
      </c>
      <c r="BI19" s="1">
        <f t="shared" si="14"/>
        <v>13531.36247359878</v>
      </c>
      <c r="BJ19" s="1">
        <f t="shared" si="14"/>
        <v>13666.676098334767</v>
      </c>
      <c r="BK19" s="1">
        <f t="shared" si="14"/>
        <v>13803.342859318114</v>
      </c>
      <c r="BL19" s="1">
        <f t="shared" si="14"/>
        <v>13941.376287911295</v>
      </c>
      <c r="BM19" s="1">
        <f t="shared" si="14"/>
        <v>14080.790050790407</v>
      </c>
      <c r="BN19" s="1">
        <f t="shared" si="14"/>
        <v>14221.59795129831</v>
      </c>
      <c r="BO19" s="1">
        <f t="shared" si="14"/>
        <v>14363.813930811293</v>
      </c>
      <c r="BP19" s="1">
        <f t="shared" si="14"/>
        <v>14507.452070119407</v>
      </c>
      <c r="BQ19" s="1">
        <f t="shared" si="14"/>
        <v>14652.526590820602</v>
      </c>
      <c r="BR19" s="1">
        <f t="shared" si="14"/>
        <v>14799.051856728807</v>
      </c>
      <c r="BS19" s="1">
        <f t="shared" si="14"/>
        <v>14947.042375296096</v>
      </c>
      <c r="BT19" s="1">
        <f t="shared" si="14"/>
        <v>15096.512799049056</v>
      </c>
      <c r="BU19" s="1">
        <f t="shared" si="14"/>
        <v>15247.477927039547</v>
      </c>
      <c r="BV19" s="1">
        <f t="shared" si="14"/>
        <v>15399.952706309941</v>
      </c>
      <c r="BW19" s="1">
        <f t="shared" si="14"/>
        <v>15553.95223337304</v>
      </c>
      <c r="BX19" s="1">
        <f t="shared" si="14"/>
        <v>15709.491755706771</v>
      </c>
      <c r="BY19" s="1">
        <f t="shared" si="14"/>
        <v>15866.586673263839</v>
      </c>
      <c r="BZ19" s="1">
        <f t="shared" si="14"/>
        <v>16025.252539996478</v>
      </c>
      <c r="CA19" s="1">
        <f t="shared" si="14"/>
        <v>16185.505065396443</v>
      </c>
      <c r="CB19" s="1">
        <f t="shared" si="14"/>
        <v>16347.360116050408</v>
      </c>
      <c r="CC19" s="1">
        <f t="shared" si="14"/>
        <v>16510.833717210913</v>
      </c>
      <c r="CD19" s="1">
        <f t="shared" si="14"/>
        <v>16675.942054383024</v>
      </c>
      <c r="CE19" s="1">
        <f t="shared" si="14"/>
        <v>16842.701474926853</v>
      </c>
      <c r="CF19" s="1">
        <f t="shared" si="14"/>
        <v>17011.128489676121</v>
      </c>
      <c r="CG19" s="1">
        <f t="shared" si="14"/>
        <v>17181.239774572881</v>
      </c>
      <c r="CH19" s="1">
        <f t="shared" si="14"/>
        <v>17353.05217231861</v>
      </c>
      <c r="CI19" s="1">
        <f t="shared" si="14"/>
        <v>17526.582694041797</v>
      </c>
      <c r="CJ19" s="1">
        <f t="shared" si="14"/>
        <v>17701.848520982214</v>
      </c>
      <c r="CK19" s="1">
        <f t="shared" si="14"/>
        <v>17878.867006192035</v>
      </c>
      <c r="CL19" s="1">
        <f t="shared" si="14"/>
        <v>18057.655676253955</v>
      </c>
      <c r="CM19" s="1">
        <f t="shared" si="14"/>
        <v>18238.232233016493</v>
      </c>
      <c r="CN19" s="1">
        <f t="shared" si="14"/>
        <v>18420.614555346659</v>
      </c>
      <c r="CO19" s="1">
        <f t="shared" si="14"/>
        <v>18604.820700900127</v>
      </c>
      <c r="CP19" s="1">
        <f t="shared" si="14"/>
        <v>18790.868907909127</v>
      </c>
      <c r="CQ19" s="1">
        <f t="shared" ref="CQ19:EZ19" si="15">+CP19*(1+$AG$27)</f>
        <v>18978.77759698822</v>
      </c>
      <c r="CR19" s="1">
        <f t="shared" si="15"/>
        <v>19168.565372958103</v>
      </c>
      <c r="CS19" s="1">
        <f t="shared" si="15"/>
        <v>19360.251026687685</v>
      </c>
      <c r="CT19" s="1">
        <f t="shared" si="15"/>
        <v>19553.853536954561</v>
      </c>
      <c r="CU19" s="1">
        <f t="shared" si="15"/>
        <v>19749.392072324106</v>
      </c>
      <c r="CV19" s="1">
        <f t="shared" si="15"/>
        <v>19946.885993047348</v>
      </c>
      <c r="CW19" s="1">
        <f t="shared" si="15"/>
        <v>20146.354852977824</v>
      </c>
      <c r="CX19" s="1">
        <f t="shared" si="15"/>
        <v>20347.8184015076</v>
      </c>
      <c r="CY19" s="1">
        <f t="shared" si="15"/>
        <v>20551.296585522676</v>
      </c>
      <c r="CZ19" s="1">
        <f t="shared" si="15"/>
        <v>20756.809551377904</v>
      </c>
      <c r="DA19" s="1">
        <f t="shared" si="15"/>
        <v>20964.377646891684</v>
      </c>
      <c r="DB19" s="1">
        <f t="shared" si="15"/>
        <v>21174.021423360602</v>
      </c>
      <c r="DC19" s="1">
        <f t="shared" si="15"/>
        <v>21385.761637594209</v>
      </c>
      <c r="DD19" s="1">
        <f t="shared" si="15"/>
        <v>21599.619253970151</v>
      </c>
      <c r="DE19" s="1">
        <f t="shared" si="15"/>
        <v>21815.615446509852</v>
      </c>
      <c r="DF19" s="1">
        <f t="shared" si="15"/>
        <v>22033.771600974949</v>
      </c>
      <c r="DG19" s="1">
        <f t="shared" si="15"/>
        <v>22254.109316984697</v>
      </c>
      <c r="DH19" s="1">
        <f t="shared" si="15"/>
        <v>22476.650410154543</v>
      </c>
      <c r="DI19" s="1">
        <f t="shared" si="15"/>
        <v>22701.41691425609</v>
      </c>
      <c r="DJ19" s="1">
        <f t="shared" si="15"/>
        <v>22928.431083398649</v>
      </c>
      <c r="DK19" s="1">
        <f t="shared" si="15"/>
        <v>23157.715394232637</v>
      </c>
      <c r="DL19" s="1">
        <f t="shared" si="15"/>
        <v>23389.292548174963</v>
      </c>
      <c r="DM19" s="1">
        <f t="shared" si="15"/>
        <v>23623.185473656711</v>
      </c>
      <c r="DN19" s="1">
        <f t="shared" si="15"/>
        <v>23859.41732839328</v>
      </c>
      <c r="DO19" s="1">
        <f t="shared" si="15"/>
        <v>24098.011501677214</v>
      </c>
      <c r="DP19" s="1">
        <f t="shared" si="15"/>
        <v>24338.991616693987</v>
      </c>
      <c r="DQ19" s="1">
        <f t="shared" si="15"/>
        <v>24582.381532860927</v>
      </c>
      <c r="DR19" s="1">
        <f t="shared" si="15"/>
        <v>24828.205348189538</v>
      </c>
      <c r="DS19" s="1">
        <f t="shared" si="15"/>
        <v>25076.487401671435</v>
      </c>
      <c r="DT19" s="1">
        <f t="shared" si="15"/>
        <v>25327.252275688148</v>
      </c>
      <c r="DU19" s="1">
        <f t="shared" si="15"/>
        <v>25580.524798445029</v>
      </c>
      <c r="DV19" s="1">
        <f t="shared" si="15"/>
        <v>25836.330046429481</v>
      </c>
      <c r="DW19" s="1">
        <f t="shared" si="15"/>
        <v>26094.693346893775</v>
      </c>
      <c r="DX19" s="1">
        <f t="shared" si="15"/>
        <v>26355.640280362713</v>
      </c>
      <c r="DY19" s="1">
        <f t="shared" si="15"/>
        <v>26619.196683166341</v>
      </c>
      <c r="DZ19" s="1">
        <f t="shared" si="15"/>
        <v>26885.388649998004</v>
      </c>
      <c r="EA19" s="1">
        <f t="shared" si="15"/>
        <v>27154.242536497983</v>
      </c>
      <c r="EB19" s="1">
        <f t="shared" si="15"/>
        <v>27425.784961862963</v>
      </c>
      <c r="EC19" s="1">
        <f t="shared" si="15"/>
        <v>27700.042811481591</v>
      </c>
      <c r="ED19" s="1">
        <f t="shared" si="15"/>
        <v>27977.043239596409</v>
      </c>
      <c r="EE19" s="1">
        <f t="shared" si="15"/>
        <v>28256.813671992375</v>
      </c>
      <c r="EF19" s="1">
        <f t="shared" si="15"/>
        <v>28539.3818087123</v>
      </c>
      <c r="EG19" s="1">
        <f t="shared" si="15"/>
        <v>28824.775626799423</v>
      </c>
      <c r="EH19" s="1">
        <f t="shared" si="15"/>
        <v>29113.023383067419</v>
      </c>
      <c r="EI19" s="1">
        <f t="shared" si="15"/>
        <v>29404.153616898093</v>
      </c>
      <c r="EJ19" s="1">
        <f t="shared" si="15"/>
        <v>29698.195153067074</v>
      </c>
      <c r="EK19" s="1">
        <f t="shared" si="15"/>
        <v>29995.177104597744</v>
      </c>
      <c r="EL19" s="1">
        <f t="shared" si="15"/>
        <v>30295.128875643721</v>
      </c>
      <c r="EM19" s="1">
        <f t="shared" si="15"/>
        <v>30598.080164400159</v>
      </c>
      <c r="EN19" s="1">
        <f t="shared" si="15"/>
        <v>30904.060966044159</v>
      </c>
      <c r="EO19" s="1">
        <f t="shared" si="15"/>
        <v>31213.101575704601</v>
      </c>
      <c r="EP19" s="1">
        <f t="shared" si="15"/>
        <v>31525.232591461649</v>
      </c>
      <c r="EQ19" s="1">
        <f t="shared" si="15"/>
        <v>31840.484917376267</v>
      </c>
      <c r="ER19" s="1">
        <f t="shared" si="15"/>
        <v>32158.88976655003</v>
      </c>
      <c r="ES19" s="1">
        <f t="shared" si="15"/>
        <v>32480.47866421553</v>
      </c>
      <c r="ET19" s="1">
        <f t="shared" si="15"/>
        <v>32805.283450857685</v>
      </c>
      <c r="EU19" s="1">
        <f t="shared" si="15"/>
        <v>33133.336285366262</v>
      </c>
      <c r="EV19" s="1">
        <f t="shared" si="15"/>
        <v>33464.669648219926</v>
      </c>
      <c r="EW19" s="1">
        <f t="shared" si="15"/>
        <v>33799.316344702129</v>
      </c>
      <c r="EX19" s="1">
        <f t="shared" si="15"/>
        <v>34137.309508149148</v>
      </c>
      <c r="EY19" s="1">
        <f t="shared" si="15"/>
        <v>34478.682603230642</v>
      </c>
      <c r="EZ19" s="1">
        <f t="shared" si="15"/>
        <v>34823.46942926295</v>
      </c>
      <c r="FA19" s="1">
        <f t="shared" ref="FA19:HL19" si="16">+EZ19*(1+$AG$27)</f>
        <v>35171.704123555581</v>
      </c>
      <c r="FB19" s="1">
        <f t="shared" si="16"/>
        <v>35523.421164791136</v>
      </c>
      <c r="FC19" s="1">
        <f t="shared" si="16"/>
        <v>35878.655376439048</v>
      </c>
      <c r="FD19" s="1">
        <f t="shared" si="16"/>
        <v>36237.441930203437</v>
      </c>
      <c r="FE19" s="1">
        <f t="shared" si="16"/>
        <v>36599.816349505469</v>
      </c>
      <c r="FF19" s="1">
        <f t="shared" si="16"/>
        <v>36965.814513000521</v>
      </c>
      <c r="FG19" s="1">
        <f t="shared" si="16"/>
        <v>37335.472658130529</v>
      </c>
      <c r="FH19" s="1">
        <f t="shared" si="16"/>
        <v>37708.827384711833</v>
      </c>
      <c r="FI19" s="1">
        <f t="shared" si="16"/>
        <v>38085.915658558952</v>
      </c>
      <c r="FJ19" s="1">
        <f t="shared" si="16"/>
        <v>38466.774815144541</v>
      </c>
      <c r="FK19" s="1">
        <f t="shared" si="16"/>
        <v>38851.44256329599</v>
      </c>
      <c r="FL19" s="1">
        <f t="shared" si="16"/>
        <v>39239.956988928949</v>
      </c>
      <c r="FM19" s="1">
        <f t="shared" si="16"/>
        <v>39632.356558818239</v>
      </c>
      <c r="FN19" s="1">
        <f t="shared" si="16"/>
        <v>40028.680124406419</v>
      </c>
      <c r="FO19" s="1">
        <f t="shared" si="16"/>
        <v>40428.966925650486</v>
      </c>
      <c r="FP19" s="1">
        <f t="shared" si="16"/>
        <v>40833.25659490699</v>
      </c>
      <c r="FQ19" s="1">
        <f t="shared" si="16"/>
        <v>41241.589160856063</v>
      </c>
      <c r="FR19" s="1">
        <f t="shared" si="16"/>
        <v>41654.005052464621</v>
      </c>
      <c r="FS19" s="1">
        <f t="shared" si="16"/>
        <v>42070.545102989265</v>
      </c>
      <c r="FT19" s="1">
        <f t="shared" si="16"/>
        <v>42491.250554019156</v>
      </c>
      <c r="FU19" s="1">
        <f t="shared" si="16"/>
        <v>42916.163059559345</v>
      </c>
      <c r="FV19" s="1">
        <f t="shared" si="16"/>
        <v>43345.324690154936</v>
      </c>
      <c r="FW19" s="1">
        <f t="shared" si="16"/>
        <v>43778.777937056482</v>
      </c>
      <c r="FX19" s="1">
        <f t="shared" si="16"/>
        <v>44216.565716427045</v>
      </c>
      <c r="FY19" s="1">
        <f t="shared" si="16"/>
        <v>44658.731373591319</v>
      </c>
      <c r="FZ19" s="1">
        <f t="shared" si="16"/>
        <v>45105.318687327235</v>
      </c>
      <c r="GA19" s="1">
        <f t="shared" si="16"/>
        <v>45556.371874200508</v>
      </c>
      <c r="GB19" s="1">
        <f t="shared" si="16"/>
        <v>46011.935592942515</v>
      </c>
      <c r="GC19" s="1">
        <f t="shared" si="16"/>
        <v>46472.054948871941</v>
      </c>
      <c r="GD19" s="1">
        <f t="shared" si="16"/>
        <v>46936.775498360657</v>
      </c>
      <c r="GE19" s="1">
        <f t="shared" si="16"/>
        <v>47406.143253344264</v>
      </c>
      <c r="GF19" s="1">
        <f t="shared" si="16"/>
        <v>47880.20468587771</v>
      </c>
      <c r="GG19" s="1">
        <f t="shared" si="16"/>
        <v>48359.006732736489</v>
      </c>
      <c r="GH19" s="1">
        <f t="shared" si="16"/>
        <v>48842.596800063853</v>
      </c>
      <c r="GI19" s="1">
        <f t="shared" si="16"/>
        <v>49331.022768064489</v>
      </c>
      <c r="GJ19" s="1">
        <f t="shared" si="16"/>
        <v>49824.332995745135</v>
      </c>
      <c r="GK19" s="1">
        <f t="shared" si="16"/>
        <v>50322.57632570259</v>
      </c>
      <c r="GL19" s="1">
        <f t="shared" si="16"/>
        <v>50825.802088959616</v>
      </c>
      <c r="GM19" s="1">
        <f t="shared" si="16"/>
        <v>51334.060109849212</v>
      </c>
      <c r="GN19" s="1">
        <f t="shared" si="16"/>
        <v>51847.400710947702</v>
      </c>
      <c r="GO19" s="1">
        <f t="shared" si="16"/>
        <v>52365.874718057181</v>
      </c>
      <c r="GP19" s="1">
        <f t="shared" si="16"/>
        <v>52889.53346523775</v>
      </c>
      <c r="GQ19" s="1">
        <f t="shared" si="16"/>
        <v>53418.428799890127</v>
      </c>
      <c r="GR19" s="1">
        <f t="shared" si="16"/>
        <v>53952.613087889033</v>
      </c>
      <c r="GS19" s="1">
        <f t="shared" si="16"/>
        <v>54492.139218767923</v>
      </c>
      <c r="GT19" s="1">
        <f t="shared" si="16"/>
        <v>55037.060610955603</v>
      </c>
      <c r="GU19" s="1">
        <f t="shared" si="16"/>
        <v>55587.431217065161</v>
      </c>
      <c r="GV19" s="1">
        <f t="shared" si="16"/>
        <v>56143.305529235811</v>
      </c>
      <c r="GW19" s="1">
        <f t="shared" si="16"/>
        <v>56704.738584528168</v>
      </c>
      <c r="GX19" s="1">
        <f t="shared" si="16"/>
        <v>57271.78597037345</v>
      </c>
      <c r="GY19" s="1">
        <f t="shared" si="16"/>
        <v>57844.503830077185</v>
      </c>
      <c r="GZ19" s="1">
        <f t="shared" si="16"/>
        <v>58422.948868377956</v>
      </c>
      <c r="HA19" s="1">
        <f t="shared" si="16"/>
        <v>59007.178357061734</v>
      </c>
      <c r="HB19" s="1">
        <f t="shared" si="16"/>
        <v>59597.25014063235</v>
      </c>
      <c r="HC19" s="1">
        <f t="shared" si="16"/>
        <v>60193.222642038672</v>
      </c>
      <c r="HD19" s="1">
        <f t="shared" si="16"/>
        <v>60795.15486845906</v>
      </c>
      <c r="HE19" s="1">
        <f t="shared" si="16"/>
        <v>61403.106417143652</v>
      </c>
      <c r="HF19" s="1">
        <f t="shared" si="16"/>
        <v>62017.137481315091</v>
      </c>
      <c r="HG19" s="1">
        <f t="shared" si="16"/>
        <v>62637.308856128242</v>
      </c>
      <c r="HH19" s="1">
        <f t="shared" si="16"/>
        <v>63263.681944689524</v>
      </c>
      <c r="HI19" s="1">
        <f t="shared" si="16"/>
        <v>63896.31876413642</v>
      </c>
      <c r="HJ19" s="1">
        <f t="shared" si="16"/>
        <v>64535.281951777783</v>
      </c>
      <c r="HK19" s="1">
        <f t="shared" si="16"/>
        <v>65180.634771295561</v>
      </c>
      <c r="HL19" s="1">
        <f t="shared" si="16"/>
        <v>65832.441119008523</v>
      </c>
      <c r="HM19" s="1">
        <f t="shared" ref="HM19:HV19" si="17">+HL19*(1+$AG$27)</f>
        <v>66490.765530198609</v>
      </c>
      <c r="HN19" s="1">
        <f t="shared" si="17"/>
        <v>67155.673185500593</v>
      </c>
      <c r="HO19" s="1">
        <f t="shared" si="17"/>
        <v>67827.229917355595</v>
      </c>
      <c r="HP19" s="1">
        <f t="shared" si="17"/>
        <v>68505.502216529145</v>
      </c>
      <c r="HQ19" s="1">
        <f t="shared" si="17"/>
        <v>69190.55723869444</v>
      </c>
      <c r="HR19" s="1">
        <f t="shared" si="17"/>
        <v>69882.462811081379</v>
      </c>
      <c r="HS19" s="1">
        <f t="shared" si="17"/>
        <v>70581.287439192194</v>
      </c>
      <c r="HT19" s="1">
        <f t="shared" si="17"/>
        <v>71287.100313584117</v>
      </c>
      <c r="HU19" s="1">
        <f t="shared" si="17"/>
        <v>71999.971316719952</v>
      </c>
      <c r="HV19" s="1">
        <f t="shared" si="17"/>
        <v>72719.971029887151</v>
      </c>
    </row>
    <row r="20" spans="2:230" x14ac:dyDescent="0.2">
      <c r="B20" s="8"/>
    </row>
    <row r="22" spans="2:230" s="11" customFormat="1" x14ac:dyDescent="0.2">
      <c r="B22" s="11" t="s">
        <v>36</v>
      </c>
      <c r="C22" s="17"/>
      <c r="D22" s="17"/>
      <c r="E22" s="17"/>
      <c r="F22" s="17"/>
      <c r="G22" s="17">
        <f t="shared" ref="G22:J25" si="18">+G12/C12-1</f>
        <v>0.12380741069447532</v>
      </c>
      <c r="H22" s="17">
        <f t="shared" si="18"/>
        <v>8.5327783558792891E-2</v>
      </c>
      <c r="I22" s="17">
        <f t="shared" si="18"/>
        <v>0.10277014167900189</v>
      </c>
      <c r="J22" s="17">
        <f t="shared" si="18"/>
        <v>9.6740273396424881E-2</v>
      </c>
      <c r="K22" s="17"/>
      <c r="R22" s="11">
        <f t="shared" ref="R22:S25" si="19">+R12/Q12-1</f>
        <v>0.15813231767527158</v>
      </c>
      <c r="S22" s="11">
        <f t="shared" si="19"/>
        <v>0.14470158343483552</v>
      </c>
    </row>
    <row r="23" spans="2:230" s="11" customFormat="1" x14ac:dyDescent="0.2">
      <c r="B23" s="11" t="s">
        <v>56</v>
      </c>
      <c r="C23" s="17"/>
      <c r="D23" s="17"/>
      <c r="E23" s="17"/>
      <c r="F23" s="17"/>
      <c r="G23" s="17">
        <f t="shared" si="18"/>
        <v>-2.2587268993839782E-2</v>
      </c>
      <c r="H23" s="17">
        <f t="shared" si="18"/>
        <v>8.6614173228346525E-2</v>
      </c>
      <c r="I23" s="17">
        <f t="shared" si="18"/>
        <v>-7.1713147410358613E-2</v>
      </c>
      <c r="J23" s="17">
        <f t="shared" si="18"/>
        <v>5.0000000000000044E-2</v>
      </c>
      <c r="K23" s="17"/>
      <c r="R23" s="11">
        <f t="shared" si="19"/>
        <v>-9.7952407304925271E-2</v>
      </c>
      <c r="S23" s="11">
        <f t="shared" si="19"/>
        <v>0.1371165644171779</v>
      </c>
    </row>
    <row r="24" spans="2:230" s="11" customFormat="1" x14ac:dyDescent="0.2">
      <c r="B24" s="11" t="s">
        <v>35</v>
      </c>
      <c r="C24" s="17"/>
      <c r="D24" s="17"/>
      <c r="E24" s="17"/>
      <c r="F24" s="17"/>
      <c r="G24" s="17">
        <f t="shared" si="18"/>
        <v>-0.15384615384615385</v>
      </c>
      <c r="H24" s="17">
        <f t="shared" si="18"/>
        <v>0</v>
      </c>
      <c r="I24" s="17">
        <f t="shared" si="18"/>
        <v>-0.59722222222222221</v>
      </c>
      <c r="J24" s="17">
        <f t="shared" si="18"/>
        <v>5.0000000000000044E-2</v>
      </c>
      <c r="K24" s="17"/>
      <c r="R24" s="11">
        <f t="shared" si="19"/>
        <v>0.12568306010928953</v>
      </c>
      <c r="S24" s="11">
        <f t="shared" si="19"/>
        <v>0.32524271844660202</v>
      </c>
    </row>
    <row r="25" spans="2:230" s="18" customFormat="1" x14ac:dyDescent="0.2">
      <c r="B25" s="18" t="s">
        <v>40</v>
      </c>
      <c r="C25" s="19"/>
      <c r="D25" s="19"/>
      <c r="E25" s="19"/>
      <c r="F25" s="19"/>
      <c r="G25" s="19">
        <f t="shared" si="18"/>
        <v>9.4843130183916324E-2</v>
      </c>
      <c r="H25" s="19">
        <f t="shared" si="18"/>
        <v>8.4367245657568146E-2</v>
      </c>
      <c r="I25" s="19">
        <f t="shared" si="18"/>
        <v>6.3910422049956894E-2</v>
      </c>
      <c r="J25" s="19">
        <f t="shared" si="18"/>
        <v>8.8431609891060026E-2</v>
      </c>
      <c r="K25" s="19"/>
      <c r="R25" s="11">
        <f t="shared" si="19"/>
        <v>0.10631432545201669</v>
      </c>
      <c r="S25" s="11">
        <f t="shared" si="19"/>
        <v>0.1453283717187972</v>
      </c>
      <c r="T25" s="11">
        <f>+T15/S15-1</f>
        <v>8.2736213558131322E-2</v>
      </c>
      <c r="U25" s="11">
        <f t="shared" ref="U25:AC25" si="20">+U15/T15-1</f>
        <v>8.0000000000000071E-2</v>
      </c>
      <c r="V25" s="11">
        <f t="shared" si="20"/>
        <v>8.0000000000000071E-2</v>
      </c>
      <c r="W25" s="11">
        <f t="shared" si="20"/>
        <v>8.0000000000000071E-2</v>
      </c>
      <c r="X25" s="11">
        <f t="shared" si="20"/>
        <v>8.0000000000000071E-2</v>
      </c>
      <c r="Y25" s="11">
        <f t="shared" si="20"/>
        <v>8.0000000000000071E-2</v>
      </c>
      <c r="Z25" s="11">
        <f t="shared" si="20"/>
        <v>8.0000000000000071E-2</v>
      </c>
      <c r="AA25" s="11">
        <f t="shared" si="20"/>
        <v>8.0000000000000071E-2</v>
      </c>
      <c r="AB25" s="11">
        <f t="shared" si="20"/>
        <v>8.0000000000000071E-2</v>
      </c>
      <c r="AC25" s="11">
        <f t="shared" si="20"/>
        <v>8.0000000000000071E-2</v>
      </c>
    </row>
    <row r="27" spans="2:230" x14ac:dyDescent="0.2">
      <c r="C27" s="17">
        <f t="shared" ref="C27:H27" si="21">+ABS(C16/C15)</f>
        <v>0.81013342949873779</v>
      </c>
      <c r="D27" s="17">
        <f t="shared" si="21"/>
        <v>0.78234668557249198</v>
      </c>
      <c r="E27" s="17">
        <f t="shared" si="21"/>
        <v>0.78242894056847545</v>
      </c>
      <c r="F27" s="17">
        <f t="shared" si="21"/>
        <v>0.74338578592426074</v>
      </c>
      <c r="G27" s="17">
        <f t="shared" si="21"/>
        <v>0.75905797101449279</v>
      </c>
      <c r="H27" s="17">
        <f t="shared" si="21"/>
        <v>0.74190912062765613</v>
      </c>
      <c r="I27" s="17">
        <f>+ABS(I16/I15)</f>
        <v>0.74125647668393779</v>
      </c>
      <c r="Q27" s="17">
        <f>+ABS(Q16/Q15)</f>
        <v>0.87015299026425597</v>
      </c>
      <c r="R27" s="17">
        <f>+ABS(R16/R15)</f>
        <v>0.89806899326159106</v>
      </c>
      <c r="S27" s="17">
        <f>+ABS(S16/S15)</f>
        <v>0.77924130663856694</v>
      </c>
      <c r="T27" s="17">
        <f>+ABS(T16/T15)</f>
        <v>0.74580155905173384</v>
      </c>
      <c r="U27" s="11">
        <v>0.74</v>
      </c>
      <c r="V27" s="11">
        <v>0.73</v>
      </c>
      <c r="W27" s="11">
        <v>0.71</v>
      </c>
      <c r="X27" s="11">
        <v>0.65</v>
      </c>
      <c r="Y27" s="11">
        <v>0.65</v>
      </c>
      <c r="Z27" s="11">
        <v>0.65</v>
      </c>
      <c r="AA27" s="11">
        <v>0.63</v>
      </c>
      <c r="AB27" s="11">
        <v>0.63</v>
      </c>
      <c r="AC27" s="11">
        <v>0.6</v>
      </c>
      <c r="AF27" t="s">
        <v>48</v>
      </c>
      <c r="AG27" s="11">
        <v>0.01</v>
      </c>
    </row>
    <row r="28" spans="2:230" x14ac:dyDescent="0.2">
      <c r="AF28" t="s">
        <v>49</v>
      </c>
      <c r="AG28" s="11">
        <v>0.1</v>
      </c>
      <c r="AH28">
        <v>8</v>
      </c>
    </row>
    <row r="29" spans="2:230" x14ac:dyDescent="0.2">
      <c r="AF29" t="s">
        <v>50</v>
      </c>
      <c r="AG29" s="12">
        <f>NPV(AG28,T19:HV19)</f>
        <v>68112.425318949652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45A8-8AC6-6040-A21C-3F5523B08A22}">
  <sheetPr>
    <tabColor theme="9" tint="0.79998168889431442"/>
  </sheetPr>
  <dimension ref="B2:HV23"/>
  <sheetViews>
    <sheetView topLeftCell="K1" workbookViewId="0">
      <selection activeCell="AE13" sqref="AE13"/>
    </sheetView>
  </sheetViews>
  <sheetFormatPr baseColWidth="10" defaultRowHeight="16" x14ac:dyDescent="0.2"/>
  <cols>
    <col min="1" max="1" width="1.5" customWidth="1"/>
    <col min="2" max="2" width="26.33203125" bestFit="1" customWidth="1"/>
    <col min="3" max="3" width="6.33203125" bestFit="1" customWidth="1"/>
    <col min="4" max="4" width="5.6640625" bestFit="1" customWidth="1"/>
    <col min="5" max="5" width="7.5" bestFit="1" customWidth="1"/>
    <col min="6" max="6" width="6.33203125" bestFit="1" customWidth="1"/>
    <col min="7" max="7" width="8.5" bestFit="1" customWidth="1"/>
    <col min="8" max="8" width="6.33203125" bestFit="1" customWidth="1"/>
    <col min="9" max="9" width="7.5" bestFit="1" customWidth="1"/>
    <col min="10" max="10" width="6.33203125" bestFit="1" customWidth="1"/>
    <col min="13" max="17" width="5.1640625" bestFit="1" customWidth="1"/>
    <col min="18" max="20" width="6.33203125" bestFit="1" customWidth="1"/>
    <col min="21" max="24" width="6.6640625" bestFit="1" customWidth="1"/>
    <col min="25" max="29" width="7.33203125" bestFit="1" customWidth="1"/>
    <col min="30" max="31" width="5.6640625" bestFit="1" customWidth="1"/>
    <col min="32" max="32" width="8.83203125" bestFit="1" customWidth="1"/>
    <col min="33" max="33" width="10.83203125" bestFit="1" customWidth="1"/>
    <col min="34" max="220" width="5.6640625" bestFit="1" customWidth="1"/>
    <col min="221" max="230" width="6.6640625" bestFit="1" customWidth="1"/>
  </cols>
  <sheetData>
    <row r="2" spans="2:230" s="5" customFormat="1" x14ac:dyDescent="0.2">
      <c r="E2" s="5">
        <v>45472</v>
      </c>
      <c r="G2" s="5">
        <v>45654</v>
      </c>
      <c r="I2" s="5">
        <v>45836</v>
      </c>
    </row>
    <row r="3" spans="2:230" x14ac:dyDescent="0.2"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6</v>
      </c>
      <c r="J3" t="s">
        <v>33</v>
      </c>
      <c r="M3">
        <v>2018</v>
      </c>
      <c r="N3">
        <f>+M3+1</f>
        <v>2019</v>
      </c>
      <c r="O3">
        <f t="shared" ref="O3:AD3" si="0">+N3+1</f>
        <v>2020</v>
      </c>
      <c r="P3">
        <f t="shared" si="0"/>
        <v>2021</v>
      </c>
      <c r="Q3">
        <f t="shared" si="0"/>
        <v>2022</v>
      </c>
      <c r="R3">
        <f t="shared" si="0"/>
        <v>2023</v>
      </c>
      <c r="S3">
        <f t="shared" si="0"/>
        <v>2024</v>
      </c>
      <c r="T3">
        <f t="shared" si="0"/>
        <v>2025</v>
      </c>
      <c r="U3">
        <f t="shared" si="0"/>
        <v>2026</v>
      </c>
      <c r="V3">
        <f t="shared" si="0"/>
        <v>2027</v>
      </c>
      <c r="W3">
        <f t="shared" si="0"/>
        <v>2028</v>
      </c>
      <c r="X3">
        <f t="shared" si="0"/>
        <v>2029</v>
      </c>
      <c r="Y3">
        <f t="shared" si="0"/>
        <v>2030</v>
      </c>
      <c r="Z3">
        <f t="shared" si="0"/>
        <v>2031</v>
      </c>
      <c r="AA3">
        <f t="shared" si="0"/>
        <v>2032</v>
      </c>
      <c r="AB3">
        <f t="shared" si="0"/>
        <v>2033</v>
      </c>
      <c r="AC3">
        <f t="shared" si="0"/>
        <v>2034</v>
      </c>
      <c r="AD3">
        <f t="shared" si="0"/>
        <v>2035</v>
      </c>
      <c r="AE3">
        <f t="shared" ref="AE3:CP3" si="1">+AD3+1</f>
        <v>2036</v>
      </c>
      <c r="AF3">
        <f t="shared" si="1"/>
        <v>2037</v>
      </c>
      <c r="AG3">
        <f t="shared" si="1"/>
        <v>2038</v>
      </c>
      <c r="AH3">
        <f t="shared" si="1"/>
        <v>2039</v>
      </c>
      <c r="AI3">
        <f t="shared" si="1"/>
        <v>2040</v>
      </c>
      <c r="AJ3">
        <f t="shared" si="1"/>
        <v>2041</v>
      </c>
      <c r="AK3">
        <f t="shared" si="1"/>
        <v>2042</v>
      </c>
      <c r="AL3">
        <f t="shared" si="1"/>
        <v>2043</v>
      </c>
      <c r="AM3">
        <f t="shared" si="1"/>
        <v>2044</v>
      </c>
      <c r="AN3">
        <f t="shared" si="1"/>
        <v>2045</v>
      </c>
      <c r="AO3">
        <f t="shared" si="1"/>
        <v>2046</v>
      </c>
      <c r="AP3">
        <f t="shared" si="1"/>
        <v>2047</v>
      </c>
      <c r="AQ3">
        <f t="shared" si="1"/>
        <v>2048</v>
      </c>
      <c r="AR3">
        <f t="shared" si="1"/>
        <v>2049</v>
      </c>
      <c r="AS3">
        <f t="shared" si="1"/>
        <v>2050</v>
      </c>
      <c r="AT3">
        <f t="shared" si="1"/>
        <v>2051</v>
      </c>
      <c r="AU3">
        <f t="shared" si="1"/>
        <v>2052</v>
      </c>
      <c r="AV3">
        <f t="shared" si="1"/>
        <v>2053</v>
      </c>
      <c r="AW3">
        <f t="shared" si="1"/>
        <v>2054</v>
      </c>
      <c r="AX3">
        <f t="shared" si="1"/>
        <v>2055</v>
      </c>
      <c r="AY3">
        <f t="shared" si="1"/>
        <v>2056</v>
      </c>
      <c r="AZ3">
        <f t="shared" si="1"/>
        <v>2057</v>
      </c>
      <c r="BA3">
        <f t="shared" si="1"/>
        <v>2058</v>
      </c>
      <c r="BB3">
        <f t="shared" si="1"/>
        <v>2059</v>
      </c>
      <c r="BC3">
        <f t="shared" si="1"/>
        <v>2060</v>
      </c>
      <c r="BD3">
        <f t="shared" si="1"/>
        <v>2061</v>
      </c>
      <c r="BE3">
        <f t="shared" si="1"/>
        <v>2062</v>
      </c>
      <c r="BF3">
        <f t="shared" si="1"/>
        <v>2063</v>
      </c>
      <c r="BG3">
        <f t="shared" si="1"/>
        <v>2064</v>
      </c>
      <c r="BH3">
        <f t="shared" si="1"/>
        <v>2065</v>
      </c>
      <c r="BI3">
        <f t="shared" si="1"/>
        <v>2066</v>
      </c>
      <c r="BJ3">
        <f t="shared" si="1"/>
        <v>2067</v>
      </c>
      <c r="BK3">
        <f t="shared" si="1"/>
        <v>2068</v>
      </c>
      <c r="BL3">
        <f t="shared" si="1"/>
        <v>2069</v>
      </c>
      <c r="BM3">
        <f t="shared" si="1"/>
        <v>2070</v>
      </c>
      <c r="BN3">
        <f t="shared" si="1"/>
        <v>2071</v>
      </c>
      <c r="BO3">
        <f t="shared" si="1"/>
        <v>2072</v>
      </c>
      <c r="BP3">
        <f t="shared" si="1"/>
        <v>2073</v>
      </c>
      <c r="BQ3">
        <f t="shared" si="1"/>
        <v>2074</v>
      </c>
      <c r="BR3">
        <f t="shared" si="1"/>
        <v>2075</v>
      </c>
      <c r="BS3">
        <f t="shared" si="1"/>
        <v>2076</v>
      </c>
      <c r="BT3">
        <f t="shared" si="1"/>
        <v>2077</v>
      </c>
      <c r="BU3">
        <f t="shared" si="1"/>
        <v>2078</v>
      </c>
      <c r="BV3">
        <f t="shared" si="1"/>
        <v>2079</v>
      </c>
      <c r="BW3">
        <f t="shared" si="1"/>
        <v>2080</v>
      </c>
      <c r="BX3">
        <f t="shared" si="1"/>
        <v>2081</v>
      </c>
      <c r="BY3">
        <f t="shared" si="1"/>
        <v>2082</v>
      </c>
      <c r="BZ3">
        <f t="shared" si="1"/>
        <v>2083</v>
      </c>
      <c r="CA3">
        <f t="shared" si="1"/>
        <v>2084</v>
      </c>
      <c r="CB3">
        <f t="shared" si="1"/>
        <v>2085</v>
      </c>
      <c r="CC3">
        <f t="shared" si="1"/>
        <v>2086</v>
      </c>
      <c r="CD3">
        <f t="shared" si="1"/>
        <v>2087</v>
      </c>
      <c r="CE3">
        <f t="shared" si="1"/>
        <v>2088</v>
      </c>
      <c r="CF3">
        <f t="shared" si="1"/>
        <v>2089</v>
      </c>
      <c r="CG3">
        <f t="shared" si="1"/>
        <v>2090</v>
      </c>
      <c r="CH3">
        <f t="shared" si="1"/>
        <v>2091</v>
      </c>
      <c r="CI3">
        <f t="shared" si="1"/>
        <v>2092</v>
      </c>
      <c r="CJ3">
        <f t="shared" si="1"/>
        <v>2093</v>
      </c>
      <c r="CK3">
        <f t="shared" si="1"/>
        <v>2094</v>
      </c>
      <c r="CL3">
        <f t="shared" si="1"/>
        <v>2095</v>
      </c>
      <c r="CM3">
        <f t="shared" si="1"/>
        <v>2096</v>
      </c>
      <c r="CN3">
        <f t="shared" si="1"/>
        <v>2097</v>
      </c>
      <c r="CO3">
        <f t="shared" si="1"/>
        <v>2098</v>
      </c>
      <c r="CP3">
        <f t="shared" si="1"/>
        <v>2099</v>
      </c>
      <c r="CQ3">
        <f t="shared" ref="CQ3:FB3" si="2">+CP3+1</f>
        <v>2100</v>
      </c>
      <c r="CR3">
        <f t="shared" si="2"/>
        <v>2101</v>
      </c>
      <c r="CS3">
        <f t="shared" si="2"/>
        <v>2102</v>
      </c>
      <c r="CT3">
        <f t="shared" si="2"/>
        <v>2103</v>
      </c>
      <c r="CU3">
        <f t="shared" si="2"/>
        <v>2104</v>
      </c>
      <c r="CV3">
        <f t="shared" si="2"/>
        <v>2105</v>
      </c>
      <c r="CW3">
        <f t="shared" si="2"/>
        <v>2106</v>
      </c>
      <c r="CX3">
        <f t="shared" si="2"/>
        <v>2107</v>
      </c>
      <c r="CY3">
        <f t="shared" si="2"/>
        <v>2108</v>
      </c>
      <c r="CZ3">
        <f t="shared" si="2"/>
        <v>2109</v>
      </c>
      <c r="DA3">
        <f t="shared" si="2"/>
        <v>2110</v>
      </c>
      <c r="DB3">
        <f t="shared" si="2"/>
        <v>2111</v>
      </c>
      <c r="DC3">
        <f t="shared" si="2"/>
        <v>2112</v>
      </c>
      <c r="DD3">
        <f t="shared" si="2"/>
        <v>2113</v>
      </c>
      <c r="DE3">
        <f t="shared" si="2"/>
        <v>2114</v>
      </c>
      <c r="DF3">
        <f t="shared" si="2"/>
        <v>2115</v>
      </c>
      <c r="DG3">
        <f t="shared" si="2"/>
        <v>2116</v>
      </c>
      <c r="DH3">
        <f t="shared" si="2"/>
        <v>2117</v>
      </c>
      <c r="DI3">
        <f t="shared" si="2"/>
        <v>2118</v>
      </c>
      <c r="DJ3">
        <f t="shared" si="2"/>
        <v>2119</v>
      </c>
      <c r="DK3">
        <f t="shared" si="2"/>
        <v>2120</v>
      </c>
      <c r="DL3">
        <f t="shared" si="2"/>
        <v>2121</v>
      </c>
      <c r="DM3">
        <f t="shared" si="2"/>
        <v>2122</v>
      </c>
      <c r="DN3">
        <f t="shared" si="2"/>
        <v>2123</v>
      </c>
      <c r="DO3">
        <f t="shared" si="2"/>
        <v>2124</v>
      </c>
      <c r="DP3">
        <f t="shared" si="2"/>
        <v>2125</v>
      </c>
      <c r="DQ3">
        <f t="shared" si="2"/>
        <v>2126</v>
      </c>
      <c r="DR3">
        <f t="shared" si="2"/>
        <v>2127</v>
      </c>
      <c r="DS3">
        <f t="shared" si="2"/>
        <v>2128</v>
      </c>
      <c r="DT3">
        <f t="shared" si="2"/>
        <v>2129</v>
      </c>
      <c r="DU3">
        <f t="shared" si="2"/>
        <v>2130</v>
      </c>
      <c r="DV3">
        <f t="shared" si="2"/>
        <v>2131</v>
      </c>
      <c r="DW3">
        <f t="shared" si="2"/>
        <v>2132</v>
      </c>
      <c r="DX3">
        <f t="shared" si="2"/>
        <v>2133</v>
      </c>
      <c r="DY3">
        <f t="shared" si="2"/>
        <v>2134</v>
      </c>
      <c r="DZ3">
        <f t="shared" si="2"/>
        <v>2135</v>
      </c>
      <c r="EA3">
        <f t="shared" si="2"/>
        <v>2136</v>
      </c>
      <c r="EB3">
        <f t="shared" si="2"/>
        <v>2137</v>
      </c>
      <c r="EC3">
        <f t="shared" si="2"/>
        <v>2138</v>
      </c>
      <c r="ED3">
        <f t="shared" si="2"/>
        <v>2139</v>
      </c>
      <c r="EE3">
        <f t="shared" si="2"/>
        <v>2140</v>
      </c>
      <c r="EF3">
        <f t="shared" si="2"/>
        <v>2141</v>
      </c>
      <c r="EG3">
        <f t="shared" si="2"/>
        <v>2142</v>
      </c>
      <c r="EH3">
        <f t="shared" si="2"/>
        <v>2143</v>
      </c>
      <c r="EI3">
        <f t="shared" si="2"/>
        <v>2144</v>
      </c>
      <c r="EJ3">
        <f t="shared" si="2"/>
        <v>2145</v>
      </c>
      <c r="EK3">
        <f t="shared" si="2"/>
        <v>2146</v>
      </c>
      <c r="EL3">
        <f t="shared" si="2"/>
        <v>2147</v>
      </c>
      <c r="EM3">
        <f t="shared" si="2"/>
        <v>2148</v>
      </c>
      <c r="EN3">
        <f t="shared" si="2"/>
        <v>2149</v>
      </c>
      <c r="EO3">
        <f t="shared" si="2"/>
        <v>2150</v>
      </c>
      <c r="EP3">
        <f t="shared" si="2"/>
        <v>2151</v>
      </c>
      <c r="EQ3">
        <f t="shared" si="2"/>
        <v>2152</v>
      </c>
      <c r="ER3">
        <f t="shared" si="2"/>
        <v>2153</v>
      </c>
      <c r="ES3">
        <f t="shared" si="2"/>
        <v>2154</v>
      </c>
      <c r="ET3">
        <f t="shared" si="2"/>
        <v>2155</v>
      </c>
      <c r="EU3">
        <f t="shared" si="2"/>
        <v>2156</v>
      </c>
      <c r="EV3">
        <f t="shared" si="2"/>
        <v>2157</v>
      </c>
      <c r="EW3">
        <f t="shared" si="2"/>
        <v>2158</v>
      </c>
      <c r="EX3">
        <f t="shared" si="2"/>
        <v>2159</v>
      </c>
      <c r="EY3">
        <f t="shared" si="2"/>
        <v>2160</v>
      </c>
      <c r="EZ3">
        <f t="shared" si="2"/>
        <v>2161</v>
      </c>
      <c r="FA3">
        <f t="shared" si="2"/>
        <v>2162</v>
      </c>
      <c r="FB3">
        <f t="shared" si="2"/>
        <v>2163</v>
      </c>
      <c r="FC3">
        <f t="shared" ref="FC3:FH3" si="3">+FB3+1</f>
        <v>2164</v>
      </c>
      <c r="FD3">
        <f t="shared" si="3"/>
        <v>2165</v>
      </c>
      <c r="FE3">
        <f t="shared" si="3"/>
        <v>2166</v>
      </c>
      <c r="FF3">
        <f t="shared" si="3"/>
        <v>2167</v>
      </c>
      <c r="FG3">
        <f t="shared" si="3"/>
        <v>2168</v>
      </c>
      <c r="FH3">
        <f t="shared" si="3"/>
        <v>2169</v>
      </c>
      <c r="FI3">
        <f t="shared" ref="FI3:GM3" si="4">+FH3+1</f>
        <v>2170</v>
      </c>
      <c r="FJ3">
        <f t="shared" si="4"/>
        <v>2171</v>
      </c>
      <c r="FK3">
        <f t="shared" si="4"/>
        <v>2172</v>
      </c>
      <c r="FL3">
        <f t="shared" si="4"/>
        <v>2173</v>
      </c>
      <c r="FM3">
        <f t="shared" si="4"/>
        <v>2174</v>
      </c>
      <c r="FN3">
        <f t="shared" si="4"/>
        <v>2175</v>
      </c>
      <c r="FO3">
        <f t="shared" si="4"/>
        <v>2176</v>
      </c>
      <c r="FP3">
        <f t="shared" si="4"/>
        <v>2177</v>
      </c>
      <c r="FQ3">
        <f t="shared" si="4"/>
        <v>2178</v>
      </c>
      <c r="FR3">
        <f t="shared" si="4"/>
        <v>2179</v>
      </c>
      <c r="FS3">
        <f t="shared" si="4"/>
        <v>2180</v>
      </c>
      <c r="FT3">
        <f t="shared" si="4"/>
        <v>2181</v>
      </c>
      <c r="FU3">
        <f t="shared" si="4"/>
        <v>2182</v>
      </c>
      <c r="FV3">
        <f t="shared" si="4"/>
        <v>2183</v>
      </c>
      <c r="FW3">
        <f t="shared" si="4"/>
        <v>2184</v>
      </c>
      <c r="FX3">
        <f t="shared" si="4"/>
        <v>2185</v>
      </c>
      <c r="FY3">
        <f t="shared" si="4"/>
        <v>2186</v>
      </c>
      <c r="FZ3">
        <f t="shared" si="4"/>
        <v>2187</v>
      </c>
      <c r="GA3">
        <f t="shared" si="4"/>
        <v>2188</v>
      </c>
      <c r="GB3">
        <f t="shared" si="4"/>
        <v>2189</v>
      </c>
      <c r="GC3">
        <f t="shared" si="4"/>
        <v>2190</v>
      </c>
      <c r="GD3">
        <f t="shared" si="4"/>
        <v>2191</v>
      </c>
      <c r="GE3">
        <f t="shared" si="4"/>
        <v>2192</v>
      </c>
      <c r="GF3">
        <f t="shared" si="4"/>
        <v>2193</v>
      </c>
      <c r="GG3">
        <f t="shared" si="4"/>
        <v>2194</v>
      </c>
      <c r="GH3">
        <f t="shared" si="4"/>
        <v>2195</v>
      </c>
      <c r="GI3">
        <f t="shared" si="4"/>
        <v>2196</v>
      </c>
      <c r="GJ3">
        <f t="shared" si="4"/>
        <v>2197</v>
      </c>
      <c r="GK3">
        <f t="shared" si="4"/>
        <v>2198</v>
      </c>
      <c r="GL3">
        <f t="shared" si="4"/>
        <v>2199</v>
      </c>
      <c r="GM3">
        <f t="shared" si="4"/>
        <v>2200</v>
      </c>
      <c r="GN3">
        <f t="shared" ref="GN3:HK3" si="5">+GM3+1</f>
        <v>2201</v>
      </c>
      <c r="GO3">
        <f t="shared" si="5"/>
        <v>2202</v>
      </c>
      <c r="GP3">
        <f t="shared" si="5"/>
        <v>2203</v>
      </c>
      <c r="GQ3">
        <f t="shared" si="5"/>
        <v>2204</v>
      </c>
      <c r="GR3">
        <f t="shared" si="5"/>
        <v>2205</v>
      </c>
      <c r="GS3">
        <f t="shared" si="5"/>
        <v>2206</v>
      </c>
      <c r="GT3">
        <f t="shared" si="5"/>
        <v>2207</v>
      </c>
      <c r="GU3">
        <f t="shared" si="5"/>
        <v>2208</v>
      </c>
      <c r="GV3">
        <f t="shared" si="5"/>
        <v>2209</v>
      </c>
      <c r="GW3">
        <f t="shared" si="5"/>
        <v>2210</v>
      </c>
      <c r="GX3">
        <f t="shared" si="5"/>
        <v>2211</v>
      </c>
      <c r="GY3">
        <f t="shared" si="5"/>
        <v>2212</v>
      </c>
      <c r="GZ3">
        <f t="shared" si="5"/>
        <v>2213</v>
      </c>
      <c r="HA3">
        <f t="shared" si="5"/>
        <v>2214</v>
      </c>
      <c r="HB3">
        <f t="shared" si="5"/>
        <v>2215</v>
      </c>
      <c r="HC3">
        <f t="shared" si="5"/>
        <v>2216</v>
      </c>
      <c r="HD3">
        <f t="shared" si="5"/>
        <v>2217</v>
      </c>
      <c r="HE3">
        <f t="shared" si="5"/>
        <v>2218</v>
      </c>
      <c r="HF3">
        <f t="shared" si="5"/>
        <v>2219</v>
      </c>
      <c r="HG3">
        <f t="shared" si="5"/>
        <v>2220</v>
      </c>
      <c r="HH3">
        <f t="shared" si="5"/>
        <v>2221</v>
      </c>
      <c r="HI3">
        <f t="shared" si="5"/>
        <v>2222</v>
      </c>
      <c r="HJ3">
        <f t="shared" si="5"/>
        <v>2223</v>
      </c>
      <c r="HK3">
        <f t="shared" si="5"/>
        <v>2224</v>
      </c>
      <c r="HL3">
        <f t="shared" ref="HL3:HR3" si="6">+HK3+1</f>
        <v>2225</v>
      </c>
      <c r="HM3">
        <f t="shared" si="6"/>
        <v>2226</v>
      </c>
      <c r="HN3">
        <f t="shared" si="6"/>
        <v>2227</v>
      </c>
      <c r="HO3">
        <f t="shared" si="6"/>
        <v>2228</v>
      </c>
      <c r="HP3">
        <f t="shared" si="6"/>
        <v>2229</v>
      </c>
      <c r="HQ3">
        <f t="shared" si="6"/>
        <v>2230</v>
      </c>
      <c r="HR3">
        <f t="shared" si="6"/>
        <v>2231</v>
      </c>
      <c r="HS3">
        <f t="shared" ref="HS3:HV3" si="7">+HR3+1</f>
        <v>2232</v>
      </c>
      <c r="HT3">
        <f t="shared" si="7"/>
        <v>2233</v>
      </c>
      <c r="HU3">
        <f t="shared" si="7"/>
        <v>2234</v>
      </c>
      <c r="HV3">
        <f t="shared" si="7"/>
        <v>2235</v>
      </c>
    </row>
    <row r="4" spans="2:230" s="1" customFormat="1" x14ac:dyDescent="0.2">
      <c r="B4" s="1" t="s">
        <v>60</v>
      </c>
      <c r="C4" s="1">
        <v>731</v>
      </c>
      <c r="D4" s="1">
        <v>659</v>
      </c>
      <c r="E4" s="1">
        <v>806</v>
      </c>
      <c r="F4" s="1">
        <f>+S4-SUM(C4:E4)</f>
        <v>812</v>
      </c>
      <c r="G4" s="1">
        <v>932</v>
      </c>
      <c r="H4" s="1">
        <v>920</v>
      </c>
      <c r="I4" s="1">
        <v>875</v>
      </c>
      <c r="R4" s="1">
        <f>2618+931</f>
        <v>3549</v>
      </c>
      <c r="S4" s="1">
        <f>2255+753</f>
        <v>3008</v>
      </c>
    </row>
    <row r="5" spans="2:230" s="1" customFormat="1" x14ac:dyDescent="0.2">
      <c r="B5" s="1" t="s">
        <v>61</v>
      </c>
      <c r="C5" s="1">
        <v>251</v>
      </c>
      <c r="D5" s="1">
        <v>123</v>
      </c>
      <c r="E5" s="1">
        <v>724</v>
      </c>
      <c r="F5" s="1">
        <f>+S5-SUM(C5:E5)</f>
        <v>1168</v>
      </c>
      <c r="G5" s="1">
        <v>642</v>
      </c>
      <c r="H5" s="1">
        <v>646</v>
      </c>
      <c r="I5" s="1">
        <v>820</v>
      </c>
      <c r="R5" s="1">
        <v>3174</v>
      </c>
      <c r="S5" s="1">
        <v>2266</v>
      </c>
    </row>
    <row r="6" spans="2:230" s="1" customFormat="1" x14ac:dyDescent="0.2">
      <c r="B6" s="1" t="s">
        <v>62</v>
      </c>
      <c r="C6" s="1">
        <v>650</v>
      </c>
      <c r="D6" s="1">
        <v>607</v>
      </c>
      <c r="E6" s="1">
        <v>582</v>
      </c>
      <c r="F6" s="1">
        <f>+S6-SUM(C6:E6)</f>
        <v>605</v>
      </c>
      <c r="G6" s="1">
        <v>609</v>
      </c>
      <c r="H6" s="1">
        <v>580</v>
      </c>
      <c r="I6" s="1">
        <v>562</v>
      </c>
      <c r="R6" s="1">
        <v>2325</v>
      </c>
      <c r="S6" s="1">
        <v>2444</v>
      </c>
    </row>
    <row r="7" spans="2:230" s="7" customFormat="1" x14ac:dyDescent="0.2">
      <c r="B7" s="7" t="s">
        <v>40</v>
      </c>
      <c r="C7" s="7">
        <f t="shared" ref="C7:G7" si="8">+SUM(C4:C6)</f>
        <v>1632</v>
      </c>
      <c r="D7" s="7">
        <f>+SUM(D4:D6)</f>
        <v>1389</v>
      </c>
      <c r="E7" s="7">
        <f t="shared" si="8"/>
        <v>2112</v>
      </c>
      <c r="F7" s="7">
        <f t="shared" si="8"/>
        <v>2585</v>
      </c>
      <c r="G7" s="7">
        <f t="shared" si="8"/>
        <v>2183</v>
      </c>
      <c r="H7" s="7">
        <f>+SUM(H4:H6)</f>
        <v>2146</v>
      </c>
      <c r="I7" s="7">
        <f>+SUM(I4:I6)</f>
        <v>2257</v>
      </c>
      <c r="J7" s="7">
        <f>+I7</f>
        <v>2257</v>
      </c>
      <c r="R7" s="7">
        <f>+SUM(R4:R6)</f>
        <v>9048</v>
      </c>
      <c r="S7" s="7">
        <f>+SUM(S4:S6)</f>
        <v>7718</v>
      </c>
      <c r="T7" s="7">
        <f t="shared" ref="T7:T12" si="9">SUM(G7:J7)</f>
        <v>8843</v>
      </c>
      <c r="U7" s="7">
        <f>+T7*1.15</f>
        <v>10169.449999999999</v>
      </c>
      <c r="V7" s="7">
        <f t="shared" ref="V7:AC7" si="10">+U7*1.15</f>
        <v>11694.867499999998</v>
      </c>
      <c r="W7" s="7">
        <f t="shared" si="10"/>
        <v>13449.097624999997</v>
      </c>
      <c r="X7" s="7">
        <f t="shared" si="10"/>
        <v>15466.462268749994</v>
      </c>
      <c r="Y7" s="7">
        <f t="shared" si="10"/>
        <v>17786.431609062492</v>
      </c>
      <c r="Z7" s="7">
        <f t="shared" si="10"/>
        <v>20454.396350421866</v>
      </c>
      <c r="AA7" s="7">
        <f t="shared" si="10"/>
        <v>23522.555802985145</v>
      </c>
      <c r="AB7" s="7">
        <f t="shared" si="10"/>
        <v>27050.939173432915</v>
      </c>
      <c r="AC7" s="7">
        <f t="shared" si="10"/>
        <v>31108.58004944785</v>
      </c>
    </row>
    <row r="8" spans="2:230" s="1" customFormat="1" x14ac:dyDescent="0.2">
      <c r="B8" s="8" t="s">
        <v>41</v>
      </c>
      <c r="C8" s="1">
        <v>-1175</v>
      </c>
      <c r="D8" s="1">
        <v>-926</v>
      </c>
      <c r="E8" s="1">
        <v>-1204</v>
      </c>
      <c r="F8" s="1">
        <f>+S8-SUM(C8:E8)</f>
        <v>-1596</v>
      </c>
      <c r="G8" s="1">
        <v>-1098</v>
      </c>
      <c r="H8" s="1">
        <v>-1276</v>
      </c>
      <c r="I8" s="1">
        <v>-1461</v>
      </c>
      <c r="J8" s="1">
        <f>+J$7*(I8/I$7)</f>
        <v>-1461</v>
      </c>
      <c r="R8" s="1">
        <v>-6280</v>
      </c>
      <c r="S8" s="1">
        <v>-4901</v>
      </c>
      <c r="T8" s="1">
        <f t="shared" si="9"/>
        <v>-5296</v>
      </c>
      <c r="U8" s="1">
        <f>+U$7*(T8/T$7)</f>
        <v>-6090.4</v>
      </c>
      <c r="V8" s="1">
        <f t="shared" ref="V8:AC8" si="11">+V$7*(U8/U$7)</f>
        <v>-7003.96</v>
      </c>
      <c r="W8" s="1">
        <f t="shared" si="11"/>
        <v>-8054.5539999999992</v>
      </c>
      <c r="X8" s="1">
        <f t="shared" si="11"/>
        <v>-9262.7370999999966</v>
      </c>
      <c r="Y8" s="1">
        <f t="shared" si="11"/>
        <v>-10652.147664999997</v>
      </c>
      <c r="Z8" s="1">
        <f t="shared" si="11"/>
        <v>-12249.969814749997</v>
      </c>
      <c r="AA8" s="1">
        <f t="shared" si="11"/>
        <v>-14087.465286962495</v>
      </c>
      <c r="AB8" s="1">
        <f t="shared" si="11"/>
        <v>-16200.585080006867</v>
      </c>
      <c r="AC8" s="1">
        <f t="shared" si="11"/>
        <v>-18630.672842007898</v>
      </c>
    </row>
    <row r="9" spans="2:230" s="1" customFormat="1" x14ac:dyDescent="0.2">
      <c r="B9" s="8" t="s">
        <v>42</v>
      </c>
      <c r="C9" s="1">
        <v>-585</v>
      </c>
      <c r="D9" s="1">
        <v>-382</v>
      </c>
      <c r="E9" s="1">
        <v>-562</v>
      </c>
      <c r="F9" s="1">
        <f>+S9-SUM(C9:E9)</f>
        <v>-579</v>
      </c>
      <c r="G9" s="1">
        <v>-679</v>
      </c>
      <c r="H9" s="1">
        <v>-620</v>
      </c>
      <c r="I9" s="1">
        <v>-736</v>
      </c>
      <c r="J9" s="1">
        <f>+J$7*(I9/I$7)</f>
        <v>-736</v>
      </c>
      <c r="R9" s="1">
        <v>-2595</v>
      </c>
      <c r="S9" s="1">
        <v>-2108</v>
      </c>
      <c r="T9" s="1">
        <f t="shared" si="9"/>
        <v>-2771</v>
      </c>
      <c r="U9" s="1">
        <f t="shared" ref="U9:AC11" si="12">+U$7*(T9/T$7)</f>
        <v>-3186.6499999999996</v>
      </c>
      <c r="V9" s="1">
        <f t="shared" si="12"/>
        <v>-3664.6474999999996</v>
      </c>
      <c r="W9" s="1">
        <f t="shared" si="12"/>
        <v>-4214.3446249999988</v>
      </c>
      <c r="X9" s="1">
        <f t="shared" si="12"/>
        <v>-4846.496318749998</v>
      </c>
      <c r="Y9" s="1">
        <f t="shared" si="12"/>
        <v>-5573.4707665624974</v>
      </c>
      <c r="Z9" s="1">
        <f t="shared" si="12"/>
        <v>-6409.4913815468726</v>
      </c>
      <c r="AA9" s="1">
        <f t="shared" si="12"/>
        <v>-7370.9150887789028</v>
      </c>
      <c r="AB9" s="1">
        <f t="shared" si="12"/>
        <v>-8476.5523520957377</v>
      </c>
      <c r="AC9" s="1">
        <f t="shared" si="12"/>
        <v>-9748.0352049100984</v>
      </c>
    </row>
    <row r="10" spans="2:230" s="1" customFormat="1" x14ac:dyDescent="0.2">
      <c r="B10" s="8" t="s">
        <v>43</v>
      </c>
      <c r="C10" s="1">
        <v>-94</v>
      </c>
      <c r="D10" s="1">
        <v>-97</v>
      </c>
      <c r="E10" s="1">
        <v>-88</v>
      </c>
      <c r="F10" s="1">
        <f>+S10-SUM(C10:E10)</f>
        <v>-92</v>
      </c>
      <c r="G10" s="1">
        <v>-89</v>
      </c>
      <c r="H10" s="1">
        <v>-92</v>
      </c>
      <c r="I10" s="1">
        <v>-85</v>
      </c>
      <c r="J10" s="1">
        <f>+J$7*(I10/I$7)</f>
        <v>-85</v>
      </c>
      <c r="R10" s="1">
        <v>-347</v>
      </c>
      <c r="S10" s="1">
        <v>-371</v>
      </c>
      <c r="T10" s="1">
        <f t="shared" si="9"/>
        <v>-351</v>
      </c>
      <c r="U10" s="1">
        <f t="shared" si="12"/>
        <v>-403.65</v>
      </c>
      <c r="V10" s="1">
        <f t="shared" si="12"/>
        <v>-464.19749999999993</v>
      </c>
      <c r="W10" s="1">
        <f t="shared" si="12"/>
        <v>-533.82712499999991</v>
      </c>
      <c r="X10" s="1">
        <f t="shared" si="12"/>
        <v>-613.90119374999983</v>
      </c>
      <c r="Y10" s="1">
        <f t="shared" si="12"/>
        <v>-705.98637281249978</v>
      </c>
      <c r="Z10" s="1">
        <f t="shared" si="12"/>
        <v>-811.88432873437466</v>
      </c>
      <c r="AA10" s="1">
        <f t="shared" si="12"/>
        <v>-933.66697804453088</v>
      </c>
      <c r="AB10" s="1">
        <f t="shared" si="12"/>
        <v>-1073.7170247512104</v>
      </c>
      <c r="AC10" s="1">
        <f t="shared" si="12"/>
        <v>-1234.7745784638919</v>
      </c>
    </row>
    <row r="11" spans="2:230" s="1" customFormat="1" x14ac:dyDescent="0.2">
      <c r="B11" s="8" t="s">
        <v>44</v>
      </c>
      <c r="C11" s="1">
        <v>-2</v>
      </c>
      <c r="D11" s="1">
        <v>-2</v>
      </c>
      <c r="E11" s="1">
        <v>-4</v>
      </c>
      <c r="F11" s="1">
        <f>+S11-SUM(C11:E11)</f>
        <v>-2</v>
      </c>
      <c r="G11" s="1">
        <v>-5</v>
      </c>
      <c r="H11" s="1">
        <v>-5</v>
      </c>
      <c r="I11" s="1">
        <v>4</v>
      </c>
      <c r="J11" s="1">
        <f>+J$7*(I11/I$7)</f>
        <v>4</v>
      </c>
      <c r="R11" s="1">
        <v>-5</v>
      </c>
      <c r="S11" s="1">
        <v>-10</v>
      </c>
      <c r="T11" s="1">
        <f t="shared" si="9"/>
        <v>-2</v>
      </c>
      <c r="U11" s="1">
        <f t="shared" si="12"/>
        <v>-2.2999999999999998</v>
      </c>
      <c r="V11" s="1">
        <f t="shared" si="12"/>
        <v>-2.6449999999999996</v>
      </c>
      <c r="W11" s="1">
        <f t="shared" si="12"/>
        <v>-3.0417499999999991</v>
      </c>
      <c r="X11" s="1">
        <f t="shared" si="12"/>
        <v>-3.4980124999999989</v>
      </c>
      <c r="Y11" s="1">
        <f t="shared" si="12"/>
        <v>-4.0227143749999987</v>
      </c>
      <c r="Z11" s="1">
        <f t="shared" si="12"/>
        <v>-4.626121531249999</v>
      </c>
      <c r="AA11" s="1">
        <f t="shared" si="12"/>
        <v>-5.3200397609374992</v>
      </c>
      <c r="AB11" s="1">
        <f t="shared" si="12"/>
        <v>-6.1180457250781242</v>
      </c>
      <c r="AC11" s="1">
        <f t="shared" si="12"/>
        <v>-7.0357525838398427</v>
      </c>
    </row>
    <row r="12" spans="2:230" s="1" customFormat="1" x14ac:dyDescent="0.2">
      <c r="B12" s="8" t="s">
        <v>45</v>
      </c>
      <c r="C12" s="1">
        <f t="shared" ref="C12:G12" si="13">+SUM(C7:C11)</f>
        <v>-224</v>
      </c>
      <c r="D12" s="1">
        <f>+SUM(D7:D11)</f>
        <v>-18</v>
      </c>
      <c r="E12" s="1">
        <f t="shared" si="13"/>
        <v>254</v>
      </c>
      <c r="F12" s="1">
        <f t="shared" si="13"/>
        <v>316</v>
      </c>
      <c r="G12" s="1">
        <f t="shared" si="13"/>
        <v>312</v>
      </c>
      <c r="H12" s="1">
        <f>+SUM(H7:H11)</f>
        <v>153</v>
      </c>
      <c r="I12" s="1">
        <f>+SUM(I7:I11)</f>
        <v>-21</v>
      </c>
      <c r="J12" s="1">
        <f>+SUM(J7:J11)</f>
        <v>-21</v>
      </c>
      <c r="R12" s="1">
        <f>+SUM(R7:R11)</f>
        <v>-179</v>
      </c>
      <c r="S12" s="1">
        <f>+SUM(S7:S11)</f>
        <v>328</v>
      </c>
      <c r="T12" s="1">
        <f t="shared" si="9"/>
        <v>423</v>
      </c>
      <c r="U12" s="1">
        <f>+SUM(U7:U11)</f>
        <v>486.44999999999965</v>
      </c>
      <c r="V12" s="1">
        <f t="shared" ref="V12:AC12" si="14">+SUM(V7:V11)</f>
        <v>559.41749999999888</v>
      </c>
      <c r="W12" s="1">
        <f t="shared" si="14"/>
        <v>643.33012499999882</v>
      </c>
      <c r="X12" s="1">
        <f t="shared" si="14"/>
        <v>739.82964374999972</v>
      </c>
      <c r="Y12" s="1">
        <f t="shared" si="14"/>
        <v>850.8040903124986</v>
      </c>
      <c r="Z12" s="1">
        <f t="shared" si="14"/>
        <v>978.42470385937247</v>
      </c>
      <c r="AA12" s="1">
        <f t="shared" si="14"/>
        <v>1125.188409438279</v>
      </c>
      <c r="AB12" s="1">
        <f t="shared" si="14"/>
        <v>1293.966670854021</v>
      </c>
      <c r="AC12" s="1">
        <f t="shared" si="14"/>
        <v>1488.0616714821217</v>
      </c>
      <c r="AD12" s="1">
        <f>+AC12*(1+$AG$21)</f>
        <v>1502.9422881969429</v>
      </c>
      <c r="AE12" s="1">
        <f t="shared" ref="AE12:CP12" si="15">+AD12*(1+$AG$21)</f>
        <v>1517.9717110789122</v>
      </c>
      <c r="AF12" s="1">
        <f t="shared" si="15"/>
        <v>1533.1514281897014</v>
      </c>
      <c r="AG12" s="1">
        <f t="shared" si="15"/>
        <v>1548.4829424715983</v>
      </c>
      <c r="AH12" s="1">
        <f t="shared" si="15"/>
        <v>1563.9677718963144</v>
      </c>
      <c r="AI12" s="1">
        <f t="shared" si="15"/>
        <v>1579.6074496152776</v>
      </c>
      <c r="AJ12" s="1">
        <f t="shared" si="15"/>
        <v>1595.4035241114304</v>
      </c>
      <c r="AK12" s="1">
        <f t="shared" si="15"/>
        <v>1611.3575593525447</v>
      </c>
      <c r="AL12" s="1">
        <f t="shared" si="15"/>
        <v>1627.4711349460702</v>
      </c>
      <c r="AM12" s="1">
        <f t="shared" si="15"/>
        <v>1643.7458462955308</v>
      </c>
      <c r="AN12" s="1">
        <f t="shared" si="15"/>
        <v>1660.1833047584862</v>
      </c>
      <c r="AO12" s="1">
        <f t="shared" si="15"/>
        <v>1676.7851378060711</v>
      </c>
      <c r="AP12" s="1">
        <f t="shared" si="15"/>
        <v>1693.5529891841318</v>
      </c>
      <c r="AQ12" s="1">
        <f t="shared" si="15"/>
        <v>1710.488519075973</v>
      </c>
      <c r="AR12" s="1">
        <f t="shared" si="15"/>
        <v>1727.5934042667327</v>
      </c>
      <c r="AS12" s="1">
        <f t="shared" si="15"/>
        <v>1744.8693383094001</v>
      </c>
      <c r="AT12" s="1">
        <f t="shared" si="15"/>
        <v>1762.3180316924941</v>
      </c>
      <c r="AU12" s="1">
        <f t="shared" si="15"/>
        <v>1779.9412120094189</v>
      </c>
      <c r="AV12" s="1">
        <f t="shared" si="15"/>
        <v>1797.7406241295132</v>
      </c>
      <c r="AW12" s="1">
        <f t="shared" si="15"/>
        <v>1815.7180303708083</v>
      </c>
      <c r="AX12" s="1">
        <f t="shared" si="15"/>
        <v>1833.8752106745164</v>
      </c>
      <c r="AY12" s="1">
        <f t="shared" si="15"/>
        <v>1852.2139627812617</v>
      </c>
      <c r="AZ12" s="1">
        <f t="shared" si="15"/>
        <v>1870.7361024090742</v>
      </c>
      <c r="BA12" s="1">
        <f t="shared" si="15"/>
        <v>1889.4434634331649</v>
      </c>
      <c r="BB12" s="1">
        <f t="shared" si="15"/>
        <v>1908.3378980674966</v>
      </c>
      <c r="BC12" s="1">
        <f t="shared" si="15"/>
        <v>1927.4212770481715</v>
      </c>
      <c r="BD12" s="1">
        <f t="shared" si="15"/>
        <v>1946.6954898186532</v>
      </c>
      <c r="BE12" s="1">
        <f t="shared" si="15"/>
        <v>1966.1624447168397</v>
      </c>
      <c r="BF12" s="1">
        <f t="shared" si="15"/>
        <v>1985.8240691640081</v>
      </c>
      <c r="BG12" s="1">
        <f t="shared" si="15"/>
        <v>2005.6823098556481</v>
      </c>
      <c r="BH12" s="1">
        <f t="shared" si="15"/>
        <v>2025.7391329542047</v>
      </c>
      <c r="BI12" s="1">
        <f t="shared" si="15"/>
        <v>2045.9965242837468</v>
      </c>
      <c r="BJ12" s="1">
        <f t="shared" si="15"/>
        <v>2066.4564895265844</v>
      </c>
      <c r="BK12" s="1">
        <f t="shared" si="15"/>
        <v>2087.1210544218502</v>
      </c>
      <c r="BL12" s="1">
        <f t="shared" si="15"/>
        <v>2107.9922649660689</v>
      </c>
      <c r="BM12" s="1">
        <f t="shared" si="15"/>
        <v>2129.0721876157295</v>
      </c>
      <c r="BN12" s="1">
        <f t="shared" si="15"/>
        <v>2150.362909491887</v>
      </c>
      <c r="BO12" s="1">
        <f t="shared" si="15"/>
        <v>2171.8665385868057</v>
      </c>
      <c r="BP12" s="1">
        <f t="shared" si="15"/>
        <v>2193.5852039726738</v>
      </c>
      <c r="BQ12" s="1">
        <f t="shared" si="15"/>
        <v>2215.5210560124005</v>
      </c>
      <c r="BR12" s="1">
        <f t="shared" si="15"/>
        <v>2237.6762665725246</v>
      </c>
      <c r="BS12" s="1">
        <f t="shared" si="15"/>
        <v>2260.05302923825</v>
      </c>
      <c r="BT12" s="1">
        <f t="shared" si="15"/>
        <v>2282.6535595306327</v>
      </c>
      <c r="BU12" s="1">
        <f t="shared" si="15"/>
        <v>2305.480095125939</v>
      </c>
      <c r="BV12" s="1">
        <f t="shared" si="15"/>
        <v>2328.5348960771985</v>
      </c>
      <c r="BW12" s="1">
        <f t="shared" si="15"/>
        <v>2351.8202450379704</v>
      </c>
      <c r="BX12" s="1">
        <f t="shared" si="15"/>
        <v>2375.3384474883501</v>
      </c>
      <c r="BY12" s="1">
        <f t="shared" si="15"/>
        <v>2399.0918319632337</v>
      </c>
      <c r="BZ12" s="1">
        <f t="shared" si="15"/>
        <v>2423.0827502828661</v>
      </c>
      <c r="CA12" s="1">
        <f t="shared" si="15"/>
        <v>2447.3135777856946</v>
      </c>
      <c r="CB12" s="1">
        <f t="shared" si="15"/>
        <v>2471.7867135635515</v>
      </c>
      <c r="CC12" s="1">
        <f t="shared" si="15"/>
        <v>2496.504580699187</v>
      </c>
      <c r="CD12" s="1">
        <f t="shared" si="15"/>
        <v>2521.4696265061789</v>
      </c>
      <c r="CE12" s="1">
        <f t="shared" si="15"/>
        <v>2546.6843227712407</v>
      </c>
      <c r="CF12" s="1">
        <f t="shared" si="15"/>
        <v>2572.1511659989533</v>
      </c>
      <c r="CG12" s="1">
        <f t="shared" si="15"/>
        <v>2597.8726776589428</v>
      </c>
      <c r="CH12" s="1">
        <f t="shared" si="15"/>
        <v>2623.8514044355325</v>
      </c>
      <c r="CI12" s="1">
        <f t="shared" si="15"/>
        <v>2650.0899184798877</v>
      </c>
      <c r="CJ12" s="1">
        <f t="shared" si="15"/>
        <v>2676.5908176646867</v>
      </c>
      <c r="CK12" s="1">
        <f t="shared" si="15"/>
        <v>2703.3567258413336</v>
      </c>
      <c r="CL12" s="1">
        <f t="shared" si="15"/>
        <v>2730.3902930997469</v>
      </c>
      <c r="CM12" s="1">
        <f t="shared" si="15"/>
        <v>2757.6941960307445</v>
      </c>
      <c r="CN12" s="1">
        <f t="shared" si="15"/>
        <v>2785.271137991052</v>
      </c>
      <c r="CO12" s="1">
        <f t="shared" si="15"/>
        <v>2813.1238493709625</v>
      </c>
      <c r="CP12" s="1">
        <f t="shared" si="15"/>
        <v>2841.2550878646721</v>
      </c>
      <c r="CQ12" s="1">
        <f t="shared" ref="CQ12:FB12" si="16">+CP12*(1+$AG$21)</f>
        <v>2869.667638743319</v>
      </c>
      <c r="CR12" s="1">
        <f t="shared" si="16"/>
        <v>2898.3643151307524</v>
      </c>
      <c r="CS12" s="1">
        <f t="shared" si="16"/>
        <v>2927.3479582820601</v>
      </c>
      <c r="CT12" s="1">
        <f t="shared" si="16"/>
        <v>2956.6214378648806</v>
      </c>
      <c r="CU12" s="1">
        <f t="shared" si="16"/>
        <v>2986.1876522435296</v>
      </c>
      <c r="CV12" s="1">
        <f t="shared" si="16"/>
        <v>3016.0495287659651</v>
      </c>
      <c r="CW12" s="1">
        <f t="shared" si="16"/>
        <v>3046.2100240536247</v>
      </c>
      <c r="CX12" s="1">
        <f t="shared" si="16"/>
        <v>3076.6721242941608</v>
      </c>
      <c r="CY12" s="1">
        <f t="shared" si="16"/>
        <v>3107.4388455371022</v>
      </c>
      <c r="CZ12" s="1">
        <f t="shared" si="16"/>
        <v>3138.5132339924735</v>
      </c>
      <c r="DA12" s="1">
        <f t="shared" si="16"/>
        <v>3169.8983663323984</v>
      </c>
      <c r="DB12" s="1">
        <f t="shared" si="16"/>
        <v>3201.5973499957222</v>
      </c>
      <c r="DC12" s="1">
        <f t="shared" si="16"/>
        <v>3233.6133234956797</v>
      </c>
      <c r="DD12" s="1">
        <f t="shared" si="16"/>
        <v>3265.9494567306365</v>
      </c>
      <c r="DE12" s="1">
        <f t="shared" si="16"/>
        <v>3298.6089512979429</v>
      </c>
      <c r="DF12" s="1">
        <f t="shared" si="16"/>
        <v>3331.5950408109225</v>
      </c>
      <c r="DG12" s="1">
        <f t="shared" si="16"/>
        <v>3364.9109912190315</v>
      </c>
      <c r="DH12" s="1">
        <f t="shared" si="16"/>
        <v>3398.5601011312219</v>
      </c>
      <c r="DI12" s="1">
        <f t="shared" si="16"/>
        <v>3432.5457021425341</v>
      </c>
      <c r="DJ12" s="1">
        <f t="shared" si="16"/>
        <v>3466.8711591639594</v>
      </c>
      <c r="DK12" s="1">
        <f t="shared" si="16"/>
        <v>3501.5398707555992</v>
      </c>
      <c r="DL12" s="1">
        <f t="shared" si="16"/>
        <v>3536.5552694631551</v>
      </c>
      <c r="DM12" s="1">
        <f t="shared" si="16"/>
        <v>3571.9208221577869</v>
      </c>
      <c r="DN12" s="1">
        <f t="shared" si="16"/>
        <v>3607.6400303793648</v>
      </c>
      <c r="DO12" s="1">
        <f t="shared" si="16"/>
        <v>3643.7164306831587</v>
      </c>
      <c r="DP12" s="1">
        <f t="shared" si="16"/>
        <v>3680.1535949899903</v>
      </c>
      <c r="DQ12" s="1">
        <f t="shared" si="16"/>
        <v>3716.9551309398903</v>
      </c>
      <c r="DR12" s="1">
        <f t="shared" si="16"/>
        <v>3754.1246822492894</v>
      </c>
      <c r="DS12" s="1">
        <f t="shared" si="16"/>
        <v>3791.6659290717826</v>
      </c>
      <c r="DT12" s="1">
        <f t="shared" si="16"/>
        <v>3829.5825883625002</v>
      </c>
      <c r="DU12" s="1">
        <f t="shared" si="16"/>
        <v>3867.8784142461254</v>
      </c>
      <c r="DV12" s="1">
        <f t="shared" si="16"/>
        <v>3906.5571983885866</v>
      </c>
      <c r="DW12" s="1">
        <f t="shared" si="16"/>
        <v>3945.6227703724726</v>
      </c>
      <c r="DX12" s="1">
        <f t="shared" si="16"/>
        <v>3985.0789980761974</v>
      </c>
      <c r="DY12" s="1">
        <f t="shared" si="16"/>
        <v>4024.9297880569593</v>
      </c>
      <c r="DZ12" s="1">
        <f t="shared" si="16"/>
        <v>4065.1790859375287</v>
      </c>
      <c r="EA12" s="1">
        <f t="shared" si="16"/>
        <v>4105.8308767969038</v>
      </c>
      <c r="EB12" s="1">
        <f t="shared" si="16"/>
        <v>4146.8891855648726</v>
      </c>
      <c r="EC12" s="1">
        <f t="shared" si="16"/>
        <v>4188.3580774205211</v>
      </c>
      <c r="ED12" s="1">
        <f t="shared" si="16"/>
        <v>4230.2416581947264</v>
      </c>
      <c r="EE12" s="1">
        <f t="shared" si="16"/>
        <v>4272.5440747766734</v>
      </c>
      <c r="EF12" s="1">
        <f t="shared" si="16"/>
        <v>4315.2695155244401</v>
      </c>
      <c r="EG12" s="1">
        <f t="shared" si="16"/>
        <v>4358.4222106796842</v>
      </c>
      <c r="EH12" s="1">
        <f t="shared" si="16"/>
        <v>4402.0064327864811</v>
      </c>
      <c r="EI12" s="1">
        <f t="shared" si="16"/>
        <v>4446.0264971143461</v>
      </c>
      <c r="EJ12" s="1">
        <f t="shared" si="16"/>
        <v>4490.4867620854893</v>
      </c>
      <c r="EK12" s="1">
        <f t="shared" si="16"/>
        <v>4535.3916297063442</v>
      </c>
      <c r="EL12" s="1">
        <f t="shared" si="16"/>
        <v>4580.745546003408</v>
      </c>
      <c r="EM12" s="1">
        <f t="shared" si="16"/>
        <v>4626.5530014634423</v>
      </c>
      <c r="EN12" s="1">
        <f t="shared" si="16"/>
        <v>4672.8185314780767</v>
      </c>
      <c r="EO12" s="1">
        <f t="shared" si="16"/>
        <v>4719.5467167928573</v>
      </c>
      <c r="EP12" s="1">
        <f t="shared" si="16"/>
        <v>4766.742183960786</v>
      </c>
      <c r="EQ12" s="1">
        <f t="shared" si="16"/>
        <v>4814.4096058003943</v>
      </c>
      <c r="ER12" s="1">
        <f t="shared" si="16"/>
        <v>4862.5537018583982</v>
      </c>
      <c r="ES12" s="1">
        <f t="shared" si="16"/>
        <v>4911.1792388769818</v>
      </c>
      <c r="ET12" s="1">
        <f t="shared" si="16"/>
        <v>4960.2910312657514</v>
      </c>
      <c r="EU12" s="1">
        <f t="shared" si="16"/>
        <v>5009.8939415784089</v>
      </c>
      <c r="EV12" s="1">
        <f t="shared" si="16"/>
        <v>5059.992880994193</v>
      </c>
      <c r="EW12" s="1">
        <f t="shared" si="16"/>
        <v>5110.592809804135</v>
      </c>
      <c r="EX12" s="1">
        <f t="shared" si="16"/>
        <v>5161.6987379021766</v>
      </c>
      <c r="EY12" s="1">
        <f t="shared" si="16"/>
        <v>5213.3157252811989</v>
      </c>
      <c r="EZ12" s="1">
        <f t="shared" si="16"/>
        <v>5265.4488825340113</v>
      </c>
      <c r="FA12" s="1">
        <f t="shared" si="16"/>
        <v>5318.1033713593515</v>
      </c>
      <c r="FB12" s="1">
        <f t="shared" si="16"/>
        <v>5371.2844050729454</v>
      </c>
      <c r="FC12" s="1">
        <f t="shared" ref="FC12:FH12" si="17">+FB12*(1+$AG$21)</f>
        <v>5424.9972491236749</v>
      </c>
      <c r="FD12" s="1">
        <f t="shared" si="17"/>
        <v>5479.2472216149117</v>
      </c>
      <c r="FE12" s="1">
        <f t="shared" si="17"/>
        <v>5534.0396938310605</v>
      </c>
      <c r="FF12" s="1">
        <f t="shared" si="17"/>
        <v>5589.3800907693712</v>
      </c>
      <c r="FG12" s="1">
        <f t="shared" si="17"/>
        <v>5645.273891677065</v>
      </c>
      <c r="FH12" s="1">
        <f t="shared" si="17"/>
        <v>5701.7266305938356</v>
      </c>
      <c r="FI12" s="1">
        <f t="shared" ref="FI12:GM12" si="18">+FH12*(1+$AG$21)</f>
        <v>5758.743896899774</v>
      </c>
      <c r="FJ12" s="1">
        <f t="shared" si="18"/>
        <v>5816.3313358687719</v>
      </c>
      <c r="FK12" s="1">
        <f t="shared" si="18"/>
        <v>5874.4946492274594</v>
      </c>
      <c r="FL12" s="1">
        <f t="shared" si="18"/>
        <v>5933.2395957197341</v>
      </c>
      <c r="FM12" s="1">
        <f t="shared" si="18"/>
        <v>5992.5719916769312</v>
      </c>
      <c r="FN12" s="1">
        <f t="shared" si="18"/>
        <v>6052.4977115937008</v>
      </c>
      <c r="FO12" s="1">
        <f t="shared" si="18"/>
        <v>6113.0226887096378</v>
      </c>
      <c r="FP12" s="1">
        <f t="shared" si="18"/>
        <v>6174.1529155967346</v>
      </c>
      <c r="FQ12" s="1">
        <f t="shared" si="18"/>
        <v>6235.8944447527019</v>
      </c>
      <c r="FR12" s="1">
        <f t="shared" si="18"/>
        <v>6298.2533892002293</v>
      </c>
      <c r="FS12" s="1">
        <f t="shared" si="18"/>
        <v>6361.235923092232</v>
      </c>
      <c r="FT12" s="1">
        <f t="shared" si="18"/>
        <v>6424.8482823231543</v>
      </c>
      <c r="FU12" s="1">
        <f t="shared" si="18"/>
        <v>6489.0967651463861</v>
      </c>
      <c r="FV12" s="1">
        <f t="shared" si="18"/>
        <v>6553.9877327978502</v>
      </c>
      <c r="FW12" s="1">
        <f t="shared" si="18"/>
        <v>6619.5276101258287</v>
      </c>
      <c r="FX12" s="1">
        <f t="shared" si="18"/>
        <v>6685.7228862270867</v>
      </c>
      <c r="FY12" s="1">
        <f t="shared" si="18"/>
        <v>6752.5801150893576</v>
      </c>
      <c r="FZ12" s="1">
        <f t="shared" si="18"/>
        <v>6820.1059162402516</v>
      </c>
      <c r="GA12" s="1">
        <f t="shared" si="18"/>
        <v>6888.3069754026546</v>
      </c>
      <c r="GB12" s="1">
        <f t="shared" si="18"/>
        <v>6957.1900451566817</v>
      </c>
      <c r="GC12" s="1">
        <f t="shared" si="18"/>
        <v>7026.7619456082484</v>
      </c>
      <c r="GD12" s="1">
        <f t="shared" si="18"/>
        <v>7097.0295650643311</v>
      </c>
      <c r="GE12" s="1">
        <f t="shared" si="18"/>
        <v>7167.9998607149746</v>
      </c>
      <c r="GF12" s="1">
        <f t="shared" si="18"/>
        <v>7239.6798593221247</v>
      </c>
      <c r="GG12" s="1">
        <f t="shared" si="18"/>
        <v>7312.076657915346</v>
      </c>
      <c r="GH12" s="1">
        <f t="shared" si="18"/>
        <v>7385.1974244944995</v>
      </c>
      <c r="GI12" s="1">
        <f t="shared" si="18"/>
        <v>7459.0493987394448</v>
      </c>
      <c r="GJ12" s="1">
        <f t="shared" si="18"/>
        <v>7533.6398927268392</v>
      </c>
      <c r="GK12" s="1">
        <f t="shared" si="18"/>
        <v>7608.9762916541076</v>
      </c>
      <c r="GL12" s="1">
        <f t="shared" si="18"/>
        <v>7685.0660545706487</v>
      </c>
      <c r="GM12" s="1">
        <f t="shared" si="18"/>
        <v>7761.9167151163556</v>
      </c>
      <c r="GN12" s="1">
        <f t="shared" ref="GN12:HK12" si="19">+GM12*(1+$AG$21)</f>
        <v>7839.5358822675189</v>
      </c>
      <c r="GO12" s="1">
        <f t="shared" si="19"/>
        <v>7917.9312410901939</v>
      </c>
      <c r="GP12" s="1">
        <f t="shared" si="19"/>
        <v>7997.1105535010956</v>
      </c>
      <c r="GQ12" s="1">
        <f t="shared" si="19"/>
        <v>8077.0816590361064</v>
      </c>
      <c r="GR12" s="1">
        <f t="shared" si="19"/>
        <v>8157.8524756264678</v>
      </c>
      <c r="GS12" s="1">
        <f t="shared" si="19"/>
        <v>8239.4310003827322</v>
      </c>
      <c r="GT12" s="1">
        <f t="shared" si="19"/>
        <v>8321.8253103865591</v>
      </c>
      <c r="GU12" s="1">
        <f t="shared" si="19"/>
        <v>8405.0435634904243</v>
      </c>
      <c r="GV12" s="1">
        <f t="shared" si="19"/>
        <v>8489.093999125329</v>
      </c>
      <c r="GW12" s="1">
        <f t="shared" si="19"/>
        <v>8573.9849391165826</v>
      </c>
      <c r="GX12" s="1">
        <f t="shared" si="19"/>
        <v>8659.7247885077486</v>
      </c>
      <c r="GY12" s="1">
        <f t="shared" si="19"/>
        <v>8746.3220363928267</v>
      </c>
      <c r="GZ12" s="1">
        <f t="shared" si="19"/>
        <v>8833.7852567567552</v>
      </c>
      <c r="HA12" s="1">
        <f t="shared" si="19"/>
        <v>8922.1231093243223</v>
      </c>
      <c r="HB12" s="1">
        <f t="shared" si="19"/>
        <v>9011.344340417565</v>
      </c>
      <c r="HC12" s="1">
        <f t="shared" si="19"/>
        <v>9101.457783821741</v>
      </c>
      <c r="HD12" s="1">
        <f t="shared" si="19"/>
        <v>9192.4723616599586</v>
      </c>
      <c r="HE12" s="1">
        <f t="shared" si="19"/>
        <v>9284.3970852765578</v>
      </c>
      <c r="HF12" s="1">
        <f t="shared" si="19"/>
        <v>9377.2410561293236</v>
      </c>
      <c r="HG12" s="1">
        <f t="shared" si="19"/>
        <v>9471.013466690616</v>
      </c>
      <c r="HH12" s="1">
        <f t="shared" si="19"/>
        <v>9565.7236013575221</v>
      </c>
      <c r="HI12" s="1">
        <f t="shared" si="19"/>
        <v>9661.3808373710981</v>
      </c>
      <c r="HJ12" s="1">
        <f t="shared" si="19"/>
        <v>9757.9946457448095</v>
      </c>
      <c r="HK12" s="1">
        <f t="shared" si="19"/>
        <v>9855.5745922022579</v>
      </c>
      <c r="HL12" s="1">
        <f t="shared" ref="HL12:HR12" si="20">+HK12*(1+$AG$21)</f>
        <v>9954.1303381242815</v>
      </c>
      <c r="HM12" s="1">
        <f t="shared" si="20"/>
        <v>10053.671641505525</v>
      </c>
      <c r="HN12" s="1">
        <f t="shared" si="20"/>
        <v>10154.208357920581</v>
      </c>
      <c r="HO12" s="1">
        <f t="shared" si="20"/>
        <v>10255.750441499787</v>
      </c>
      <c r="HP12" s="1">
        <f t="shared" si="20"/>
        <v>10358.307945914785</v>
      </c>
      <c r="HQ12" s="1">
        <f t="shared" si="20"/>
        <v>10461.891025373932</v>
      </c>
      <c r="HR12" s="1">
        <f t="shared" si="20"/>
        <v>10566.509935627671</v>
      </c>
      <c r="HS12" s="1">
        <f t="shared" ref="HS12:HV12" si="21">+HR12*(1+$AG$21)</f>
        <v>10672.175034983948</v>
      </c>
      <c r="HT12" s="1">
        <f t="shared" si="21"/>
        <v>10778.896785333787</v>
      </c>
      <c r="HU12" s="1">
        <f t="shared" si="21"/>
        <v>10886.685753187125</v>
      </c>
      <c r="HV12" s="1">
        <f t="shared" si="21"/>
        <v>10995.552610718996</v>
      </c>
    </row>
    <row r="15" spans="2:230" s="11" customFormat="1" x14ac:dyDescent="0.2">
      <c r="B15" s="11" t="s">
        <v>60</v>
      </c>
      <c r="G15" s="11">
        <f t="shared" ref="G15:I18" si="22">+G4/C4-1</f>
        <v>0.27496580027359774</v>
      </c>
      <c r="H15" s="11">
        <f t="shared" si="22"/>
        <v>0.39605462822458271</v>
      </c>
      <c r="I15" s="11">
        <f t="shared" si="22"/>
        <v>8.5607940446650099E-2</v>
      </c>
      <c r="S15" s="11">
        <f>+S4/R4-1</f>
        <v>-0.15243730628346008</v>
      </c>
    </row>
    <row r="16" spans="2:230" s="11" customFormat="1" x14ac:dyDescent="0.2">
      <c r="B16" s="11" t="s">
        <v>61</v>
      </c>
      <c r="G16" s="11">
        <f t="shared" si="22"/>
        <v>1.5577689243027888</v>
      </c>
      <c r="H16" s="11">
        <f t="shared" si="22"/>
        <v>4.2520325203252032</v>
      </c>
      <c r="I16" s="11">
        <f t="shared" si="22"/>
        <v>0.13259668508287303</v>
      </c>
      <c r="S16" s="11">
        <f>+S5/R5-1</f>
        <v>-0.28607435412728421</v>
      </c>
    </row>
    <row r="17" spans="2:33" s="11" customFormat="1" x14ac:dyDescent="0.2">
      <c r="B17" s="11" t="s">
        <v>62</v>
      </c>
      <c r="G17" s="11">
        <f t="shared" si="22"/>
        <v>-6.307692307692303E-2</v>
      </c>
      <c r="H17" s="11">
        <f t="shared" si="22"/>
        <v>-4.448105436573313E-2</v>
      </c>
      <c r="I17" s="11">
        <f t="shared" si="22"/>
        <v>-3.4364261168384869E-2</v>
      </c>
      <c r="S17" s="11">
        <f>+S6/R6-1</f>
        <v>5.118279569892481E-2</v>
      </c>
    </row>
    <row r="18" spans="2:33" s="11" customFormat="1" x14ac:dyDescent="0.2">
      <c r="B18" s="18" t="s">
        <v>40</v>
      </c>
      <c r="G18" s="11">
        <f t="shared" si="22"/>
        <v>0.33762254901960786</v>
      </c>
      <c r="H18" s="11">
        <f t="shared" si="22"/>
        <v>0.54499640028797702</v>
      </c>
      <c r="I18" s="11">
        <f t="shared" si="22"/>
        <v>6.8655303030302983E-2</v>
      </c>
      <c r="S18" s="11">
        <f>+S7/R7-1</f>
        <v>-0.1469938107869142</v>
      </c>
      <c r="T18" s="11">
        <f>+T7/S7-1</f>
        <v>0.14576315107540805</v>
      </c>
      <c r="U18" s="11">
        <f t="shared" ref="U18:AC18" si="23">+U7/T7-1</f>
        <v>0.14999999999999991</v>
      </c>
      <c r="V18" s="11">
        <f t="shared" si="23"/>
        <v>0.14999999999999991</v>
      </c>
      <c r="W18" s="11">
        <f t="shared" si="23"/>
        <v>0.14999999999999991</v>
      </c>
      <c r="X18" s="11">
        <f t="shared" si="23"/>
        <v>0.14999999999999991</v>
      </c>
      <c r="Y18" s="11">
        <f t="shared" si="23"/>
        <v>0.14999999999999991</v>
      </c>
      <c r="Z18" s="11">
        <f t="shared" si="23"/>
        <v>0.14999999999999991</v>
      </c>
      <c r="AA18" s="11">
        <f t="shared" si="23"/>
        <v>0.14999999999999991</v>
      </c>
      <c r="AB18" s="11">
        <f t="shared" si="23"/>
        <v>0.14999999999999991</v>
      </c>
      <c r="AC18" s="11">
        <f t="shared" si="23"/>
        <v>0.14999999999999991</v>
      </c>
    </row>
    <row r="21" spans="2:33" x14ac:dyDescent="0.2">
      <c r="AF21" t="s">
        <v>48</v>
      </c>
      <c r="AG21" s="22">
        <v>0.01</v>
      </c>
    </row>
    <row r="22" spans="2:33" x14ac:dyDescent="0.2">
      <c r="AF22" t="s">
        <v>49</v>
      </c>
      <c r="AG22" s="22">
        <v>7.0000000000000007E-2</v>
      </c>
    </row>
    <row r="23" spans="2:33" x14ac:dyDescent="0.2">
      <c r="AF23" t="s">
        <v>50</v>
      </c>
      <c r="AG23" s="12">
        <f>NPV(AG22,T12:HV12)</f>
        <v>18320.086038628608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5BD2-90BE-9D47-84D4-29630B92E63B}">
  <sheetPr>
    <tabColor theme="9" tint="0.79998168889431442"/>
  </sheetPr>
  <dimension ref="B2:HV21"/>
  <sheetViews>
    <sheetView zoomScale="150" workbookViewId="0">
      <pane xSplit="2" ySplit="3" topLeftCell="W4" activePane="bottomRight" state="frozen"/>
      <selection activeCell="E30" sqref="E30"/>
      <selection pane="topRight" activeCell="E30" sqref="E30"/>
      <selection pane="bottomLeft" activeCell="E30" sqref="E30"/>
      <selection pane="bottomRight" activeCell="U17" sqref="U17"/>
    </sheetView>
  </sheetViews>
  <sheetFormatPr baseColWidth="10" defaultRowHeight="16" x14ac:dyDescent="0.2"/>
  <cols>
    <col min="1" max="1" width="0.83203125" customWidth="1"/>
    <col min="2" max="2" width="31.33203125" bestFit="1" customWidth="1"/>
    <col min="3" max="4" width="6.33203125" bestFit="1" customWidth="1"/>
    <col min="5" max="5" width="7.5" bestFit="1" customWidth="1"/>
    <col min="6" max="8" width="6.33203125" bestFit="1" customWidth="1"/>
    <col min="9" max="9" width="7.5" bestFit="1" customWidth="1"/>
    <col min="10" max="10" width="6.33203125" bestFit="1" customWidth="1"/>
    <col min="13" max="17" width="5.1640625" bestFit="1" customWidth="1"/>
    <col min="18" max="29" width="7.33203125" bestFit="1" customWidth="1"/>
    <col min="30" max="31" width="6.6640625" bestFit="1" customWidth="1"/>
    <col min="32" max="32" width="8.83203125" bestFit="1" customWidth="1"/>
    <col min="33" max="33" width="11.83203125" bestFit="1" customWidth="1"/>
    <col min="34" max="211" width="6.6640625" bestFit="1" customWidth="1"/>
    <col min="212" max="230" width="7.6640625" bestFit="1" customWidth="1"/>
  </cols>
  <sheetData>
    <row r="2" spans="2:230" s="5" customFormat="1" x14ac:dyDescent="0.2">
      <c r="E2" s="5">
        <v>45472</v>
      </c>
      <c r="I2" s="5">
        <v>45836</v>
      </c>
    </row>
    <row r="3" spans="2:230" x14ac:dyDescent="0.2"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6</v>
      </c>
      <c r="J3" t="s">
        <v>33</v>
      </c>
      <c r="M3">
        <v>2018</v>
      </c>
      <c r="N3">
        <f>+M3+1</f>
        <v>2019</v>
      </c>
      <c r="O3">
        <f t="shared" ref="O3:AD3" si="0">+N3+1</f>
        <v>2020</v>
      </c>
      <c r="P3">
        <f t="shared" si="0"/>
        <v>2021</v>
      </c>
      <c r="Q3">
        <f t="shared" si="0"/>
        <v>2022</v>
      </c>
      <c r="R3">
        <f t="shared" si="0"/>
        <v>2023</v>
      </c>
      <c r="S3">
        <f t="shared" si="0"/>
        <v>2024</v>
      </c>
      <c r="T3">
        <f t="shared" si="0"/>
        <v>2025</v>
      </c>
      <c r="U3">
        <f t="shared" si="0"/>
        <v>2026</v>
      </c>
      <c r="V3">
        <f t="shared" si="0"/>
        <v>2027</v>
      </c>
      <c r="W3">
        <f t="shared" si="0"/>
        <v>2028</v>
      </c>
      <c r="X3">
        <f t="shared" si="0"/>
        <v>2029</v>
      </c>
      <c r="Y3">
        <f t="shared" si="0"/>
        <v>2030</v>
      </c>
      <c r="Z3">
        <f t="shared" si="0"/>
        <v>2031</v>
      </c>
      <c r="AA3">
        <f t="shared" si="0"/>
        <v>2032</v>
      </c>
      <c r="AB3">
        <f t="shared" si="0"/>
        <v>2033</v>
      </c>
      <c r="AC3">
        <f t="shared" si="0"/>
        <v>2034</v>
      </c>
      <c r="AD3">
        <f t="shared" si="0"/>
        <v>2035</v>
      </c>
      <c r="AE3">
        <f t="shared" ref="AE3" si="1">+AD3+1</f>
        <v>2036</v>
      </c>
      <c r="AF3">
        <f t="shared" ref="AF3" si="2">+AE3+1</f>
        <v>2037</v>
      </c>
      <c r="AG3">
        <f t="shared" ref="AG3" si="3">+AF3+1</f>
        <v>2038</v>
      </c>
      <c r="AH3">
        <f t="shared" ref="AH3" si="4">+AG3+1</f>
        <v>2039</v>
      </c>
      <c r="AI3">
        <f t="shared" ref="AI3" si="5">+AH3+1</f>
        <v>2040</v>
      </c>
      <c r="AJ3">
        <f t="shared" ref="AJ3" si="6">+AI3+1</f>
        <v>2041</v>
      </c>
      <c r="AK3">
        <f t="shared" ref="AK3" si="7">+AJ3+1</f>
        <v>2042</v>
      </c>
      <c r="AL3">
        <f t="shared" ref="AL3" si="8">+AK3+1</f>
        <v>2043</v>
      </c>
      <c r="AM3">
        <f t="shared" ref="AM3" si="9">+AL3+1</f>
        <v>2044</v>
      </c>
      <c r="AN3">
        <f t="shared" ref="AN3" si="10">+AM3+1</f>
        <v>2045</v>
      </c>
      <c r="AO3">
        <f t="shared" ref="AO3" si="11">+AN3+1</f>
        <v>2046</v>
      </c>
      <c r="AP3">
        <f t="shared" ref="AP3" si="12">+AO3+1</f>
        <v>2047</v>
      </c>
      <c r="AQ3">
        <f t="shared" ref="AQ3" si="13">+AP3+1</f>
        <v>2048</v>
      </c>
      <c r="AR3">
        <f t="shared" ref="AR3" si="14">+AQ3+1</f>
        <v>2049</v>
      </c>
      <c r="AS3">
        <f t="shared" ref="AS3" si="15">+AR3+1</f>
        <v>2050</v>
      </c>
      <c r="AT3">
        <f t="shared" ref="AT3" si="16">+AS3+1</f>
        <v>2051</v>
      </c>
      <c r="AU3">
        <f t="shared" ref="AU3" si="17">+AT3+1</f>
        <v>2052</v>
      </c>
      <c r="AV3">
        <f t="shared" ref="AV3" si="18">+AU3+1</f>
        <v>2053</v>
      </c>
      <c r="AW3">
        <f t="shared" ref="AW3" si="19">+AV3+1</f>
        <v>2054</v>
      </c>
      <c r="AX3">
        <f t="shared" ref="AX3" si="20">+AW3+1</f>
        <v>2055</v>
      </c>
      <c r="AY3">
        <f t="shared" ref="AY3" si="21">+AX3+1</f>
        <v>2056</v>
      </c>
      <c r="AZ3">
        <f t="shared" ref="AZ3" si="22">+AY3+1</f>
        <v>2057</v>
      </c>
      <c r="BA3">
        <f t="shared" ref="BA3" si="23">+AZ3+1</f>
        <v>2058</v>
      </c>
      <c r="BB3">
        <f t="shared" ref="BB3" si="24">+BA3+1</f>
        <v>2059</v>
      </c>
      <c r="BC3">
        <f t="shared" ref="BC3" si="25">+BB3+1</f>
        <v>2060</v>
      </c>
      <c r="BD3">
        <f t="shared" ref="BD3" si="26">+BC3+1</f>
        <v>2061</v>
      </c>
      <c r="BE3">
        <f t="shared" ref="BE3" si="27">+BD3+1</f>
        <v>2062</v>
      </c>
      <c r="BF3">
        <f t="shared" ref="BF3" si="28">+BE3+1</f>
        <v>2063</v>
      </c>
      <c r="BG3">
        <f t="shared" ref="BG3" si="29">+BF3+1</f>
        <v>2064</v>
      </c>
      <c r="BH3">
        <f t="shared" ref="BH3" si="30">+BG3+1</f>
        <v>2065</v>
      </c>
      <c r="BI3">
        <f t="shared" ref="BI3" si="31">+BH3+1</f>
        <v>2066</v>
      </c>
      <c r="BJ3">
        <f t="shared" ref="BJ3" si="32">+BI3+1</f>
        <v>2067</v>
      </c>
      <c r="BK3">
        <f t="shared" ref="BK3" si="33">+BJ3+1</f>
        <v>2068</v>
      </c>
      <c r="BL3">
        <f t="shared" ref="BL3" si="34">+BK3+1</f>
        <v>2069</v>
      </c>
      <c r="BM3">
        <f t="shared" ref="BM3" si="35">+BL3+1</f>
        <v>2070</v>
      </c>
      <c r="BN3">
        <f t="shared" ref="BN3" si="36">+BM3+1</f>
        <v>2071</v>
      </c>
      <c r="BO3">
        <f t="shared" ref="BO3" si="37">+BN3+1</f>
        <v>2072</v>
      </c>
      <c r="BP3">
        <f t="shared" ref="BP3" si="38">+BO3+1</f>
        <v>2073</v>
      </c>
      <c r="BQ3">
        <f t="shared" ref="BQ3" si="39">+BP3+1</f>
        <v>2074</v>
      </c>
      <c r="BR3">
        <f t="shared" ref="BR3" si="40">+BQ3+1</f>
        <v>2075</v>
      </c>
      <c r="BS3">
        <f t="shared" ref="BS3" si="41">+BR3+1</f>
        <v>2076</v>
      </c>
      <c r="BT3">
        <f t="shared" ref="BT3" si="42">+BS3+1</f>
        <v>2077</v>
      </c>
      <c r="BU3">
        <f t="shared" ref="BU3" si="43">+BT3+1</f>
        <v>2078</v>
      </c>
      <c r="BV3">
        <f t="shared" ref="BV3" si="44">+BU3+1</f>
        <v>2079</v>
      </c>
      <c r="BW3">
        <f t="shared" ref="BW3" si="45">+BV3+1</f>
        <v>2080</v>
      </c>
      <c r="BX3">
        <f t="shared" ref="BX3" si="46">+BW3+1</f>
        <v>2081</v>
      </c>
      <c r="BY3">
        <f t="shared" ref="BY3" si="47">+BX3+1</f>
        <v>2082</v>
      </c>
      <c r="BZ3">
        <f t="shared" ref="BZ3" si="48">+BY3+1</f>
        <v>2083</v>
      </c>
      <c r="CA3">
        <f t="shared" ref="CA3" si="49">+BZ3+1</f>
        <v>2084</v>
      </c>
      <c r="CB3">
        <f t="shared" ref="CB3" si="50">+CA3+1</f>
        <v>2085</v>
      </c>
      <c r="CC3">
        <f t="shared" ref="CC3" si="51">+CB3+1</f>
        <v>2086</v>
      </c>
      <c r="CD3">
        <f t="shared" ref="CD3" si="52">+CC3+1</f>
        <v>2087</v>
      </c>
      <c r="CE3">
        <f t="shared" ref="CE3" si="53">+CD3+1</f>
        <v>2088</v>
      </c>
      <c r="CF3">
        <f t="shared" ref="CF3" si="54">+CE3+1</f>
        <v>2089</v>
      </c>
      <c r="CG3">
        <f t="shared" ref="CG3" si="55">+CF3+1</f>
        <v>2090</v>
      </c>
      <c r="CH3">
        <f t="shared" ref="CH3" si="56">+CG3+1</f>
        <v>2091</v>
      </c>
      <c r="CI3">
        <f t="shared" ref="CI3" si="57">+CH3+1</f>
        <v>2092</v>
      </c>
      <c r="CJ3">
        <f t="shared" ref="CJ3" si="58">+CI3+1</f>
        <v>2093</v>
      </c>
      <c r="CK3">
        <f t="shared" ref="CK3" si="59">+CJ3+1</f>
        <v>2094</v>
      </c>
      <c r="CL3">
        <f t="shared" ref="CL3" si="60">+CK3+1</f>
        <v>2095</v>
      </c>
      <c r="CM3">
        <f t="shared" ref="CM3" si="61">+CL3+1</f>
        <v>2096</v>
      </c>
      <c r="CN3">
        <f t="shared" ref="CN3" si="62">+CM3+1</f>
        <v>2097</v>
      </c>
      <c r="CO3">
        <f t="shared" ref="CO3" si="63">+CN3+1</f>
        <v>2098</v>
      </c>
      <c r="CP3">
        <f t="shared" ref="CP3" si="64">+CO3+1</f>
        <v>2099</v>
      </c>
      <c r="CQ3">
        <f t="shared" ref="CQ3" si="65">+CP3+1</f>
        <v>2100</v>
      </c>
      <c r="CR3">
        <f t="shared" ref="CR3" si="66">+CQ3+1</f>
        <v>2101</v>
      </c>
      <c r="CS3">
        <f t="shared" ref="CS3" si="67">+CR3+1</f>
        <v>2102</v>
      </c>
      <c r="CT3">
        <f t="shared" ref="CT3" si="68">+CS3+1</f>
        <v>2103</v>
      </c>
      <c r="CU3">
        <f t="shared" ref="CU3" si="69">+CT3+1</f>
        <v>2104</v>
      </c>
      <c r="CV3">
        <f t="shared" ref="CV3" si="70">+CU3+1</f>
        <v>2105</v>
      </c>
      <c r="CW3">
        <f t="shared" ref="CW3" si="71">+CV3+1</f>
        <v>2106</v>
      </c>
      <c r="CX3">
        <f t="shared" ref="CX3" si="72">+CW3+1</f>
        <v>2107</v>
      </c>
      <c r="CY3">
        <f t="shared" ref="CY3" si="73">+CX3+1</f>
        <v>2108</v>
      </c>
      <c r="CZ3">
        <f t="shared" ref="CZ3" si="74">+CY3+1</f>
        <v>2109</v>
      </c>
      <c r="DA3">
        <f t="shared" ref="DA3" si="75">+CZ3+1</f>
        <v>2110</v>
      </c>
      <c r="DB3">
        <f t="shared" ref="DB3" si="76">+DA3+1</f>
        <v>2111</v>
      </c>
      <c r="DC3">
        <f t="shared" ref="DC3" si="77">+DB3+1</f>
        <v>2112</v>
      </c>
      <c r="DD3">
        <f t="shared" ref="DD3" si="78">+DC3+1</f>
        <v>2113</v>
      </c>
      <c r="DE3">
        <f t="shared" ref="DE3" si="79">+DD3+1</f>
        <v>2114</v>
      </c>
      <c r="DF3">
        <f t="shared" ref="DF3" si="80">+DE3+1</f>
        <v>2115</v>
      </c>
      <c r="DG3">
        <f t="shared" ref="DG3" si="81">+DF3+1</f>
        <v>2116</v>
      </c>
      <c r="DH3">
        <f t="shared" ref="DH3" si="82">+DG3+1</f>
        <v>2117</v>
      </c>
      <c r="DI3">
        <f t="shared" ref="DI3" si="83">+DH3+1</f>
        <v>2118</v>
      </c>
      <c r="DJ3">
        <f t="shared" ref="DJ3" si="84">+DI3+1</f>
        <v>2119</v>
      </c>
      <c r="DK3">
        <f t="shared" ref="DK3" si="85">+DJ3+1</f>
        <v>2120</v>
      </c>
      <c r="DL3">
        <f t="shared" ref="DL3" si="86">+DK3+1</f>
        <v>2121</v>
      </c>
      <c r="DM3">
        <f t="shared" ref="DM3" si="87">+DL3+1</f>
        <v>2122</v>
      </c>
      <c r="DN3">
        <f t="shared" ref="DN3" si="88">+DM3+1</f>
        <v>2123</v>
      </c>
      <c r="DO3">
        <f t="shared" ref="DO3" si="89">+DN3+1</f>
        <v>2124</v>
      </c>
      <c r="DP3">
        <f t="shared" ref="DP3" si="90">+DO3+1</f>
        <v>2125</v>
      </c>
      <c r="DQ3">
        <f t="shared" ref="DQ3" si="91">+DP3+1</f>
        <v>2126</v>
      </c>
      <c r="DR3">
        <f t="shared" ref="DR3" si="92">+DQ3+1</f>
        <v>2127</v>
      </c>
      <c r="DS3">
        <f t="shared" ref="DS3" si="93">+DR3+1</f>
        <v>2128</v>
      </c>
      <c r="DT3">
        <f t="shared" ref="DT3" si="94">+DS3+1</f>
        <v>2129</v>
      </c>
      <c r="DU3">
        <f t="shared" ref="DU3" si="95">+DT3+1</f>
        <v>2130</v>
      </c>
      <c r="DV3">
        <f t="shared" ref="DV3" si="96">+DU3+1</f>
        <v>2131</v>
      </c>
      <c r="DW3">
        <f t="shared" ref="DW3" si="97">+DV3+1</f>
        <v>2132</v>
      </c>
      <c r="DX3">
        <f t="shared" ref="DX3" si="98">+DW3+1</f>
        <v>2133</v>
      </c>
      <c r="DY3">
        <f t="shared" ref="DY3" si="99">+DX3+1</f>
        <v>2134</v>
      </c>
      <c r="DZ3">
        <f t="shared" ref="DZ3" si="100">+DY3+1</f>
        <v>2135</v>
      </c>
      <c r="EA3">
        <f t="shared" ref="EA3" si="101">+DZ3+1</f>
        <v>2136</v>
      </c>
      <c r="EB3">
        <f t="shared" ref="EB3" si="102">+EA3+1</f>
        <v>2137</v>
      </c>
      <c r="EC3">
        <f t="shared" ref="EC3" si="103">+EB3+1</f>
        <v>2138</v>
      </c>
      <c r="ED3">
        <f t="shared" ref="ED3" si="104">+EC3+1</f>
        <v>2139</v>
      </c>
      <c r="EE3">
        <f t="shared" ref="EE3" si="105">+ED3+1</f>
        <v>2140</v>
      </c>
      <c r="EF3">
        <f t="shared" ref="EF3" si="106">+EE3+1</f>
        <v>2141</v>
      </c>
      <c r="EG3">
        <f t="shared" ref="EG3" si="107">+EF3+1</f>
        <v>2142</v>
      </c>
      <c r="EH3">
        <f t="shared" ref="EH3" si="108">+EG3+1</f>
        <v>2143</v>
      </c>
      <c r="EI3">
        <f t="shared" ref="EI3" si="109">+EH3+1</f>
        <v>2144</v>
      </c>
      <c r="EJ3">
        <f t="shared" ref="EJ3" si="110">+EI3+1</f>
        <v>2145</v>
      </c>
      <c r="EK3">
        <f t="shared" ref="EK3" si="111">+EJ3+1</f>
        <v>2146</v>
      </c>
      <c r="EL3">
        <f t="shared" ref="EL3" si="112">+EK3+1</f>
        <v>2147</v>
      </c>
      <c r="EM3">
        <f t="shared" ref="EM3" si="113">+EL3+1</f>
        <v>2148</v>
      </c>
      <c r="EN3">
        <f t="shared" ref="EN3" si="114">+EM3+1</f>
        <v>2149</v>
      </c>
      <c r="EO3">
        <f t="shared" ref="EO3" si="115">+EN3+1</f>
        <v>2150</v>
      </c>
      <c r="EP3">
        <f t="shared" ref="EP3" si="116">+EO3+1</f>
        <v>2151</v>
      </c>
      <c r="EQ3">
        <f t="shared" ref="EQ3" si="117">+EP3+1</f>
        <v>2152</v>
      </c>
      <c r="ER3">
        <f t="shared" ref="ER3" si="118">+EQ3+1</f>
        <v>2153</v>
      </c>
      <c r="ES3">
        <f t="shared" ref="ES3" si="119">+ER3+1</f>
        <v>2154</v>
      </c>
      <c r="ET3">
        <f t="shared" ref="ET3" si="120">+ES3+1</f>
        <v>2155</v>
      </c>
      <c r="EU3">
        <f t="shared" ref="EU3" si="121">+ET3+1</f>
        <v>2156</v>
      </c>
      <c r="EV3">
        <f t="shared" ref="EV3" si="122">+EU3+1</f>
        <v>2157</v>
      </c>
      <c r="EW3">
        <f t="shared" ref="EW3" si="123">+EV3+1</f>
        <v>2158</v>
      </c>
      <c r="EX3">
        <f t="shared" ref="EX3" si="124">+EW3+1</f>
        <v>2159</v>
      </c>
      <c r="EY3">
        <f t="shared" ref="EY3" si="125">+EX3+1</f>
        <v>2160</v>
      </c>
      <c r="EZ3">
        <f t="shared" ref="EZ3" si="126">+EY3+1</f>
        <v>2161</v>
      </c>
      <c r="FA3">
        <f t="shared" ref="FA3" si="127">+EZ3+1</f>
        <v>2162</v>
      </c>
      <c r="FB3">
        <f t="shared" ref="FB3" si="128">+FA3+1</f>
        <v>2163</v>
      </c>
      <c r="FC3">
        <f t="shared" ref="FC3" si="129">+FB3+1</f>
        <v>2164</v>
      </c>
      <c r="FD3">
        <f t="shared" ref="FD3" si="130">+FC3+1</f>
        <v>2165</v>
      </c>
      <c r="FE3">
        <f t="shared" ref="FE3" si="131">+FD3+1</f>
        <v>2166</v>
      </c>
      <c r="FF3">
        <f t="shared" ref="FF3" si="132">+FE3+1</f>
        <v>2167</v>
      </c>
      <c r="FG3">
        <f t="shared" ref="FG3" si="133">+FF3+1</f>
        <v>2168</v>
      </c>
      <c r="FH3">
        <f t="shared" ref="FH3" si="134">+FG3+1</f>
        <v>2169</v>
      </c>
      <c r="FI3">
        <f t="shared" ref="FI3" si="135">+FH3+1</f>
        <v>2170</v>
      </c>
      <c r="FJ3">
        <f t="shared" ref="FJ3" si="136">+FI3+1</f>
        <v>2171</v>
      </c>
      <c r="FK3">
        <f t="shared" ref="FK3" si="137">+FJ3+1</f>
        <v>2172</v>
      </c>
      <c r="FL3">
        <f t="shared" ref="FL3" si="138">+FK3+1</f>
        <v>2173</v>
      </c>
      <c r="FM3">
        <f t="shared" ref="FM3" si="139">+FL3+1</f>
        <v>2174</v>
      </c>
      <c r="FN3">
        <f t="shared" ref="FN3" si="140">+FM3+1</f>
        <v>2175</v>
      </c>
      <c r="FO3">
        <f t="shared" ref="FO3" si="141">+FN3+1</f>
        <v>2176</v>
      </c>
      <c r="FP3">
        <f t="shared" ref="FP3" si="142">+FO3+1</f>
        <v>2177</v>
      </c>
      <c r="FQ3">
        <f t="shared" ref="FQ3" si="143">+FP3+1</f>
        <v>2178</v>
      </c>
      <c r="FR3">
        <f t="shared" ref="FR3" si="144">+FQ3+1</f>
        <v>2179</v>
      </c>
      <c r="FS3">
        <f t="shared" ref="FS3" si="145">+FR3+1</f>
        <v>2180</v>
      </c>
      <c r="FT3">
        <f t="shared" ref="FT3" si="146">+FS3+1</f>
        <v>2181</v>
      </c>
      <c r="FU3">
        <f t="shared" ref="FU3" si="147">+FT3+1</f>
        <v>2182</v>
      </c>
      <c r="FV3">
        <f t="shared" ref="FV3" si="148">+FU3+1</f>
        <v>2183</v>
      </c>
      <c r="FW3">
        <f t="shared" ref="FW3" si="149">+FV3+1</f>
        <v>2184</v>
      </c>
      <c r="FX3">
        <f t="shared" ref="FX3" si="150">+FW3+1</f>
        <v>2185</v>
      </c>
      <c r="FY3">
        <f t="shared" ref="FY3" si="151">+FX3+1</f>
        <v>2186</v>
      </c>
      <c r="FZ3">
        <f t="shared" ref="FZ3" si="152">+FY3+1</f>
        <v>2187</v>
      </c>
      <c r="GA3">
        <f t="shared" ref="GA3" si="153">+FZ3+1</f>
        <v>2188</v>
      </c>
      <c r="GB3">
        <f t="shared" ref="GB3" si="154">+GA3+1</f>
        <v>2189</v>
      </c>
      <c r="GC3">
        <f t="shared" ref="GC3" si="155">+GB3+1</f>
        <v>2190</v>
      </c>
      <c r="GD3">
        <f t="shared" ref="GD3" si="156">+GC3+1</f>
        <v>2191</v>
      </c>
      <c r="GE3">
        <f t="shared" ref="GE3" si="157">+GD3+1</f>
        <v>2192</v>
      </c>
      <c r="GF3">
        <f t="shared" ref="GF3" si="158">+GE3+1</f>
        <v>2193</v>
      </c>
      <c r="GG3">
        <f t="shared" ref="GG3" si="159">+GF3+1</f>
        <v>2194</v>
      </c>
      <c r="GH3">
        <f t="shared" ref="GH3" si="160">+GG3+1</f>
        <v>2195</v>
      </c>
      <c r="GI3">
        <f t="shared" ref="GI3" si="161">+GH3+1</f>
        <v>2196</v>
      </c>
      <c r="GJ3">
        <f t="shared" ref="GJ3" si="162">+GI3+1</f>
        <v>2197</v>
      </c>
      <c r="GK3">
        <f t="shared" ref="GK3" si="163">+GJ3+1</f>
        <v>2198</v>
      </c>
      <c r="GL3">
        <f t="shared" ref="GL3" si="164">+GK3+1</f>
        <v>2199</v>
      </c>
      <c r="GM3">
        <f t="shared" ref="GM3" si="165">+GL3+1</f>
        <v>2200</v>
      </c>
      <c r="GN3">
        <f t="shared" ref="GN3" si="166">+GM3+1</f>
        <v>2201</v>
      </c>
      <c r="GO3">
        <f t="shared" ref="GO3" si="167">+GN3+1</f>
        <v>2202</v>
      </c>
      <c r="GP3">
        <f t="shared" ref="GP3" si="168">+GO3+1</f>
        <v>2203</v>
      </c>
      <c r="GQ3">
        <f t="shared" ref="GQ3" si="169">+GP3+1</f>
        <v>2204</v>
      </c>
      <c r="GR3">
        <f t="shared" ref="GR3" si="170">+GQ3+1</f>
        <v>2205</v>
      </c>
      <c r="GS3">
        <f t="shared" ref="GS3" si="171">+GR3+1</f>
        <v>2206</v>
      </c>
      <c r="GT3">
        <f t="shared" ref="GT3" si="172">+GS3+1</f>
        <v>2207</v>
      </c>
      <c r="GU3">
        <f t="shared" ref="GU3" si="173">+GT3+1</f>
        <v>2208</v>
      </c>
      <c r="GV3">
        <f t="shared" ref="GV3" si="174">+GU3+1</f>
        <v>2209</v>
      </c>
      <c r="GW3">
        <f t="shared" ref="GW3" si="175">+GV3+1</f>
        <v>2210</v>
      </c>
      <c r="GX3">
        <f t="shared" ref="GX3" si="176">+GW3+1</f>
        <v>2211</v>
      </c>
      <c r="GY3">
        <f t="shared" ref="GY3" si="177">+GX3+1</f>
        <v>2212</v>
      </c>
      <c r="GZ3">
        <f t="shared" ref="GZ3" si="178">+GY3+1</f>
        <v>2213</v>
      </c>
      <c r="HA3">
        <f t="shared" ref="HA3" si="179">+GZ3+1</f>
        <v>2214</v>
      </c>
      <c r="HB3">
        <f t="shared" ref="HB3" si="180">+HA3+1</f>
        <v>2215</v>
      </c>
      <c r="HC3">
        <f t="shared" ref="HC3" si="181">+HB3+1</f>
        <v>2216</v>
      </c>
      <c r="HD3">
        <f t="shared" ref="HD3" si="182">+HC3+1</f>
        <v>2217</v>
      </c>
      <c r="HE3">
        <f t="shared" ref="HE3" si="183">+HD3+1</f>
        <v>2218</v>
      </c>
      <c r="HF3">
        <f t="shared" ref="HF3" si="184">+HE3+1</f>
        <v>2219</v>
      </c>
      <c r="HG3">
        <f t="shared" ref="HG3" si="185">+HF3+1</f>
        <v>2220</v>
      </c>
      <c r="HH3">
        <f t="shared" ref="HH3" si="186">+HG3+1</f>
        <v>2221</v>
      </c>
      <c r="HI3">
        <f t="shared" ref="HI3" si="187">+HH3+1</f>
        <v>2222</v>
      </c>
      <c r="HJ3">
        <f t="shared" ref="HJ3" si="188">+HI3+1</f>
        <v>2223</v>
      </c>
      <c r="HK3">
        <f t="shared" ref="HK3" si="189">+HJ3+1</f>
        <v>2224</v>
      </c>
      <c r="HL3">
        <f t="shared" ref="HL3" si="190">+HK3+1</f>
        <v>2225</v>
      </c>
      <c r="HM3">
        <f t="shared" ref="HM3" si="191">+HL3+1</f>
        <v>2226</v>
      </c>
      <c r="HN3">
        <f t="shared" ref="HN3" si="192">+HM3+1</f>
        <v>2227</v>
      </c>
      <c r="HO3">
        <f t="shared" ref="HO3" si="193">+HN3+1</f>
        <v>2228</v>
      </c>
      <c r="HP3">
        <f t="shared" ref="HP3" si="194">+HO3+1</f>
        <v>2229</v>
      </c>
      <c r="HQ3">
        <f t="shared" ref="HQ3" si="195">+HP3+1</f>
        <v>2230</v>
      </c>
      <c r="HR3">
        <f t="shared" ref="HR3" si="196">+HQ3+1</f>
        <v>2231</v>
      </c>
      <c r="HS3">
        <f t="shared" ref="HS3" si="197">+HR3+1</f>
        <v>2232</v>
      </c>
      <c r="HT3">
        <f t="shared" ref="HT3" si="198">+HS3+1</f>
        <v>2233</v>
      </c>
      <c r="HU3">
        <f t="shared" ref="HU3" si="199">+HT3+1</f>
        <v>2234</v>
      </c>
      <c r="HV3">
        <f t="shared" ref="HV3" si="200">+HU3+1</f>
        <v>2235</v>
      </c>
    </row>
    <row r="4" spans="2:230" s="1" customFormat="1" x14ac:dyDescent="0.2">
      <c r="B4" s="1" t="s">
        <v>67</v>
      </c>
      <c r="C4" s="1">
        <v>2982</v>
      </c>
      <c r="D4" s="1">
        <v>2806</v>
      </c>
      <c r="E4" s="1">
        <v>2780</v>
      </c>
      <c r="F4" s="1">
        <f>+S4-SUM(C4:E4)</f>
        <v>2603</v>
      </c>
      <c r="G4" s="1">
        <v>3087</v>
      </c>
      <c r="H4" s="1">
        <v>2919</v>
      </c>
      <c r="I4" s="1">
        <v>2996</v>
      </c>
      <c r="R4" s="1">
        <v>10423</v>
      </c>
      <c r="S4" s="1">
        <v>11171</v>
      </c>
    </row>
    <row r="5" spans="2:230" s="1" customFormat="1" x14ac:dyDescent="0.2">
      <c r="B5" s="1" t="s">
        <v>68</v>
      </c>
      <c r="C5" s="1">
        <v>2118</v>
      </c>
      <c r="D5" s="1">
        <v>2101</v>
      </c>
      <c r="E5" s="1">
        <v>2115</v>
      </c>
      <c r="F5" s="1">
        <f t="shared" ref="F5:F13" si="201">+S5-SUM(C5:E5)</f>
        <v>2041</v>
      </c>
      <c r="G5" s="1">
        <v>2221</v>
      </c>
      <c r="H5" s="1">
        <v>2359</v>
      </c>
      <c r="I5" s="1">
        <v>2373</v>
      </c>
      <c r="R5" s="1">
        <v>7949</v>
      </c>
      <c r="S5" s="1">
        <v>8375</v>
      </c>
    </row>
    <row r="6" spans="2:230" s="1" customFormat="1" x14ac:dyDescent="0.2">
      <c r="B6" s="1" t="s">
        <v>69</v>
      </c>
      <c r="C6" s="1">
        <v>2103</v>
      </c>
      <c r="D6" s="1">
        <v>2029</v>
      </c>
      <c r="E6" s="1">
        <v>1994</v>
      </c>
      <c r="F6" s="1">
        <f t="shared" si="201"/>
        <v>1913</v>
      </c>
      <c r="G6" s="1">
        <v>2181</v>
      </c>
      <c r="H6" s="1">
        <v>2101</v>
      </c>
      <c r="I6" s="1">
        <v>2143</v>
      </c>
      <c r="R6" s="1">
        <v>7712</v>
      </c>
      <c r="S6" s="1">
        <v>8039</v>
      </c>
    </row>
    <row r="7" spans="2:230" s="1" customFormat="1" x14ac:dyDescent="0.2">
      <c r="B7" s="1" t="s">
        <v>70</v>
      </c>
      <c r="C7" s="1">
        <v>1341</v>
      </c>
      <c r="D7" s="1">
        <v>889</v>
      </c>
      <c r="E7" s="1">
        <v>954</v>
      </c>
      <c r="F7" s="1">
        <f t="shared" si="201"/>
        <v>1123</v>
      </c>
      <c r="G7" s="1">
        <v>1318</v>
      </c>
      <c r="H7" s="1">
        <v>937</v>
      </c>
      <c r="I7" s="1">
        <v>979</v>
      </c>
      <c r="R7" s="1">
        <v>4358</v>
      </c>
      <c r="S7" s="1">
        <v>4307</v>
      </c>
    </row>
    <row r="8" spans="2:230" s="1" customFormat="1" x14ac:dyDescent="0.2">
      <c r="B8" s="1" t="s">
        <v>71</v>
      </c>
      <c r="C8" s="1">
        <v>588</v>
      </c>
      <c r="D8" s="1">
        <v>568</v>
      </c>
      <c r="E8" s="1">
        <v>543</v>
      </c>
      <c r="F8" s="1">
        <f t="shared" si="201"/>
        <v>560</v>
      </c>
      <c r="G8" s="1">
        <v>608</v>
      </c>
      <c r="H8" s="1">
        <v>573</v>
      </c>
      <c r="I8" s="1">
        <v>595</v>
      </c>
      <c r="R8" s="1">
        <v>2107</v>
      </c>
      <c r="S8" s="1">
        <v>2259</v>
      </c>
    </row>
    <row r="9" spans="2:230" s="7" customFormat="1" x14ac:dyDescent="0.2">
      <c r="B9" s="7" t="s">
        <v>40</v>
      </c>
      <c r="C9" s="7">
        <f>+SUM(C4:C8)</f>
        <v>9132</v>
      </c>
      <c r="D9" s="7">
        <f>+SUM(D4:D8)</f>
        <v>8393</v>
      </c>
      <c r="E9" s="7">
        <f>+SUM(E4:E8)</f>
        <v>8386</v>
      </c>
      <c r="F9" s="7">
        <f t="shared" si="201"/>
        <v>8240</v>
      </c>
      <c r="G9" s="7">
        <f>+SUM(G4:G8)</f>
        <v>9415</v>
      </c>
      <c r="H9" s="7">
        <f>+SUM(H4:H8)</f>
        <v>8889</v>
      </c>
      <c r="I9" s="7">
        <f>+SUM(I4:I8)</f>
        <v>9086</v>
      </c>
      <c r="J9" s="7">
        <f>+F9*1.05</f>
        <v>8652</v>
      </c>
      <c r="R9" s="7">
        <f>+SUM(R4:R8)</f>
        <v>32549</v>
      </c>
      <c r="S9" s="7">
        <f>+SUM(S4:S8)</f>
        <v>34151</v>
      </c>
      <c r="T9" s="7">
        <f>SUM(G9:J9)</f>
        <v>36042</v>
      </c>
      <c r="U9" s="7">
        <f>+T9*1.01</f>
        <v>36402.42</v>
      </c>
      <c r="V9" s="7">
        <f t="shared" ref="V9:AC9" si="202">+U9*1.01</f>
        <v>36766.444199999998</v>
      </c>
      <c r="W9" s="7">
        <f t="shared" si="202"/>
        <v>37134.108641999999</v>
      </c>
      <c r="X9" s="7">
        <f t="shared" si="202"/>
        <v>37505.449728419997</v>
      </c>
      <c r="Y9" s="7">
        <f t="shared" si="202"/>
        <v>37880.504225704201</v>
      </c>
      <c r="Z9" s="7">
        <f t="shared" si="202"/>
        <v>38259.309267961245</v>
      </c>
      <c r="AA9" s="7">
        <f t="shared" si="202"/>
        <v>38641.902360640859</v>
      </c>
      <c r="AB9" s="7">
        <f t="shared" si="202"/>
        <v>39028.321384247269</v>
      </c>
      <c r="AC9" s="7">
        <f t="shared" si="202"/>
        <v>39418.60459808974</v>
      </c>
    </row>
    <row r="10" spans="2:230" s="1" customFormat="1" x14ac:dyDescent="0.2">
      <c r="B10" s="1" t="s">
        <v>72</v>
      </c>
      <c r="C10" s="1">
        <v>-4480</v>
      </c>
      <c r="D10" s="1">
        <v>-4509</v>
      </c>
      <c r="E10" s="1">
        <v>-4573</v>
      </c>
      <c r="F10" s="1">
        <f t="shared" si="201"/>
        <v>-4794</v>
      </c>
      <c r="G10" s="1">
        <v>-4678</v>
      </c>
      <c r="H10" s="1">
        <v>-4669</v>
      </c>
      <c r="I10" s="1">
        <v>-4808</v>
      </c>
      <c r="J10" s="1">
        <f>+J$9*(I10/I$9)</f>
        <v>-4578.3420647149469</v>
      </c>
      <c r="R10" s="1">
        <v>-17129</v>
      </c>
      <c r="S10" s="1">
        <v>-18356</v>
      </c>
      <c r="T10" s="24">
        <f t="shared" ref="T10:T13" si="203">SUM(G10:J10)</f>
        <v>-18733.342064714947</v>
      </c>
      <c r="U10" s="1">
        <f>+U$9*(T10/T$9)</f>
        <v>-18920.675485362095</v>
      </c>
      <c r="V10" s="1">
        <f t="shared" ref="V10:AC10" si="204">+V$9*(U10/U$9)</f>
        <v>-19109.882240215717</v>
      </c>
      <c r="W10" s="1">
        <f t="shared" si="204"/>
        <v>-19300.981062617873</v>
      </c>
      <c r="X10" s="1">
        <f t="shared" si="204"/>
        <v>-19493.990873244053</v>
      </c>
      <c r="Y10" s="1">
        <f t="shared" si="204"/>
        <v>-19688.930781976494</v>
      </c>
      <c r="Z10" s="1">
        <f t="shared" si="204"/>
        <v>-19885.82008979626</v>
      </c>
      <c r="AA10" s="1">
        <f t="shared" si="204"/>
        <v>-20084.678290694224</v>
      </c>
      <c r="AB10" s="1">
        <f t="shared" si="204"/>
        <v>-20285.525073601166</v>
      </c>
      <c r="AC10" s="1">
        <f t="shared" si="204"/>
        <v>-20488.380324337177</v>
      </c>
    </row>
    <row r="11" spans="2:230" s="1" customFormat="1" x14ac:dyDescent="0.2">
      <c r="B11" s="1" t="s">
        <v>42</v>
      </c>
      <c r="C11" s="1">
        <v>-925</v>
      </c>
      <c r="D11" s="1">
        <v>-963</v>
      </c>
      <c r="E11" s="1">
        <v>-942</v>
      </c>
      <c r="F11" s="1">
        <f t="shared" si="201"/>
        <v>-1114</v>
      </c>
      <c r="G11" s="1">
        <v>-948</v>
      </c>
      <c r="H11" s="1">
        <v>-1024</v>
      </c>
      <c r="I11" s="1">
        <v>-1051</v>
      </c>
      <c r="J11" s="1">
        <f>+J$9*(I11/I$9)</f>
        <v>-1000.7981510015409</v>
      </c>
      <c r="R11" s="1">
        <v>-3675</v>
      </c>
      <c r="S11" s="1">
        <v>-3944</v>
      </c>
      <c r="T11" s="24">
        <f t="shared" si="203"/>
        <v>-4023.7981510015406</v>
      </c>
      <c r="U11" s="1">
        <f t="shared" ref="U11:AC12" si="205">+U$9*(T11/T$9)</f>
        <v>-4064.0361325115559</v>
      </c>
      <c r="V11" s="1">
        <f t="shared" si="205"/>
        <v>-4104.6764938366714</v>
      </c>
      <c r="W11" s="1">
        <f t="shared" si="205"/>
        <v>-4145.7232587750386</v>
      </c>
      <c r="X11" s="1">
        <f t="shared" si="205"/>
        <v>-4187.1804913627893</v>
      </c>
      <c r="Y11" s="1">
        <f t="shared" si="205"/>
        <v>-4229.052296276418</v>
      </c>
      <c r="Z11" s="1">
        <f t="shared" si="205"/>
        <v>-4271.342819239183</v>
      </c>
      <c r="AA11" s="1">
        <f t="shared" si="205"/>
        <v>-4314.0562474315748</v>
      </c>
      <c r="AB11" s="1">
        <f t="shared" si="205"/>
        <v>-4357.1968099058904</v>
      </c>
      <c r="AC11" s="1">
        <f t="shared" si="205"/>
        <v>-4400.7687780049491</v>
      </c>
    </row>
    <row r="12" spans="2:230" s="1" customFormat="1" x14ac:dyDescent="0.2">
      <c r="B12" s="1" t="s">
        <v>43</v>
      </c>
      <c r="C12" s="1">
        <v>-622</v>
      </c>
      <c r="D12" s="1">
        <v>-635</v>
      </c>
      <c r="E12" s="1">
        <v>-649</v>
      </c>
      <c r="F12" s="1">
        <f t="shared" si="201"/>
        <v>-673</v>
      </c>
      <c r="G12" s="1">
        <v>-679</v>
      </c>
      <c r="H12" s="1">
        <v>-705</v>
      </c>
      <c r="I12" s="1">
        <v>-711</v>
      </c>
      <c r="J12" s="1">
        <f>+J$9*(I12/I$9)</f>
        <v>-677.03852080123261</v>
      </c>
      <c r="R12" s="1">
        <v>-2789</v>
      </c>
      <c r="S12" s="1">
        <v>-2579</v>
      </c>
      <c r="T12" s="24">
        <f t="shared" si="203"/>
        <v>-2772.0385208012326</v>
      </c>
      <c r="U12" s="1">
        <f t="shared" si="205"/>
        <v>-2799.7589060092446</v>
      </c>
      <c r="V12" s="1">
        <f t="shared" si="205"/>
        <v>-2827.7564950693372</v>
      </c>
      <c r="W12" s="1">
        <f t="shared" si="205"/>
        <v>-2856.0340600200307</v>
      </c>
      <c r="X12" s="1">
        <f t="shared" si="205"/>
        <v>-2884.5944006202308</v>
      </c>
      <c r="Y12" s="1">
        <f t="shared" si="205"/>
        <v>-2913.4403446264332</v>
      </c>
      <c r="Z12" s="1">
        <f t="shared" si="205"/>
        <v>-2942.5747480726977</v>
      </c>
      <c r="AA12" s="1">
        <f t="shared" si="205"/>
        <v>-2972.000495553425</v>
      </c>
      <c r="AB12" s="1">
        <f t="shared" si="205"/>
        <v>-3001.7205005089595</v>
      </c>
      <c r="AC12" s="1">
        <f t="shared" si="205"/>
        <v>-3031.7377055140487</v>
      </c>
    </row>
    <row r="13" spans="2:230" s="1" customFormat="1" x14ac:dyDescent="0.2">
      <c r="B13" s="1" t="s">
        <v>45</v>
      </c>
      <c r="C13" s="1">
        <f>+SUM(C9:C12)</f>
        <v>3105</v>
      </c>
      <c r="D13" s="1">
        <f>+SUM(D9:D12)</f>
        <v>2286</v>
      </c>
      <c r="E13" s="1">
        <f>+SUM(E9:E12)</f>
        <v>2222</v>
      </c>
      <c r="F13" s="1">
        <f t="shared" si="201"/>
        <v>1659</v>
      </c>
      <c r="G13" s="1">
        <f>+SUM(G9:G12)</f>
        <v>3110</v>
      </c>
      <c r="H13" s="1">
        <f>+SUM(H9:H12)</f>
        <v>2491</v>
      </c>
      <c r="I13" s="1">
        <f>+SUM(I9:I12)</f>
        <v>2516</v>
      </c>
      <c r="J13" s="1">
        <f>+SUM(J9:J12)</f>
        <v>2395.8212634822798</v>
      </c>
      <c r="R13" s="1">
        <f>+SUM(R9:R12)</f>
        <v>8956</v>
      </c>
      <c r="S13" s="1">
        <f>+SUM(S9:S12)</f>
        <v>9272</v>
      </c>
      <c r="T13" s="24">
        <f t="shared" si="203"/>
        <v>10512.821263482279</v>
      </c>
      <c r="U13" s="1">
        <f>+SUM(U9:U12)</f>
        <v>10617.949476117103</v>
      </c>
      <c r="V13" s="1">
        <f t="shared" ref="V13:AC13" si="206">+SUM(V9:V12)</f>
        <v>10724.128970878272</v>
      </c>
      <c r="W13" s="1">
        <f t="shared" si="206"/>
        <v>10831.370260587057</v>
      </c>
      <c r="X13" s="1">
        <f t="shared" si="206"/>
        <v>10939.683963192925</v>
      </c>
      <c r="Y13" s="1">
        <f t="shared" si="206"/>
        <v>11049.080802824854</v>
      </c>
      <c r="Z13" s="1">
        <f t="shared" si="206"/>
        <v>11159.571610853105</v>
      </c>
      <c r="AA13" s="1">
        <f t="shared" si="206"/>
        <v>11271.167326961637</v>
      </c>
      <c r="AB13" s="1">
        <f t="shared" si="206"/>
        <v>11383.879000231253</v>
      </c>
      <c r="AC13" s="1">
        <f t="shared" si="206"/>
        <v>11497.717790233564</v>
      </c>
      <c r="AD13" s="1">
        <f>+AC13*(1+$AG$16)</f>
        <v>11612.6949681359</v>
      </c>
      <c r="AE13" s="1">
        <f t="shared" ref="AE13:CP13" si="207">+AD13*(1+$AG$16)</f>
        <v>11728.821917817259</v>
      </c>
      <c r="AF13" s="1">
        <f t="shared" si="207"/>
        <v>11846.11013699543</v>
      </c>
      <c r="AG13" s="1">
        <f t="shared" si="207"/>
        <v>11964.571238365384</v>
      </c>
      <c r="AH13" s="1">
        <f t="shared" si="207"/>
        <v>12084.216950749038</v>
      </c>
      <c r="AI13" s="1">
        <f t="shared" si="207"/>
        <v>12205.059120256528</v>
      </c>
      <c r="AJ13" s="1">
        <f t="shared" si="207"/>
        <v>12327.109711459094</v>
      </c>
      <c r="AK13" s="1">
        <f t="shared" si="207"/>
        <v>12450.380808573685</v>
      </c>
      <c r="AL13" s="1">
        <f t="shared" si="207"/>
        <v>12574.884616659423</v>
      </c>
      <c r="AM13" s="1">
        <f t="shared" si="207"/>
        <v>12700.633462826017</v>
      </c>
      <c r="AN13" s="1">
        <f t="shared" si="207"/>
        <v>12827.639797454278</v>
      </c>
      <c r="AO13" s="1">
        <f t="shared" si="207"/>
        <v>12955.916195428821</v>
      </c>
      <c r="AP13" s="1">
        <f t="shared" si="207"/>
        <v>13085.475357383109</v>
      </c>
      <c r="AQ13" s="1">
        <f t="shared" si="207"/>
        <v>13216.33011095694</v>
      </c>
      <c r="AR13" s="1">
        <f t="shared" si="207"/>
        <v>13348.493412066509</v>
      </c>
      <c r="AS13" s="1">
        <f t="shared" si="207"/>
        <v>13481.978346187174</v>
      </c>
      <c r="AT13" s="1">
        <f t="shared" si="207"/>
        <v>13616.798129649045</v>
      </c>
      <c r="AU13" s="1">
        <f t="shared" si="207"/>
        <v>13752.966110945536</v>
      </c>
      <c r="AV13" s="1">
        <f t="shared" si="207"/>
        <v>13890.495772054992</v>
      </c>
      <c r="AW13" s="1">
        <f t="shared" si="207"/>
        <v>14029.400729775542</v>
      </c>
      <c r="AX13" s="1">
        <f t="shared" si="207"/>
        <v>14169.694737073298</v>
      </c>
      <c r="AY13" s="1">
        <f t="shared" si="207"/>
        <v>14311.39168444403</v>
      </c>
      <c r="AZ13" s="1">
        <f t="shared" si="207"/>
        <v>14454.505601288471</v>
      </c>
      <c r="BA13" s="1">
        <f t="shared" si="207"/>
        <v>14599.050657301355</v>
      </c>
      <c r="BB13" s="1">
        <f t="shared" si="207"/>
        <v>14745.04116387437</v>
      </c>
      <c r="BC13" s="1">
        <f t="shared" si="207"/>
        <v>14892.491575513113</v>
      </c>
      <c r="BD13" s="1">
        <f t="shared" si="207"/>
        <v>15041.416491268244</v>
      </c>
      <c r="BE13" s="1">
        <f t="shared" si="207"/>
        <v>15191.830656180928</v>
      </c>
      <c r="BF13" s="1">
        <f t="shared" si="207"/>
        <v>15343.748962742737</v>
      </c>
      <c r="BG13" s="1">
        <f t="shared" si="207"/>
        <v>15497.186452370164</v>
      </c>
      <c r="BH13" s="1">
        <f t="shared" si="207"/>
        <v>15652.158316893867</v>
      </c>
      <c r="BI13" s="1">
        <f t="shared" si="207"/>
        <v>15808.679900062805</v>
      </c>
      <c r="BJ13" s="1">
        <f t="shared" si="207"/>
        <v>15966.766699063433</v>
      </c>
      <c r="BK13" s="1">
        <f t="shared" si="207"/>
        <v>16126.434366054067</v>
      </c>
      <c r="BL13" s="1">
        <f t="shared" si="207"/>
        <v>16287.698709714608</v>
      </c>
      <c r="BM13" s="1">
        <f t="shared" si="207"/>
        <v>16450.575696811753</v>
      </c>
      <c r="BN13" s="1">
        <f t="shared" si="207"/>
        <v>16615.081453779872</v>
      </c>
      <c r="BO13" s="1">
        <f t="shared" si="207"/>
        <v>16781.232268317672</v>
      </c>
      <c r="BP13" s="1">
        <f t="shared" si="207"/>
        <v>16949.044591000849</v>
      </c>
      <c r="BQ13" s="1">
        <f t="shared" si="207"/>
        <v>17118.535036910856</v>
      </c>
      <c r="BR13" s="1">
        <f t="shared" si="207"/>
        <v>17289.720387279966</v>
      </c>
      <c r="BS13" s="1">
        <f t="shared" si="207"/>
        <v>17462.617591152764</v>
      </c>
      <c r="BT13" s="1">
        <f t="shared" si="207"/>
        <v>17637.243767064294</v>
      </c>
      <c r="BU13" s="1">
        <f t="shared" si="207"/>
        <v>17813.616204734935</v>
      </c>
      <c r="BV13" s="1">
        <f t="shared" si="207"/>
        <v>17991.752366782286</v>
      </c>
      <c r="BW13" s="1">
        <f t="shared" si="207"/>
        <v>18171.66989045011</v>
      </c>
      <c r="BX13" s="1">
        <f t="shared" si="207"/>
        <v>18353.38658935461</v>
      </c>
      <c r="BY13" s="1">
        <f t="shared" si="207"/>
        <v>18536.920455248157</v>
      </c>
      <c r="BZ13" s="1">
        <f t="shared" si="207"/>
        <v>18722.289659800637</v>
      </c>
      <c r="CA13" s="1">
        <f t="shared" si="207"/>
        <v>18909.512556398644</v>
      </c>
      <c r="CB13" s="1">
        <f t="shared" si="207"/>
        <v>19098.607681962632</v>
      </c>
      <c r="CC13" s="1">
        <f t="shared" si="207"/>
        <v>19289.593758782259</v>
      </c>
      <c r="CD13" s="1">
        <f t="shared" si="207"/>
        <v>19482.489696370081</v>
      </c>
      <c r="CE13" s="1">
        <f t="shared" si="207"/>
        <v>19677.314593333784</v>
      </c>
      <c r="CF13" s="1">
        <f t="shared" si="207"/>
        <v>19874.087739267121</v>
      </c>
      <c r="CG13" s="1">
        <f t="shared" si="207"/>
        <v>20072.828616659794</v>
      </c>
      <c r="CH13" s="1">
        <f t="shared" si="207"/>
        <v>20273.556902826393</v>
      </c>
      <c r="CI13" s="1">
        <f t="shared" si="207"/>
        <v>20476.292471854656</v>
      </c>
      <c r="CJ13" s="1">
        <f t="shared" si="207"/>
        <v>20681.055396573203</v>
      </c>
      <c r="CK13" s="1">
        <f t="shared" si="207"/>
        <v>20887.865950538937</v>
      </c>
      <c r="CL13" s="1">
        <f t="shared" si="207"/>
        <v>21096.744610044327</v>
      </c>
      <c r="CM13" s="1">
        <f t="shared" si="207"/>
        <v>21307.71205614477</v>
      </c>
      <c r="CN13" s="1">
        <f t="shared" si="207"/>
        <v>21520.789176706217</v>
      </c>
      <c r="CO13" s="1">
        <f t="shared" si="207"/>
        <v>21735.99706847328</v>
      </c>
      <c r="CP13" s="1">
        <f t="shared" si="207"/>
        <v>21953.357039158014</v>
      </c>
      <c r="CQ13" s="1">
        <f t="shared" ref="CQ13:FB13" si="208">+CP13*(1+$AG$16)</f>
        <v>22172.890609549595</v>
      </c>
      <c r="CR13" s="1">
        <f t="shared" si="208"/>
        <v>22394.619515645092</v>
      </c>
      <c r="CS13" s="1">
        <f t="shared" si="208"/>
        <v>22618.565710801544</v>
      </c>
      <c r="CT13" s="1">
        <f t="shared" si="208"/>
        <v>22844.751367909561</v>
      </c>
      <c r="CU13" s="1">
        <f t="shared" si="208"/>
        <v>23073.198881588658</v>
      </c>
      <c r="CV13" s="1">
        <f t="shared" si="208"/>
        <v>23303.930870404543</v>
      </c>
      <c r="CW13" s="1">
        <f t="shared" si="208"/>
        <v>23536.97017910859</v>
      </c>
      <c r="CX13" s="1">
        <f t="shared" si="208"/>
        <v>23772.339880899675</v>
      </c>
      <c r="CY13" s="1">
        <f t="shared" si="208"/>
        <v>24010.063279708673</v>
      </c>
      <c r="CZ13" s="1">
        <f t="shared" si="208"/>
        <v>24250.163912505759</v>
      </c>
      <c r="DA13" s="1">
        <f t="shared" si="208"/>
        <v>24492.665551630816</v>
      </c>
      <c r="DB13" s="1">
        <f t="shared" si="208"/>
        <v>24737.592207147125</v>
      </c>
      <c r="DC13" s="1">
        <f t="shared" si="208"/>
        <v>24984.968129218596</v>
      </c>
      <c r="DD13" s="1">
        <f t="shared" si="208"/>
        <v>25234.817810510784</v>
      </c>
      <c r="DE13" s="1">
        <f t="shared" si="208"/>
        <v>25487.165988615892</v>
      </c>
      <c r="DF13" s="1">
        <f t="shared" si="208"/>
        <v>25742.03764850205</v>
      </c>
      <c r="DG13" s="1">
        <f t="shared" si="208"/>
        <v>25999.458024987071</v>
      </c>
      <c r="DH13" s="1">
        <f t="shared" si="208"/>
        <v>26259.45260523694</v>
      </c>
      <c r="DI13" s="1">
        <f t="shared" si="208"/>
        <v>26522.04713128931</v>
      </c>
      <c r="DJ13" s="1">
        <f t="shared" si="208"/>
        <v>26787.267602602202</v>
      </c>
      <c r="DK13" s="1">
        <f t="shared" si="208"/>
        <v>27055.140278628223</v>
      </c>
      <c r="DL13" s="1">
        <f t="shared" si="208"/>
        <v>27325.691681414504</v>
      </c>
      <c r="DM13" s="1">
        <f t="shared" si="208"/>
        <v>27598.94859822865</v>
      </c>
      <c r="DN13" s="1">
        <f t="shared" si="208"/>
        <v>27874.938084210935</v>
      </c>
      <c r="DO13" s="1">
        <f t="shared" si="208"/>
        <v>28153.687465053044</v>
      </c>
      <c r="DP13" s="1">
        <f t="shared" si="208"/>
        <v>28435.224339703575</v>
      </c>
      <c r="DQ13" s="1">
        <f t="shared" si="208"/>
        <v>28719.57658310061</v>
      </c>
      <c r="DR13" s="1">
        <f t="shared" si="208"/>
        <v>29006.772348931616</v>
      </c>
      <c r="DS13" s="1">
        <f t="shared" si="208"/>
        <v>29296.840072420931</v>
      </c>
      <c r="DT13" s="1">
        <f t="shared" si="208"/>
        <v>29589.808473145142</v>
      </c>
      <c r="DU13" s="1">
        <f t="shared" si="208"/>
        <v>29885.706557876594</v>
      </c>
      <c r="DV13" s="1">
        <f t="shared" si="208"/>
        <v>30184.56362345536</v>
      </c>
      <c r="DW13" s="1">
        <f t="shared" si="208"/>
        <v>30486.409259689914</v>
      </c>
      <c r="DX13" s="1">
        <f t="shared" si="208"/>
        <v>30791.273352286815</v>
      </c>
      <c r="DY13" s="1">
        <f t="shared" si="208"/>
        <v>31099.186085809684</v>
      </c>
      <c r="DZ13" s="1">
        <f t="shared" si="208"/>
        <v>31410.17794666778</v>
      </c>
      <c r="EA13" s="1">
        <f t="shared" si="208"/>
        <v>31724.279726134457</v>
      </c>
      <c r="EB13" s="1">
        <f t="shared" si="208"/>
        <v>32041.522523395801</v>
      </c>
      <c r="EC13" s="1">
        <f t="shared" si="208"/>
        <v>32361.93774862976</v>
      </c>
      <c r="ED13" s="1">
        <f t="shared" si="208"/>
        <v>32685.557126116058</v>
      </c>
      <c r="EE13" s="1">
        <f t="shared" si="208"/>
        <v>33012.412697377222</v>
      </c>
      <c r="EF13" s="1">
        <f t="shared" si="208"/>
        <v>33342.536824350995</v>
      </c>
      <c r="EG13" s="1">
        <f t="shared" si="208"/>
        <v>33675.962192594503</v>
      </c>
      <c r="EH13" s="1">
        <f t="shared" si="208"/>
        <v>34012.721814520446</v>
      </c>
      <c r="EI13" s="1">
        <f t="shared" si="208"/>
        <v>34352.849032665654</v>
      </c>
      <c r="EJ13" s="1">
        <f t="shared" si="208"/>
        <v>34696.377522992312</v>
      </c>
      <c r="EK13" s="1">
        <f t="shared" si="208"/>
        <v>35043.341298222236</v>
      </c>
      <c r="EL13" s="1">
        <f t="shared" si="208"/>
        <v>35393.77471120446</v>
      </c>
      <c r="EM13" s="1">
        <f t="shared" si="208"/>
        <v>35747.712458316506</v>
      </c>
      <c r="EN13" s="1">
        <f t="shared" si="208"/>
        <v>36105.189582899671</v>
      </c>
      <c r="EO13" s="1">
        <f t="shared" si="208"/>
        <v>36466.241478728669</v>
      </c>
      <c r="EP13" s="1">
        <f t="shared" si="208"/>
        <v>36830.903893515955</v>
      </c>
      <c r="EQ13" s="1">
        <f t="shared" si="208"/>
        <v>37199.212932451112</v>
      </c>
      <c r="ER13" s="1">
        <f t="shared" si="208"/>
        <v>37571.205061775625</v>
      </c>
      <c r="ES13" s="1">
        <f t="shared" si="208"/>
        <v>37946.917112393385</v>
      </c>
      <c r="ET13" s="1">
        <f t="shared" si="208"/>
        <v>38326.38628351732</v>
      </c>
      <c r="EU13" s="1">
        <f t="shared" si="208"/>
        <v>38709.650146352491</v>
      </c>
      <c r="EV13" s="1">
        <f t="shared" si="208"/>
        <v>39096.746647816013</v>
      </c>
      <c r="EW13" s="1">
        <f t="shared" si="208"/>
        <v>39487.714114294176</v>
      </c>
      <c r="EX13" s="1">
        <f t="shared" si="208"/>
        <v>39882.591255437117</v>
      </c>
      <c r="EY13" s="1">
        <f t="shared" si="208"/>
        <v>40281.417167991487</v>
      </c>
      <c r="EZ13" s="1">
        <f t="shared" si="208"/>
        <v>40684.231339671402</v>
      </c>
      <c r="FA13" s="1">
        <f t="shared" si="208"/>
        <v>41091.073653068117</v>
      </c>
      <c r="FB13" s="1">
        <f t="shared" si="208"/>
        <v>41501.984389598801</v>
      </c>
      <c r="FC13" s="1">
        <f t="shared" ref="FC13:HN13" si="209">+FB13*(1+$AG$16)</f>
        <v>41917.004233494787</v>
      </c>
      <c r="FD13" s="1">
        <f t="shared" si="209"/>
        <v>42336.174275829733</v>
      </c>
      <c r="FE13" s="1">
        <f t="shared" si="209"/>
        <v>42759.536018588034</v>
      </c>
      <c r="FF13" s="1">
        <f t="shared" si="209"/>
        <v>43187.131378773913</v>
      </c>
      <c r="FG13" s="1">
        <f t="shared" si="209"/>
        <v>43619.002692561655</v>
      </c>
      <c r="FH13" s="1">
        <f t="shared" si="209"/>
        <v>44055.19271948727</v>
      </c>
      <c r="FI13" s="1">
        <f t="shared" si="209"/>
        <v>44495.744646682142</v>
      </c>
      <c r="FJ13" s="1">
        <f t="shared" si="209"/>
        <v>44940.702093148961</v>
      </c>
      <c r="FK13" s="1">
        <f t="shared" si="209"/>
        <v>45390.109114080449</v>
      </c>
      <c r="FL13" s="1">
        <f t="shared" si="209"/>
        <v>45844.010205221253</v>
      </c>
      <c r="FM13" s="1">
        <f t="shared" si="209"/>
        <v>46302.450307273466</v>
      </c>
      <c r="FN13" s="1">
        <f t="shared" si="209"/>
        <v>46765.474810346204</v>
      </c>
      <c r="FO13" s="1">
        <f t="shared" si="209"/>
        <v>47233.129558449669</v>
      </c>
      <c r="FP13" s="1">
        <f t="shared" si="209"/>
        <v>47705.460854034165</v>
      </c>
      <c r="FQ13" s="1">
        <f t="shared" si="209"/>
        <v>48182.515462574505</v>
      </c>
      <c r="FR13" s="1">
        <f t="shared" si="209"/>
        <v>48664.340617200251</v>
      </c>
      <c r="FS13" s="1">
        <f t="shared" si="209"/>
        <v>49150.984023372257</v>
      </c>
      <c r="FT13" s="1">
        <f t="shared" si="209"/>
        <v>49642.493863605981</v>
      </c>
      <c r="FU13" s="1">
        <f t="shared" si="209"/>
        <v>50138.918802242042</v>
      </c>
      <c r="FV13" s="1">
        <f t="shared" si="209"/>
        <v>50640.30799026446</v>
      </c>
      <c r="FW13" s="1">
        <f t="shared" si="209"/>
        <v>51146.711070167104</v>
      </c>
      <c r="FX13" s="1">
        <f t="shared" si="209"/>
        <v>51658.178180868774</v>
      </c>
      <c r="FY13" s="1">
        <f t="shared" si="209"/>
        <v>52174.759962677461</v>
      </c>
      <c r="FZ13" s="1">
        <f t="shared" si="209"/>
        <v>52696.507562304236</v>
      </c>
      <c r="GA13" s="1">
        <f t="shared" si="209"/>
        <v>53223.472637927276</v>
      </c>
      <c r="GB13" s="1">
        <f t="shared" si="209"/>
        <v>53755.707364306552</v>
      </c>
      <c r="GC13" s="1">
        <f t="shared" si="209"/>
        <v>54293.26443794962</v>
      </c>
      <c r="GD13" s="1">
        <f t="shared" si="209"/>
        <v>54836.197082329119</v>
      </c>
      <c r="GE13" s="1">
        <f t="shared" si="209"/>
        <v>55384.559053152414</v>
      </c>
      <c r="GF13" s="1">
        <f t="shared" si="209"/>
        <v>55938.404643683942</v>
      </c>
      <c r="GG13" s="1">
        <f t="shared" si="209"/>
        <v>56497.788690120782</v>
      </c>
      <c r="GH13" s="1">
        <f t="shared" si="209"/>
        <v>57062.76657702199</v>
      </c>
      <c r="GI13" s="1">
        <f t="shared" si="209"/>
        <v>57633.394242792208</v>
      </c>
      <c r="GJ13" s="1">
        <f t="shared" si="209"/>
        <v>58209.728185220134</v>
      </c>
      <c r="GK13" s="1">
        <f t="shared" si="209"/>
        <v>58791.825467072333</v>
      </c>
      <c r="GL13" s="1">
        <f t="shared" si="209"/>
        <v>59379.743721743056</v>
      </c>
      <c r="GM13" s="1">
        <f t="shared" si="209"/>
        <v>59973.541158960485</v>
      </c>
      <c r="GN13" s="1">
        <f t="shared" si="209"/>
        <v>60573.276570550093</v>
      </c>
      <c r="GO13" s="1">
        <f t="shared" si="209"/>
        <v>61179.009336255593</v>
      </c>
      <c r="GP13" s="1">
        <f t="shared" si="209"/>
        <v>61790.79942961815</v>
      </c>
      <c r="GQ13" s="1">
        <f t="shared" si="209"/>
        <v>62408.707423914333</v>
      </c>
      <c r="GR13" s="1">
        <f t="shared" si="209"/>
        <v>63032.794498153475</v>
      </c>
      <c r="GS13" s="1">
        <f t="shared" si="209"/>
        <v>63663.122443135013</v>
      </c>
      <c r="GT13" s="1">
        <f t="shared" si="209"/>
        <v>64299.753667566365</v>
      </c>
      <c r="GU13" s="1">
        <f t="shared" si="209"/>
        <v>64942.751204242028</v>
      </c>
      <c r="GV13" s="1">
        <f t="shared" si="209"/>
        <v>65592.178716284441</v>
      </c>
      <c r="GW13" s="1">
        <f t="shared" si="209"/>
        <v>66248.100503447291</v>
      </c>
      <c r="GX13" s="1">
        <f t="shared" si="209"/>
        <v>66910.581508481759</v>
      </c>
      <c r="GY13" s="1">
        <f t="shared" si="209"/>
        <v>67579.68732356657</v>
      </c>
      <c r="GZ13" s="1">
        <f t="shared" si="209"/>
        <v>68255.484196802237</v>
      </c>
      <c r="HA13" s="1">
        <f t="shared" si="209"/>
        <v>68938.039038770265</v>
      </c>
      <c r="HB13" s="1">
        <f t="shared" si="209"/>
        <v>69627.419429157962</v>
      </c>
      <c r="HC13" s="1">
        <f t="shared" si="209"/>
        <v>70323.693623449537</v>
      </c>
      <c r="HD13" s="1">
        <f t="shared" si="209"/>
        <v>71026.930559684028</v>
      </c>
      <c r="HE13" s="1">
        <f t="shared" si="209"/>
        <v>71737.199865280869</v>
      </c>
      <c r="HF13" s="1">
        <f t="shared" si="209"/>
        <v>72454.571863933685</v>
      </c>
      <c r="HG13" s="1">
        <f t="shared" si="209"/>
        <v>73179.117582573017</v>
      </c>
      <c r="HH13" s="1">
        <f t="shared" si="209"/>
        <v>73910.908758398742</v>
      </c>
      <c r="HI13" s="1">
        <f t="shared" si="209"/>
        <v>74650.017845982729</v>
      </c>
      <c r="HJ13" s="1">
        <f t="shared" si="209"/>
        <v>75396.518024442557</v>
      </c>
      <c r="HK13" s="1">
        <f t="shared" si="209"/>
        <v>76150.483204686985</v>
      </c>
      <c r="HL13" s="1">
        <f t="shared" si="209"/>
        <v>76911.988036733863</v>
      </c>
      <c r="HM13" s="1">
        <f t="shared" si="209"/>
        <v>77681.107917101195</v>
      </c>
      <c r="HN13" s="1">
        <f t="shared" si="209"/>
        <v>78457.918996272201</v>
      </c>
      <c r="HO13" s="1">
        <f t="shared" ref="HO13:HV13" si="210">+HN13*(1+$AG$16)</f>
        <v>79242.498186234923</v>
      </c>
      <c r="HP13" s="1">
        <f t="shared" si="210"/>
        <v>80034.923168097273</v>
      </c>
      <c r="HQ13" s="1">
        <f t="shared" si="210"/>
        <v>80835.272399778245</v>
      </c>
      <c r="HR13" s="1">
        <f t="shared" si="210"/>
        <v>81643.62512377603</v>
      </c>
      <c r="HS13" s="1">
        <f t="shared" si="210"/>
        <v>82460.061375013785</v>
      </c>
      <c r="HT13" s="1">
        <f t="shared" si="210"/>
        <v>83284.661988763924</v>
      </c>
      <c r="HU13" s="1">
        <f t="shared" si="210"/>
        <v>84117.508608651566</v>
      </c>
      <c r="HV13" s="1">
        <f t="shared" si="210"/>
        <v>84958.68369473808</v>
      </c>
    </row>
    <row r="16" spans="2:230" x14ac:dyDescent="0.2">
      <c r="B16" s="1" t="s">
        <v>67</v>
      </c>
      <c r="G16" s="11">
        <f>+G4/C4-1</f>
        <v>3.5211267605633756E-2</v>
      </c>
      <c r="H16" s="11">
        <f>+H4/D4-1</f>
        <v>4.0270848182466068E-2</v>
      </c>
      <c r="I16" s="11">
        <f>+I4/E4-1</f>
        <v>7.7697841726618755E-2</v>
      </c>
      <c r="S16" s="11">
        <f>+S4/R4-1</f>
        <v>7.1764367264703033E-2</v>
      </c>
      <c r="AF16" t="s">
        <v>48</v>
      </c>
      <c r="AG16" s="11">
        <v>0.01</v>
      </c>
    </row>
    <row r="17" spans="2:33" x14ac:dyDescent="0.2">
      <c r="B17" s="1" t="s">
        <v>68</v>
      </c>
      <c r="G17" s="11">
        <f t="shared" ref="G17:I20" si="211">+G5/C5-1</f>
        <v>4.8630783758262464E-2</v>
      </c>
      <c r="H17" s="11">
        <f t="shared" si="211"/>
        <v>0.12279866730128508</v>
      </c>
      <c r="I17" s="11">
        <f t="shared" si="211"/>
        <v>0.12198581560283683</v>
      </c>
      <c r="S17" s="11">
        <f t="shared" ref="S17:S21" si="212">+S5/R5-1</f>
        <v>5.359164674801864E-2</v>
      </c>
      <c r="AF17" t="s">
        <v>49</v>
      </c>
      <c r="AG17" s="11">
        <v>0.08</v>
      </c>
    </row>
    <row r="18" spans="2:33" x14ac:dyDescent="0.2">
      <c r="B18" s="1" t="s">
        <v>69</v>
      </c>
      <c r="G18" s="11">
        <f t="shared" si="211"/>
        <v>3.7089871611982961E-2</v>
      </c>
      <c r="H18" s="11">
        <f t="shared" si="211"/>
        <v>3.5485460818136971E-2</v>
      </c>
      <c r="I18" s="11">
        <f t="shared" si="211"/>
        <v>7.4724172517552701E-2</v>
      </c>
      <c r="S18" s="11">
        <f t="shared" si="212"/>
        <v>4.2401452282157637E-2</v>
      </c>
      <c r="AF18" t="s">
        <v>50</v>
      </c>
      <c r="AG18" s="12">
        <f>NPV(AG17,T13:HV13)</f>
        <v>150183.05225964883</v>
      </c>
    </row>
    <row r="19" spans="2:33" x14ac:dyDescent="0.2">
      <c r="B19" s="1" t="s">
        <v>70</v>
      </c>
      <c r="G19" s="11">
        <f t="shared" si="211"/>
        <v>-1.7151379567486913E-2</v>
      </c>
      <c r="H19" s="11">
        <f t="shared" si="211"/>
        <v>5.399325084364448E-2</v>
      </c>
      <c r="I19" s="11">
        <f t="shared" si="211"/>
        <v>2.6205450733752578E-2</v>
      </c>
      <c r="S19" s="11">
        <f t="shared" si="212"/>
        <v>-1.170261587884347E-2</v>
      </c>
    </row>
    <row r="20" spans="2:33" x14ac:dyDescent="0.2">
      <c r="B20" s="1" t="s">
        <v>71</v>
      </c>
      <c r="G20" s="11">
        <f t="shared" si="211"/>
        <v>3.4013605442176909E-2</v>
      </c>
      <c r="H20" s="11">
        <f t="shared" si="211"/>
        <v>8.8028169014084945E-3</v>
      </c>
      <c r="I20" s="11">
        <f t="shared" si="211"/>
        <v>9.5764272559852648E-2</v>
      </c>
      <c r="S20" s="11">
        <f t="shared" si="212"/>
        <v>7.2140484100617019E-2</v>
      </c>
    </row>
    <row r="21" spans="2:33" x14ac:dyDescent="0.2">
      <c r="B21" s="1" t="s">
        <v>40</v>
      </c>
      <c r="S21" s="11">
        <f t="shared" si="212"/>
        <v>4.9218101938615533E-2</v>
      </c>
    </row>
  </sheetData>
  <pageMargins left="0.7" right="0.7" top="0.75" bottom="0.75" header="0.3" footer="0.3"/>
  <ignoredErrors>
    <ignoredError sqref="E9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</vt:lpstr>
      <vt:lpstr>Main</vt:lpstr>
      <vt:lpstr>Models --&gt;</vt:lpstr>
      <vt:lpstr>Sports</vt:lpstr>
      <vt:lpstr>LinearTV</vt:lpstr>
      <vt:lpstr>D2C</vt:lpstr>
      <vt:lpstr>Content&amp;Licensing</vt:lpstr>
      <vt:lpstr>Experiences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2025-09-04T03:39:03Z</dcterms:created>
  <dcterms:modified xsi:type="dcterms:W3CDTF">2025-09-29T03:35:54Z</dcterms:modified>
</cp:coreProperties>
</file>