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ED41F8A3-55AA-1E4C-B059-B78B20154A99}" xr6:coauthVersionLast="47" xr6:coauthVersionMax="47" xr10:uidLastSave="{00000000-0000-0000-0000-000000000000}"/>
  <bookViews>
    <workbookView xWindow="26540" yWindow="500" windowWidth="18480" windowHeight="24700" activeTab="1" xr2:uid="{07A4A8E9-C4FB-1A4C-B882-85B4263A6406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M5" i="2"/>
  <c r="M3" i="2"/>
  <c r="M4" i="2"/>
  <c r="L16" i="2"/>
  <c r="K16" i="2"/>
  <c r="M21" i="2"/>
  <c r="M7" i="2"/>
  <c r="L18" i="2"/>
  <c r="K18" i="2"/>
  <c r="J18" i="2"/>
  <c r="I18" i="2"/>
  <c r="H18" i="2"/>
  <c r="G18" i="2"/>
  <c r="L19" i="2"/>
  <c r="K19" i="2"/>
  <c r="I19" i="2"/>
  <c r="H19" i="2"/>
  <c r="G19" i="2"/>
  <c r="L20" i="2"/>
  <c r="K20" i="2"/>
  <c r="J20" i="2"/>
  <c r="I20" i="2"/>
  <c r="H20" i="2"/>
  <c r="F5" i="2"/>
  <c r="F4" i="2"/>
  <c r="F3" i="2"/>
  <c r="J6" i="2"/>
  <c r="J5" i="2"/>
  <c r="J19" i="2" s="1"/>
  <c r="J4" i="2"/>
  <c r="J3" i="2"/>
  <c r="C6" i="2"/>
  <c r="F6" i="2" s="1"/>
  <c r="K7" i="2"/>
  <c r="K11" i="2" s="1"/>
  <c r="K13" i="2" s="1"/>
  <c r="K15" i="2" s="1"/>
  <c r="H7" i="2"/>
  <c r="H21" i="2" s="1"/>
  <c r="L7" i="2"/>
  <c r="L23" i="2" s="1"/>
  <c r="T11" i="2"/>
  <c r="T13" i="2" s="1"/>
  <c r="T15" i="2" s="1"/>
  <c r="V22" i="2"/>
  <c r="V21" i="2"/>
  <c r="U23" i="2"/>
  <c r="U11" i="2"/>
  <c r="U13" i="2" s="1"/>
  <c r="U15" i="2" s="1"/>
  <c r="W22" i="2"/>
  <c r="W21" i="2"/>
  <c r="V23" i="2"/>
  <c r="V11" i="2"/>
  <c r="V13" i="2" s="1"/>
  <c r="V15" i="2" s="1"/>
  <c r="R2" i="2"/>
  <c r="S2" i="2" s="1"/>
  <c r="T2" i="2" s="1"/>
  <c r="U2" i="2" s="1"/>
  <c r="V2" i="2" s="1"/>
  <c r="X2" i="2" s="1"/>
  <c r="Y2" i="2" s="1"/>
  <c r="Z2" i="2" s="1"/>
  <c r="AA2" i="2" s="1"/>
  <c r="AB2" i="2" s="1"/>
  <c r="AC2" i="2" s="1"/>
  <c r="AD2" i="2" s="1"/>
  <c r="X22" i="2"/>
  <c r="X21" i="2"/>
  <c r="W23" i="2"/>
  <c r="W11" i="2"/>
  <c r="W13" i="2" s="1"/>
  <c r="W15" i="2" s="1"/>
  <c r="Y22" i="2"/>
  <c r="Y21" i="2"/>
  <c r="X23" i="2"/>
  <c r="X11" i="2"/>
  <c r="X13" i="2" s="1"/>
  <c r="X15" i="2" s="1"/>
  <c r="G22" i="2"/>
  <c r="G21" i="2"/>
  <c r="H22" i="2"/>
  <c r="C23" i="2"/>
  <c r="C11" i="2"/>
  <c r="F14" i="2"/>
  <c r="F12" i="2"/>
  <c r="F10" i="2"/>
  <c r="F9" i="2"/>
  <c r="F8" i="2"/>
  <c r="F7" i="2"/>
  <c r="I22" i="2"/>
  <c r="I21" i="2"/>
  <c r="D23" i="2"/>
  <c r="D11" i="2"/>
  <c r="D13" i="2" s="1"/>
  <c r="D15" i="2" s="1"/>
  <c r="J14" i="2"/>
  <c r="J12" i="2"/>
  <c r="J10" i="2"/>
  <c r="J9" i="2"/>
  <c r="J8" i="2"/>
  <c r="J7" i="2"/>
  <c r="I23" i="2"/>
  <c r="E23" i="2"/>
  <c r="E11" i="2"/>
  <c r="E13" i="2" s="1"/>
  <c r="E15" i="2" s="1"/>
  <c r="I11" i="2"/>
  <c r="I13" i="2" s="1"/>
  <c r="I15" i="2" s="1"/>
  <c r="Y23" i="2"/>
  <c r="Z23" i="2"/>
  <c r="Z22" i="2"/>
  <c r="Z21" i="2"/>
  <c r="Y11" i="2"/>
  <c r="Y13" i="2" s="1"/>
  <c r="Y15" i="2" s="1"/>
  <c r="Z11" i="2"/>
  <c r="Z13" i="2" s="1"/>
  <c r="Z15" i="2" s="1"/>
  <c r="K22" i="2"/>
  <c r="G23" i="2"/>
  <c r="G11" i="2"/>
  <c r="G13" i="2" s="1"/>
  <c r="G15" i="2" s="1"/>
  <c r="L22" i="2"/>
  <c r="H7" i="1"/>
  <c r="H6" i="1"/>
  <c r="G8" i="1"/>
  <c r="G6" i="1"/>
  <c r="G5" i="1"/>
  <c r="H11" i="2" l="1"/>
  <c r="H13" i="2" s="1"/>
  <c r="H15" i="2" s="1"/>
  <c r="G20" i="2"/>
  <c r="L11" i="2"/>
  <c r="L13" i="2" s="1"/>
  <c r="L15" i="2" s="1"/>
  <c r="L21" i="2"/>
  <c r="H23" i="2"/>
  <c r="J21" i="2"/>
  <c r="K23" i="2"/>
  <c r="K21" i="2"/>
  <c r="AA7" i="2"/>
  <c r="J22" i="2"/>
  <c r="J15" i="2"/>
  <c r="J23" i="2"/>
  <c r="J13" i="2"/>
  <c r="J11" i="2"/>
  <c r="F11" i="2"/>
  <c r="F23" i="2"/>
  <c r="C13" i="2"/>
  <c r="C15" i="2" l="1"/>
  <c r="F15" i="2" s="1"/>
  <c r="F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</authors>
  <commentList>
    <comment ref="K4" authorId="0" shapeId="0" xr:uid="{2A6627FE-C6CF-BA4E-A9BD-A78CF26CE48F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driven by new licensing agreements related to AI model training, incolving existing content and content from partners </t>
        </r>
      </text>
    </comment>
    <comment ref="L4" authorId="0" shapeId="0" xr:uid="{8091D1A0-F629-8649-8601-0387D3F03BD6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driven by new licensing agreements related to AI model trainng, involving existing library ontent and content from partners under revenue sharing arrangements.</t>
        </r>
      </text>
    </comment>
  </commentList>
</comments>
</file>

<file path=xl/sharedStrings.xml><?xml version="1.0" encoding="utf-8"?>
<sst xmlns="http://schemas.openxmlformats.org/spreadsheetml/2006/main" count="54" uniqueCount="47">
  <si>
    <t>P</t>
  </si>
  <si>
    <t>S</t>
  </si>
  <si>
    <t>MC</t>
  </si>
  <si>
    <t>C</t>
  </si>
  <si>
    <t>D</t>
  </si>
  <si>
    <t>EV</t>
  </si>
  <si>
    <t xml:space="preserve">Name </t>
  </si>
  <si>
    <t>CEO</t>
  </si>
  <si>
    <t>CFO</t>
  </si>
  <si>
    <t>CURIOSITYSTREAM</t>
  </si>
  <si>
    <t>Q225</t>
  </si>
  <si>
    <t>Q124</t>
  </si>
  <si>
    <t>Q224</t>
  </si>
  <si>
    <t>Q324</t>
  </si>
  <si>
    <t>Q424</t>
  </si>
  <si>
    <t>Q125</t>
  </si>
  <si>
    <t>Q325</t>
  </si>
  <si>
    <t>Q425</t>
  </si>
  <si>
    <t>Revenues</t>
  </si>
  <si>
    <t>AD&amp;Marketing</t>
  </si>
  <si>
    <t>G&amp;A</t>
  </si>
  <si>
    <t>Operating Income</t>
  </si>
  <si>
    <t xml:space="preserve">Interest/Other Income </t>
  </si>
  <si>
    <t>EBT</t>
  </si>
  <si>
    <t>Taxes</t>
  </si>
  <si>
    <t>Net Income</t>
  </si>
  <si>
    <t>$k</t>
  </si>
  <si>
    <t xml:space="preserve">Revenues </t>
  </si>
  <si>
    <t xml:space="preserve">YY Growth </t>
  </si>
  <si>
    <t>GM%</t>
  </si>
  <si>
    <t>Q123</t>
  </si>
  <si>
    <t>Q223</t>
  </si>
  <si>
    <t>Q323</t>
  </si>
  <si>
    <t>Q423</t>
  </si>
  <si>
    <t xml:space="preserve">Cash </t>
  </si>
  <si>
    <t>Direct Business</t>
  </si>
  <si>
    <t xml:space="preserve">Content Licensing </t>
  </si>
  <si>
    <t xml:space="preserve">Bundled Disti </t>
  </si>
  <si>
    <t xml:space="preserve">Other </t>
  </si>
  <si>
    <t xml:space="preserve">Economics </t>
  </si>
  <si>
    <t xml:space="preserve">Direct Business </t>
  </si>
  <si>
    <t>DTC</t>
  </si>
  <si>
    <t>Includes susbcriptioons to consumers as well as bulk subscriptions through enterprises</t>
  </si>
  <si>
    <t xml:space="preserve">license to certain media companies a collection of existing titles fro content library </t>
  </si>
  <si>
    <t>License and sublicense hundreds of thousands of content and data assets to companies developing LLMs for AI products</t>
  </si>
  <si>
    <t>Partner Direct (3rd party platform)</t>
  </si>
  <si>
    <t>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</si>
</sst>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DF0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9" fontId="0" fillId="0" borderId="0" xfId="0" applyNumberFormat="1" applyFill="1"/>
    <xf numFmtId="3" fontId="0" fillId="0" borderId="0" xfId="0" applyNumberFormat="1" applyAlignment="1">
      <alignment horizontal="left" indent="1"/>
    </xf>
    <xf numFmtId="3" fontId="0" fillId="2" borderId="0" xfId="0" applyNumberFormat="1" applyFill="1"/>
    <xf numFmtId="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F0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43543</xdr:rowOff>
    </xdr:from>
    <xdr:to>
      <xdr:col>26</xdr:col>
      <xdr:colOff>27410</xdr:colOff>
      <xdr:row>59</xdr:row>
      <xdr:rowOff>182734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36FD3E9-8046-4E0D-3883-88C1F42FFF7A}"/>
            </a:ext>
          </a:extLst>
        </xdr:cNvPr>
        <xdr:cNvCxnSpPr/>
      </xdr:nvCxnSpPr>
      <xdr:spPr>
        <a:xfrm>
          <a:off x="14043094" y="43543"/>
          <a:ext cx="27410" cy="1079257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7257</xdr:colOff>
      <xdr:row>0</xdr:row>
      <xdr:rowOff>0</xdr:rowOff>
    </xdr:from>
    <xdr:to>
      <xdr:col>12</xdr:col>
      <xdr:colOff>18273</xdr:colOff>
      <xdr:row>46</xdr:row>
      <xdr:rowOff>36547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971E41C-CFC5-D548-9211-2566EA91E493}"/>
            </a:ext>
          </a:extLst>
        </xdr:cNvPr>
        <xdr:cNvCxnSpPr/>
      </xdr:nvCxnSpPr>
      <xdr:spPr>
        <a:xfrm>
          <a:off x="6740998" y="0"/>
          <a:ext cx="11016" cy="807683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93D4-6885-3944-A5BF-39C3CBCB9DFF}">
  <dimension ref="B2:N18"/>
  <sheetViews>
    <sheetView workbookViewId="0">
      <selection activeCell="G6" sqref="G6"/>
    </sheetView>
  </sheetViews>
  <sheetFormatPr baseColWidth="10" defaultRowHeight="16" x14ac:dyDescent="0.2"/>
  <cols>
    <col min="1" max="1" width="1.5" style="2" customWidth="1"/>
    <col min="2" max="2" width="6.33203125" style="2" bestFit="1" customWidth="1"/>
    <col min="3" max="3" width="16.6640625" style="2" bestFit="1" customWidth="1"/>
    <col min="4" max="5" width="10.83203125" style="2"/>
    <col min="6" max="6" width="4" style="2" bestFit="1" customWidth="1"/>
    <col min="7" max="7" width="11.1640625" style="2" bestFit="1" customWidth="1"/>
    <col min="8" max="8" width="5.5" style="2" bestFit="1" customWidth="1"/>
    <col min="9" max="16384" width="10.83203125" style="2"/>
  </cols>
  <sheetData>
    <row r="2" spans="2:14" x14ac:dyDescent="0.2">
      <c r="B2" s="2" t="s">
        <v>6</v>
      </c>
      <c r="C2" s="2" t="s">
        <v>9</v>
      </c>
    </row>
    <row r="3" spans="2:14" x14ac:dyDescent="0.2">
      <c r="B3" s="2" t="s">
        <v>7</v>
      </c>
      <c r="F3" s="2" t="s">
        <v>0</v>
      </c>
      <c r="G3" s="1">
        <v>4.8499999999999996</v>
      </c>
      <c r="N3" s="2" t="s">
        <v>46</v>
      </c>
    </row>
    <row r="4" spans="2:14" x14ac:dyDescent="0.2">
      <c r="B4" s="2" t="s">
        <v>8</v>
      </c>
      <c r="F4" s="2" t="s">
        <v>1</v>
      </c>
      <c r="G4" s="2">
        <v>57929733</v>
      </c>
      <c r="H4" s="2" t="s">
        <v>10</v>
      </c>
    </row>
    <row r="5" spans="2:14" x14ac:dyDescent="0.2">
      <c r="F5" s="2" t="s">
        <v>2</v>
      </c>
      <c r="G5" s="2">
        <f>+G3*G4</f>
        <v>280959205.04999995</v>
      </c>
    </row>
    <row r="6" spans="2:14" x14ac:dyDescent="0.2">
      <c r="F6" s="2" t="s">
        <v>3</v>
      </c>
      <c r="G6" s="2">
        <f>6943+60+21190</f>
        <v>28193</v>
      </c>
      <c r="H6" s="2" t="str">
        <f>+H4</f>
        <v>Q225</v>
      </c>
    </row>
    <row r="7" spans="2:14" x14ac:dyDescent="0.2">
      <c r="F7" s="2" t="s">
        <v>4</v>
      </c>
      <c r="G7" s="2">
        <v>0</v>
      </c>
      <c r="H7" s="2" t="str">
        <f>+H6</f>
        <v>Q225</v>
      </c>
    </row>
    <row r="8" spans="2:14" x14ac:dyDescent="0.2">
      <c r="F8" s="2" t="s">
        <v>5</v>
      </c>
      <c r="G8" s="2">
        <f>+G5-G6+G7</f>
        <v>280931012.04999995</v>
      </c>
    </row>
    <row r="11" spans="2:14" x14ac:dyDescent="0.2">
      <c r="C11" s="2" t="s">
        <v>39</v>
      </c>
    </row>
    <row r="12" spans="2:14" x14ac:dyDescent="0.2">
      <c r="C12" s="4" t="s">
        <v>40</v>
      </c>
      <c r="D12" s="2" t="s">
        <v>42</v>
      </c>
    </row>
    <row r="13" spans="2:14" x14ac:dyDescent="0.2">
      <c r="C13" s="6" t="s">
        <v>41</v>
      </c>
    </row>
    <row r="14" spans="2:14" x14ac:dyDescent="0.2">
      <c r="C14" s="6" t="s">
        <v>45</v>
      </c>
    </row>
    <row r="16" spans="2:14" x14ac:dyDescent="0.2">
      <c r="C16" s="4" t="s">
        <v>36</v>
      </c>
    </row>
    <row r="17" spans="3:3" x14ac:dyDescent="0.2">
      <c r="C17" s="2" t="s">
        <v>43</v>
      </c>
    </row>
    <row r="18" spans="3:3" x14ac:dyDescent="0.2">
      <c r="C18" s="2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47B0-1903-1343-8DC6-94CB9E83AB2E}">
  <dimension ref="B1:AD25"/>
  <sheetViews>
    <sheetView tabSelected="1" zoomScale="139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5" sqref="M5"/>
    </sheetView>
  </sheetViews>
  <sheetFormatPr baseColWidth="10" defaultRowHeight="16" x14ac:dyDescent="0.2"/>
  <cols>
    <col min="1" max="1" width="0.83203125" customWidth="1"/>
    <col min="2" max="2" width="19.6640625" bestFit="1" customWidth="1"/>
    <col min="3" max="13" width="7" bestFit="1" customWidth="1"/>
    <col min="14" max="14" width="5.6640625" bestFit="1" customWidth="1"/>
    <col min="17" max="19" width="5.5" bestFit="1" customWidth="1"/>
    <col min="20" max="20" width="8.6640625" bestFit="1" customWidth="1"/>
    <col min="21" max="26" width="7.6640625" bestFit="1" customWidth="1"/>
    <col min="27" max="27" width="7" bestFit="1" customWidth="1"/>
    <col min="28" max="30" width="5.5" bestFit="1" customWidth="1"/>
  </cols>
  <sheetData>
    <row r="1" spans="2:30" x14ac:dyDescent="0.2">
      <c r="B1" t="s">
        <v>26</v>
      </c>
    </row>
    <row r="2" spans="2:30" x14ac:dyDescent="0.2">
      <c r="C2" t="s">
        <v>30</v>
      </c>
      <c r="D2" t="s">
        <v>31</v>
      </c>
      <c r="E2" t="s">
        <v>32</v>
      </c>
      <c r="F2" t="s">
        <v>33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10</v>
      </c>
      <c r="M2" t="s">
        <v>16</v>
      </c>
      <c r="N2" t="s">
        <v>17</v>
      </c>
      <c r="Q2">
        <v>2015</v>
      </c>
      <c r="R2">
        <f>+Q2+1</f>
        <v>2016</v>
      </c>
      <c r="S2">
        <f t="shared" ref="S2:AD2" si="0">+R2+1</f>
        <v>2017</v>
      </c>
      <c r="T2">
        <f t="shared" si="0"/>
        <v>2018</v>
      </c>
      <c r="U2">
        <f t="shared" si="0"/>
        <v>2019</v>
      </c>
      <c r="V2">
        <f t="shared" si="0"/>
        <v>2020</v>
      </c>
      <c r="W2">
        <v>2021</v>
      </c>
      <c r="X2">
        <f t="shared" si="0"/>
        <v>2022</v>
      </c>
      <c r="Y2">
        <f t="shared" si="0"/>
        <v>2023</v>
      </c>
      <c r="Z2">
        <f t="shared" si="0"/>
        <v>2024</v>
      </c>
      <c r="AA2">
        <f t="shared" si="0"/>
        <v>2025</v>
      </c>
      <c r="AB2">
        <f t="shared" si="0"/>
        <v>2026</v>
      </c>
      <c r="AC2">
        <f t="shared" si="0"/>
        <v>2027</v>
      </c>
      <c r="AD2">
        <f t="shared" si="0"/>
        <v>2028</v>
      </c>
    </row>
    <row r="3" spans="2:30" s="2" customFormat="1" x14ac:dyDescent="0.2">
      <c r="B3" s="2" t="s">
        <v>35</v>
      </c>
      <c r="C3" s="2">
        <v>8582</v>
      </c>
      <c r="D3" s="2">
        <v>8421</v>
      </c>
      <c r="E3" s="2">
        <v>8662</v>
      </c>
      <c r="F3" s="2">
        <f>+Y3-SUM(C3:E3)</f>
        <v>9311</v>
      </c>
      <c r="G3" s="2">
        <v>9609</v>
      </c>
      <c r="H3" s="2">
        <v>9840</v>
      </c>
      <c r="I3" s="2">
        <v>9785</v>
      </c>
      <c r="J3" s="2">
        <f>+Z3-SUM(G3:I3)</f>
        <v>9358</v>
      </c>
      <c r="K3" s="2">
        <v>8710</v>
      </c>
      <c r="L3" s="2">
        <v>8382</v>
      </c>
      <c r="M3" s="2">
        <f>+I3</f>
        <v>9785</v>
      </c>
      <c r="Y3" s="2">
        <v>34976</v>
      </c>
      <c r="Z3" s="2">
        <v>38592</v>
      </c>
    </row>
    <row r="4" spans="2:30" s="2" customFormat="1" x14ac:dyDescent="0.2">
      <c r="B4" s="2" t="s">
        <v>36</v>
      </c>
      <c r="C4" s="7">
        <v>2018</v>
      </c>
      <c r="D4" s="7">
        <v>3615</v>
      </c>
      <c r="E4" s="7">
        <v>5082</v>
      </c>
      <c r="F4" s="7">
        <f>+Y4-SUM(C4:E4)</f>
        <v>3332</v>
      </c>
      <c r="G4" s="7">
        <v>1164</v>
      </c>
      <c r="H4" s="7">
        <v>1317</v>
      </c>
      <c r="I4" s="7">
        <v>1657</v>
      </c>
      <c r="J4" s="7">
        <f>+Z4-SUM(G4:I4)</f>
        <v>3660</v>
      </c>
      <c r="K4" s="7">
        <v>5411</v>
      </c>
      <c r="L4" s="7">
        <v>9341</v>
      </c>
      <c r="M4" s="2">
        <f>+L4</f>
        <v>9341</v>
      </c>
      <c r="Y4" s="2">
        <v>14047</v>
      </c>
      <c r="Z4" s="2">
        <v>7798</v>
      </c>
    </row>
    <row r="5" spans="2:30" s="2" customFormat="1" x14ac:dyDescent="0.2">
      <c r="B5" s="2" t="s">
        <v>37</v>
      </c>
      <c r="C5" s="2">
        <v>1416</v>
      </c>
      <c r="D5" s="2">
        <v>1453</v>
      </c>
      <c r="E5" s="2">
        <v>1452</v>
      </c>
      <c r="F5" s="2">
        <f>+Y5-SUM(C5:E5)</f>
        <v>1777</v>
      </c>
      <c r="G5" s="2">
        <v>1142</v>
      </c>
      <c r="H5" s="2">
        <v>1084</v>
      </c>
      <c r="I5" s="2">
        <v>973</v>
      </c>
      <c r="J5" s="2">
        <f>+Z5-SUM(G5:I5)</f>
        <v>738</v>
      </c>
      <c r="K5" s="2">
        <v>571</v>
      </c>
      <c r="L5" s="2">
        <v>921</v>
      </c>
      <c r="M5" s="2">
        <f>+I5</f>
        <v>973</v>
      </c>
      <c r="Y5" s="2">
        <v>6098</v>
      </c>
      <c r="Z5" s="2">
        <v>3937</v>
      </c>
    </row>
    <row r="6" spans="2:30" s="2" customFormat="1" x14ac:dyDescent="0.2">
      <c r="B6" s="2" t="s">
        <v>38</v>
      </c>
      <c r="C6" s="2">
        <f>274+97</f>
        <v>371</v>
      </c>
      <c r="D6" s="2">
        <v>608</v>
      </c>
      <c r="E6" s="2">
        <v>434</v>
      </c>
      <c r="F6" s="2">
        <f>+Y6-SUM(C6:E6)</f>
        <v>355</v>
      </c>
      <c r="G6" s="2">
        <v>86</v>
      </c>
      <c r="H6" s="2">
        <v>154</v>
      </c>
      <c r="I6" s="2">
        <v>189</v>
      </c>
      <c r="J6" s="2">
        <f>+Z6-SUM(G6:I6)</f>
        <v>378</v>
      </c>
      <c r="K6" s="2">
        <v>398</v>
      </c>
      <c r="L6" s="2">
        <v>368</v>
      </c>
      <c r="M6" s="2">
        <f>+I6</f>
        <v>189</v>
      </c>
      <c r="Y6" s="2">
        <v>1768</v>
      </c>
      <c r="Z6" s="2">
        <v>807</v>
      </c>
    </row>
    <row r="7" spans="2:30" s="4" customFormat="1" x14ac:dyDescent="0.2">
      <c r="B7" s="4" t="s">
        <v>18</v>
      </c>
      <c r="C7" s="4">
        <v>12387</v>
      </c>
      <c r="D7" s="4">
        <v>14097</v>
      </c>
      <c r="E7" s="4">
        <v>15630</v>
      </c>
      <c r="F7" s="4">
        <f>+Y7-SUM(C7:E7)</f>
        <v>14775</v>
      </c>
      <c r="G7" s="4">
        <v>12001</v>
      </c>
      <c r="H7" s="4">
        <f>SUM(H3:H6)</f>
        <v>12395</v>
      </c>
      <c r="I7" s="4">
        <v>12604</v>
      </c>
      <c r="J7" s="4">
        <f>+Z7-SUM(G7:I7)</f>
        <v>14134</v>
      </c>
      <c r="K7" s="4">
        <f>SUM(K3:K6)</f>
        <v>15090</v>
      </c>
      <c r="L7" s="4">
        <f>SUM(L3:L6)</f>
        <v>19012</v>
      </c>
      <c r="M7" s="4">
        <f>AVERAGE(15,18) * 1000</f>
        <v>16500</v>
      </c>
      <c r="U7" s="4">
        <v>18026</v>
      </c>
      <c r="V7" s="4">
        <v>39621</v>
      </c>
      <c r="W7" s="4">
        <v>71261</v>
      </c>
      <c r="X7" s="4">
        <v>78043</v>
      </c>
      <c r="Y7" s="4">
        <v>56889</v>
      </c>
      <c r="Z7" s="4">
        <v>51134</v>
      </c>
      <c r="AA7" s="4">
        <f>SUM(K7:N7)</f>
        <v>50602</v>
      </c>
    </row>
    <row r="8" spans="2:30" s="2" customFormat="1" x14ac:dyDescent="0.2">
      <c r="B8" s="2" t="s">
        <v>3</v>
      </c>
      <c r="C8" s="2">
        <v>9001</v>
      </c>
      <c r="D8" s="2">
        <v>9933</v>
      </c>
      <c r="E8" s="2">
        <v>8494</v>
      </c>
      <c r="F8" s="2">
        <f t="shared" ref="F8:F15" si="1">+Y8-SUM(C8:E8)</f>
        <v>8125</v>
      </c>
      <c r="G8" s="2">
        <v>6748</v>
      </c>
      <c r="H8" s="2">
        <v>6004</v>
      </c>
      <c r="I8" s="2">
        <v>5840</v>
      </c>
      <c r="J8" s="2">
        <f t="shared" ref="J8:J15" si="2">+Z8-SUM(G8:I8)</f>
        <v>6771</v>
      </c>
      <c r="K8" s="2">
        <v>7080</v>
      </c>
      <c r="L8" s="2">
        <v>8864</v>
      </c>
      <c r="T8" s="2">
        <v>210617</v>
      </c>
      <c r="U8" s="2">
        <v>6810</v>
      </c>
      <c r="V8" s="2">
        <v>15418</v>
      </c>
      <c r="W8" s="2">
        <v>36673</v>
      </c>
      <c r="X8" s="2">
        <v>51536</v>
      </c>
      <c r="Y8" s="2">
        <v>35553</v>
      </c>
      <c r="Z8" s="2">
        <v>25363</v>
      </c>
    </row>
    <row r="9" spans="2:30" s="2" customFormat="1" x14ac:dyDescent="0.2">
      <c r="B9" s="2" t="s">
        <v>19</v>
      </c>
      <c r="C9" s="2">
        <v>3115</v>
      </c>
      <c r="D9" s="2">
        <v>4203</v>
      </c>
      <c r="E9" s="2">
        <v>5106</v>
      </c>
      <c r="F9" s="2">
        <f t="shared" si="1"/>
        <v>4966</v>
      </c>
      <c r="G9" s="2">
        <v>3105</v>
      </c>
      <c r="H9" s="2">
        <v>2981</v>
      </c>
      <c r="I9" s="2">
        <v>3590</v>
      </c>
      <c r="J9" s="2">
        <f t="shared" si="2"/>
        <v>4758</v>
      </c>
      <c r="K9" s="2">
        <v>2934</v>
      </c>
      <c r="L9" s="2">
        <v>3275</v>
      </c>
      <c r="T9" s="2">
        <v>0</v>
      </c>
      <c r="U9" s="2">
        <v>41628</v>
      </c>
      <c r="V9" s="2">
        <v>42152</v>
      </c>
      <c r="W9" s="2">
        <v>52208</v>
      </c>
      <c r="X9" s="2">
        <v>40709</v>
      </c>
      <c r="Y9" s="2">
        <v>17390</v>
      </c>
      <c r="Z9" s="2">
        <v>14434</v>
      </c>
    </row>
    <row r="10" spans="2:30" s="2" customFormat="1" x14ac:dyDescent="0.2">
      <c r="B10" s="2" t="s">
        <v>20</v>
      </c>
      <c r="C10" s="2">
        <v>8059</v>
      </c>
      <c r="D10" s="2">
        <v>7980</v>
      </c>
      <c r="E10" s="2">
        <v>6959</v>
      </c>
      <c r="F10" s="2">
        <f t="shared" si="1"/>
        <v>6449</v>
      </c>
      <c r="G10" s="2">
        <v>5802</v>
      </c>
      <c r="H10" s="2">
        <v>5959</v>
      </c>
      <c r="I10" s="2">
        <v>6426</v>
      </c>
      <c r="J10" s="2">
        <f t="shared" si="2"/>
        <v>6483</v>
      </c>
      <c r="K10" s="2">
        <v>4997</v>
      </c>
      <c r="L10" s="2">
        <v>6393</v>
      </c>
      <c r="T10" s="2">
        <v>0</v>
      </c>
      <c r="U10" s="2">
        <v>14035</v>
      </c>
      <c r="V10" s="2">
        <v>20851</v>
      </c>
      <c r="W10" s="2">
        <v>34859</v>
      </c>
      <c r="X10" s="2">
        <v>37479</v>
      </c>
      <c r="Y10" s="2">
        <v>29447</v>
      </c>
      <c r="Z10" s="2">
        <v>24670</v>
      </c>
    </row>
    <row r="11" spans="2:30" s="2" customFormat="1" x14ac:dyDescent="0.2">
      <c r="B11" s="2" t="s">
        <v>21</v>
      </c>
      <c r="C11" s="2">
        <f>+C7-SUM(C8:C10)</f>
        <v>-7788</v>
      </c>
      <c r="D11" s="2">
        <f>+D7-SUM(D8:D10)</f>
        <v>-8019</v>
      </c>
      <c r="E11" s="2">
        <f>+E7-SUM(E8:E10)</f>
        <v>-4929</v>
      </c>
      <c r="F11" s="2">
        <f t="shared" si="1"/>
        <v>-4765</v>
      </c>
      <c r="G11" s="2">
        <f>+G7-SUM(G8:G10)</f>
        <v>-3654</v>
      </c>
      <c r="H11" s="2">
        <f>+H7-SUM(H8:H10)</f>
        <v>-2549</v>
      </c>
      <c r="I11" s="2">
        <f>+I7-SUM(I8:I10)</f>
        <v>-3252</v>
      </c>
      <c r="J11" s="2">
        <f t="shared" si="2"/>
        <v>-3878</v>
      </c>
      <c r="K11" s="2">
        <f>+K7-SUM(K8:K10)</f>
        <v>79</v>
      </c>
      <c r="L11" s="2">
        <f>+L7-SUM(L8:L10)</f>
        <v>480</v>
      </c>
      <c r="T11" s="2">
        <f>+T7-SUM(T8:T10)</f>
        <v>-210617</v>
      </c>
      <c r="U11" s="2">
        <f>+U7-SUM(U8:U10)</f>
        <v>-44447</v>
      </c>
      <c r="V11" s="2">
        <f>+V7-SUM(V8:V10)</f>
        <v>-38800</v>
      </c>
      <c r="W11" s="2">
        <f>+W7-SUM(W8:W10)</f>
        <v>-52479</v>
      </c>
      <c r="X11" s="2">
        <f>+X7-SUM(X8:X10)</f>
        <v>-51681</v>
      </c>
      <c r="Y11" s="2">
        <f>+Y7-SUM(Y8:Y10)</f>
        <v>-25501</v>
      </c>
      <c r="Z11" s="2">
        <f>+Z7-SUM(Z8:Z10)</f>
        <v>-13333</v>
      </c>
    </row>
    <row r="12" spans="2:30" s="2" customFormat="1" x14ac:dyDescent="0.2">
      <c r="B12" s="2" t="s">
        <v>22</v>
      </c>
      <c r="C12" s="2">
        <v>388</v>
      </c>
      <c r="D12" s="2">
        <v>437</v>
      </c>
      <c r="E12" s="2">
        <v>31</v>
      </c>
      <c r="F12" s="2">
        <f t="shared" si="1"/>
        <v>416</v>
      </c>
      <c r="G12" s="2">
        <v>439</v>
      </c>
      <c r="H12" s="2">
        <v>725</v>
      </c>
      <c r="I12" s="2">
        <v>538</v>
      </c>
      <c r="J12" s="2">
        <f t="shared" si="2"/>
        <v>1372</v>
      </c>
      <c r="K12" s="2">
        <v>426</v>
      </c>
      <c r="L12" s="2">
        <v>424</v>
      </c>
      <c r="T12" s="2">
        <v>219910</v>
      </c>
      <c r="U12" s="2">
        <v>2072</v>
      </c>
      <c r="V12" s="2">
        <v>500</v>
      </c>
      <c r="W12" s="2">
        <v>486</v>
      </c>
      <c r="X12" s="2">
        <v>176</v>
      </c>
      <c r="Y12" s="2">
        <v>1272</v>
      </c>
      <c r="Z12" s="2">
        <v>3074</v>
      </c>
    </row>
    <row r="13" spans="2:30" s="2" customFormat="1" x14ac:dyDescent="0.2">
      <c r="B13" s="2" t="s">
        <v>23</v>
      </c>
      <c r="C13" s="2">
        <f>+C11+C12</f>
        <v>-7400</v>
      </c>
      <c r="D13" s="2">
        <f>+D11+D12</f>
        <v>-7582</v>
      </c>
      <c r="E13" s="2">
        <f>+E11+E12</f>
        <v>-4898</v>
      </c>
      <c r="F13" s="2">
        <f t="shared" si="1"/>
        <v>-4349</v>
      </c>
      <c r="G13" s="2">
        <f>+G11+G12</f>
        <v>-3215</v>
      </c>
      <c r="H13" s="2">
        <f>+H11+H12</f>
        <v>-1824</v>
      </c>
      <c r="I13" s="2">
        <f>+I11+I12</f>
        <v>-2714</v>
      </c>
      <c r="J13" s="2">
        <f t="shared" si="2"/>
        <v>-2506</v>
      </c>
      <c r="K13" s="2">
        <f>+K11+K12</f>
        <v>505</v>
      </c>
      <c r="L13" s="2">
        <f>+L11+L12</f>
        <v>904</v>
      </c>
      <c r="T13" s="2">
        <f>+T11+T12</f>
        <v>9293</v>
      </c>
      <c r="U13" s="2">
        <f>+U11+U12</f>
        <v>-42375</v>
      </c>
      <c r="V13" s="2">
        <f>+V11+V12</f>
        <v>-38300</v>
      </c>
      <c r="W13" s="2">
        <f>+W11+W12</f>
        <v>-51993</v>
      </c>
      <c r="X13" s="2">
        <f>+X11+X12</f>
        <v>-51505</v>
      </c>
      <c r="Y13" s="2">
        <f>+Y11+Y12</f>
        <v>-24229</v>
      </c>
      <c r="Z13" s="2">
        <f>+Z11+Z12</f>
        <v>-10259</v>
      </c>
    </row>
    <row r="14" spans="2:30" s="2" customFormat="1" x14ac:dyDescent="0.2">
      <c r="B14" s="2" t="s">
        <v>24</v>
      </c>
      <c r="C14" s="2">
        <v>58</v>
      </c>
      <c r="D14" s="2">
        <v>288</v>
      </c>
      <c r="E14" s="2">
        <v>133</v>
      </c>
      <c r="F14" s="2">
        <f t="shared" si="1"/>
        <v>27</v>
      </c>
      <c r="G14" s="2">
        <v>34</v>
      </c>
      <c r="H14" s="2">
        <v>55</v>
      </c>
      <c r="I14" s="2">
        <v>45</v>
      </c>
      <c r="J14" s="2">
        <f t="shared" si="2"/>
        <v>-2</v>
      </c>
      <c r="K14" s="2">
        <v>28</v>
      </c>
      <c r="L14" s="2">
        <v>-115</v>
      </c>
      <c r="T14" s="2">
        <v>-1952</v>
      </c>
      <c r="U14" s="2">
        <v>142</v>
      </c>
      <c r="V14" s="2">
        <v>179</v>
      </c>
      <c r="W14" s="2">
        <v>360</v>
      </c>
      <c r="X14" s="2">
        <v>67</v>
      </c>
      <c r="Y14" s="2">
        <v>506</v>
      </c>
      <c r="Z14" s="2">
        <v>132</v>
      </c>
    </row>
    <row r="15" spans="2:30" s="2" customFormat="1" x14ac:dyDescent="0.2">
      <c r="B15" s="2" t="s">
        <v>25</v>
      </c>
      <c r="C15" s="2">
        <f>+C13+C14</f>
        <v>-7342</v>
      </c>
      <c r="D15" s="2">
        <f>+D13+D14</f>
        <v>-7294</v>
      </c>
      <c r="E15" s="2">
        <f>+E13+E14</f>
        <v>-4765</v>
      </c>
      <c r="F15" s="2">
        <f t="shared" si="1"/>
        <v>-4322</v>
      </c>
      <c r="G15" s="2">
        <f>+G13+G14</f>
        <v>-3181</v>
      </c>
      <c r="H15" s="2">
        <f>+H13+H14</f>
        <v>-1769</v>
      </c>
      <c r="I15" s="2">
        <f>+I13+I14</f>
        <v>-2669</v>
      </c>
      <c r="J15" s="2">
        <f t="shared" si="2"/>
        <v>-2508</v>
      </c>
      <c r="K15" s="2">
        <f>+K13+K14</f>
        <v>533</v>
      </c>
      <c r="L15" s="2">
        <f>+L13+L14</f>
        <v>789</v>
      </c>
      <c r="T15" s="2">
        <f>+T13+T14</f>
        <v>7341</v>
      </c>
      <c r="U15" s="2">
        <f>+U13+U14</f>
        <v>-42233</v>
      </c>
      <c r="V15" s="2">
        <f>+V13+V14</f>
        <v>-38121</v>
      </c>
      <c r="W15" s="2">
        <f>+W13+W14</f>
        <v>-51633</v>
      </c>
      <c r="X15" s="2">
        <f>+X13+X14</f>
        <v>-51438</v>
      </c>
      <c r="Y15" s="2">
        <f>+Y13+Y14</f>
        <v>-23723</v>
      </c>
      <c r="Z15" s="2">
        <f>+Z13+Z14</f>
        <v>-10127</v>
      </c>
    </row>
    <row r="16" spans="2:30" s="2" customFormat="1" x14ac:dyDescent="0.2">
      <c r="K16" s="2">
        <f>+K4-G4</f>
        <v>4247</v>
      </c>
      <c r="L16" s="2">
        <f>+L4-H4</f>
        <v>8024</v>
      </c>
    </row>
    <row r="17" spans="2:26" s="2" customFormat="1" x14ac:dyDescent="0.2">
      <c r="B17" s="4" t="s">
        <v>28</v>
      </c>
      <c r="C17" s="4"/>
      <c r="D17" s="4"/>
      <c r="E17" s="4"/>
      <c r="F17" s="4"/>
    </row>
    <row r="18" spans="2:26" s="2" customFormat="1" x14ac:dyDescent="0.2">
      <c r="B18" s="2" t="s">
        <v>35</v>
      </c>
      <c r="C18" s="4"/>
      <c r="D18" s="4"/>
      <c r="E18" s="4"/>
      <c r="F18" s="4"/>
      <c r="G18" s="3">
        <f>+G4/C4-1</f>
        <v>-0.42319127849355798</v>
      </c>
      <c r="H18" s="3">
        <f>+H4/D4-1</f>
        <v>-0.63568464730290453</v>
      </c>
      <c r="I18" s="3">
        <f>+I4/E4-1</f>
        <v>-0.67394726485635581</v>
      </c>
      <c r="J18" s="3">
        <f>+J4/F4-1</f>
        <v>9.8439375750300151E-2</v>
      </c>
      <c r="K18" s="5">
        <f>+K4/G4-1</f>
        <v>3.648625429553265</v>
      </c>
      <c r="L18" s="5">
        <f>+L4/H4-1</f>
        <v>6.0926347760060748</v>
      </c>
    </row>
    <row r="19" spans="2:26" s="2" customFormat="1" x14ac:dyDescent="0.2">
      <c r="B19" s="2" t="s">
        <v>36</v>
      </c>
      <c r="C19" s="4"/>
      <c r="D19" s="4"/>
      <c r="E19" s="4"/>
      <c r="F19" s="4"/>
      <c r="G19" s="3">
        <f>+G5/C5-1</f>
        <v>-0.19350282485875703</v>
      </c>
      <c r="H19" s="3">
        <f>+H5/D5-1</f>
        <v>-0.25395732966276674</v>
      </c>
      <c r="I19" s="3">
        <f>+I5/E5-1</f>
        <v>-0.32988980716253447</v>
      </c>
      <c r="J19" s="3">
        <f>+J5/F5-1</f>
        <v>-0.58469330332020264</v>
      </c>
      <c r="K19" s="5">
        <f>+K5/G5-1</f>
        <v>-0.5</v>
      </c>
      <c r="L19" s="5">
        <f>+L5/H5-1</f>
        <v>-0.15036900369003692</v>
      </c>
    </row>
    <row r="20" spans="2:26" s="2" customFormat="1" x14ac:dyDescent="0.2">
      <c r="B20" s="2" t="s">
        <v>37</v>
      </c>
      <c r="C20" s="4"/>
      <c r="D20" s="4"/>
      <c r="E20" s="4"/>
      <c r="F20" s="4"/>
      <c r="G20" s="3">
        <f>+G6/C6-1</f>
        <v>-0.76819407008086249</v>
      </c>
      <c r="H20" s="3">
        <f>+H6/D6-1</f>
        <v>-0.74671052631578949</v>
      </c>
      <c r="I20" s="3">
        <f>+I6/E6-1</f>
        <v>-0.56451612903225801</v>
      </c>
      <c r="J20" s="3">
        <f>+J6/F6-1</f>
        <v>6.4788732394366111E-2</v>
      </c>
      <c r="K20" s="5">
        <f>+K6/G6-1</f>
        <v>3.6279069767441863</v>
      </c>
      <c r="L20" s="5">
        <f>+L6/H6-1</f>
        <v>1.3896103896103895</v>
      </c>
    </row>
    <row r="21" spans="2:26" s="3" customFormat="1" x14ac:dyDescent="0.2">
      <c r="B21" s="3" t="s">
        <v>27</v>
      </c>
      <c r="G21" s="3">
        <f>+G7/C7-1</f>
        <v>-3.116170178412847E-2</v>
      </c>
      <c r="H21" s="3">
        <f>+H7/D7-1</f>
        <v>-0.12073490813648291</v>
      </c>
      <c r="I21" s="3">
        <f>+I7/E7-1</f>
        <v>-0.19360204734484965</v>
      </c>
      <c r="J21" s="3">
        <f>+J7/F7-1</f>
        <v>-4.3384094754653102E-2</v>
      </c>
      <c r="K21" s="8">
        <f>+K7/G7-1</f>
        <v>0.25739521706524449</v>
      </c>
      <c r="L21" s="8">
        <f>+L7/H7-1</f>
        <v>0.53384429205324735</v>
      </c>
      <c r="M21" s="8">
        <f>+M7/I7-1</f>
        <v>0.30910821961282142</v>
      </c>
      <c r="V21" s="3">
        <f>+V7/U7-1</f>
        <v>1.1979917896371908</v>
      </c>
      <c r="W21" s="3">
        <f>+W7/V7-1</f>
        <v>0.79856641679917217</v>
      </c>
      <c r="X21" s="3">
        <f>+X7/W7-1</f>
        <v>9.5171271803651258E-2</v>
      </c>
      <c r="Y21" s="3">
        <f>+Y7/X7-1</f>
        <v>-0.2710557000627859</v>
      </c>
      <c r="Z21" s="3">
        <f>+Z7/Y7-1</f>
        <v>-0.10116191179314105</v>
      </c>
    </row>
    <row r="22" spans="2:26" x14ac:dyDescent="0.2">
      <c r="B22" s="2" t="s">
        <v>3</v>
      </c>
      <c r="C22" s="2"/>
      <c r="D22" s="2"/>
      <c r="E22" s="2"/>
      <c r="F22" s="2"/>
      <c r="G22" s="3">
        <f>+G8/C8-1</f>
        <v>-0.25030552160871011</v>
      </c>
      <c r="H22" s="3">
        <f>+H8/D8-1</f>
        <v>-0.39555018624786065</v>
      </c>
      <c r="I22" s="3">
        <f>+I8/E8-1</f>
        <v>-0.3124558511890746</v>
      </c>
      <c r="J22" s="3">
        <f>+J8/F8-1</f>
        <v>-0.16664615384615389</v>
      </c>
      <c r="K22" s="3">
        <f>+K8/G8-1</f>
        <v>4.9199762892708998E-2</v>
      </c>
      <c r="L22" s="3">
        <f>+L8/H8-1</f>
        <v>0.47634910059960034</v>
      </c>
      <c r="V22" s="3">
        <f>+V8/U8-1</f>
        <v>1.2640234948604991</v>
      </c>
      <c r="W22" s="3">
        <f>+W8/V8-1</f>
        <v>1.37858347386172</v>
      </c>
      <c r="X22" s="3">
        <f>+X8/W8-1</f>
        <v>0.40528454176096851</v>
      </c>
      <c r="Y22" s="3">
        <f>+Y8/X8-1</f>
        <v>-0.31013272275690784</v>
      </c>
      <c r="Z22" s="3">
        <f>+Z8/Y8-1</f>
        <v>-0.28661435040643546</v>
      </c>
    </row>
    <row r="23" spans="2:26" s="3" customFormat="1" x14ac:dyDescent="0.2">
      <c r="B23" s="3" t="s">
        <v>29</v>
      </c>
      <c r="C23" s="3">
        <f>(C7-C8)/C7</f>
        <v>0.27335109388875434</v>
      </c>
      <c r="D23" s="3">
        <f>(D7-D8)/D7</f>
        <v>0.29538199616939775</v>
      </c>
      <c r="E23" s="3">
        <f>(E7-E8)/E7</f>
        <v>0.45655790147152914</v>
      </c>
      <c r="F23" s="3">
        <f>(F7-F8)/F7</f>
        <v>0.45008460236886633</v>
      </c>
      <c r="G23" s="3">
        <f>(G7-G8)/G7</f>
        <v>0.4377135238730106</v>
      </c>
      <c r="H23" s="3">
        <f>(H7-H8)/H7</f>
        <v>0.51561113352158128</v>
      </c>
      <c r="I23" s="3">
        <f>(I7-I8)/I7</f>
        <v>0.53665503014915905</v>
      </c>
      <c r="J23" s="3">
        <f>(J7-J8)/J7</f>
        <v>0.52094240837696337</v>
      </c>
      <c r="K23" s="3">
        <f>(K7-K8)/K7</f>
        <v>0.53081510934393639</v>
      </c>
      <c r="L23" s="3">
        <f>(L7-L8)/L7</f>
        <v>0.5337681464338313</v>
      </c>
      <c r="U23" s="3">
        <f>(U7-U8)/U7</f>
        <v>0.62221235992455337</v>
      </c>
      <c r="V23" s="3">
        <f>(V7-V8)/V7</f>
        <v>0.61086292622599125</v>
      </c>
      <c r="W23" s="3">
        <f>(W7-W8)/W7</f>
        <v>0.4853706796143753</v>
      </c>
      <c r="X23" s="3">
        <f>(X7-X8)/X7</f>
        <v>0.33964609253872863</v>
      </c>
      <c r="Y23" s="3">
        <f>(Y7-Y8)/Y7</f>
        <v>0.37504614248800294</v>
      </c>
      <c r="Z23" s="3">
        <f>(Z7-Z8)/Z7</f>
        <v>0.50398951773770873</v>
      </c>
    </row>
    <row r="25" spans="2:26" x14ac:dyDescent="0.2">
      <c r="B25" t="s">
        <v>34</v>
      </c>
    </row>
  </sheetData>
  <pageMargins left="0.7" right="0.7" top="0.75" bottom="0.75" header="0.3" footer="0.3"/>
  <ignoredErrors>
    <ignoredError sqref="J11:J15 E11:F15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2025-09-13T15:42:37Z</dcterms:created>
  <dcterms:modified xsi:type="dcterms:W3CDTF">2025-09-13T17:00:18Z</dcterms:modified>
</cp:coreProperties>
</file>