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70498C6E-D714-A046-8918-1CDC1BA396E2}" xr6:coauthVersionLast="47" xr6:coauthVersionMax="47" xr10:uidLastSave="{00000000-0000-0000-0000-000000000000}"/>
  <bookViews>
    <workbookView xWindow="1980" yWindow="3680" windowWidth="27640" windowHeight="16940" activeTab="1" xr2:uid="{16C6983D-01A8-D84C-BBD3-41A4FB49F759}"/>
  </bookViews>
  <sheets>
    <sheet name="Main" sheetId="1" r:id="rId1"/>
    <sheet name="Movie 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3" i="2" l="1"/>
  <c r="AM24" i="2"/>
  <c r="AC6" i="2"/>
  <c r="AC22" i="2" s="1"/>
  <c r="AB6" i="2"/>
  <c r="AM22" i="2"/>
  <c r="AA14" i="2"/>
  <c r="IB2" i="2"/>
  <c r="IC2" i="2" s="1"/>
  <c r="HN2" i="2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HM2" i="2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AL2" i="2"/>
  <c r="AK2" i="2"/>
  <c r="AB22" i="2"/>
  <c r="AJ2" i="2"/>
  <c r="AJ13" i="2"/>
  <c r="AC13" i="2"/>
  <c r="AD13" i="2" s="1"/>
  <c r="AE13" i="2" s="1"/>
  <c r="AF13" i="2" s="1"/>
  <c r="AG13" i="2" s="1"/>
  <c r="AH13" i="2" s="1"/>
  <c r="AI13" i="2" s="1"/>
  <c r="AB13" i="2"/>
  <c r="AB11" i="2"/>
  <c r="AB10" i="2"/>
  <c r="AB9" i="2"/>
  <c r="AB8" i="2"/>
  <c r="AB7" i="2"/>
  <c r="AD6" i="2" l="1"/>
  <c r="AC9" i="2"/>
  <c r="AD9" i="2" s="1"/>
  <c r="AC11" i="2"/>
  <c r="AD11" i="2" s="1"/>
  <c r="AC10" i="2"/>
  <c r="AD10" i="2" s="1"/>
  <c r="AB12" i="2"/>
  <c r="AB14" i="2" s="1"/>
  <c r="AB15" i="2" s="1"/>
  <c r="AB16" i="2" s="1"/>
  <c r="AC7" i="2"/>
  <c r="AD7" i="2" s="1"/>
  <c r="AD12" i="2" s="1"/>
  <c r="AD14" i="2" s="1"/>
  <c r="AC8" i="2"/>
  <c r="AD8" i="2" s="1"/>
  <c r="AE10" i="2" l="1"/>
  <c r="AD22" i="2"/>
  <c r="AE6" i="2"/>
  <c r="AC12" i="2"/>
  <c r="AC14" i="2" s="1"/>
  <c r="AC16" i="2" s="1"/>
  <c r="AE7" i="2"/>
  <c r="AC15" i="2"/>
  <c r="AD15" i="2" s="1"/>
  <c r="AD16" i="2" s="1"/>
  <c r="AF6" i="2" l="1"/>
  <c r="AE22" i="2"/>
  <c r="AE9" i="2"/>
  <c r="AE8" i="2"/>
  <c r="AE11" i="2"/>
  <c r="AG6" i="2" l="1"/>
  <c r="AF22" i="2"/>
  <c r="AF7" i="2"/>
  <c r="AF11" i="2"/>
  <c r="AG11" i="2" s="1"/>
  <c r="AF8" i="2"/>
  <c r="AG8" i="2" s="1"/>
  <c r="AE12" i="2"/>
  <c r="AE14" i="2" s="1"/>
  <c r="AF9" i="2"/>
  <c r="AG9" i="2" s="1"/>
  <c r="AF12" i="2"/>
  <c r="AF14" i="2" s="1"/>
  <c r="AF10" i="2"/>
  <c r="AG10" i="2" s="1"/>
  <c r="AE15" i="2" l="1"/>
  <c r="AF15" i="2" s="1"/>
  <c r="AE16" i="2"/>
  <c r="AH6" i="2"/>
  <c r="AG22" i="2"/>
  <c r="AG7" i="2"/>
  <c r="AG12" i="2" s="1"/>
  <c r="AG14" i="2" s="1"/>
  <c r="AF16" i="2" l="1"/>
  <c r="AG15" i="2"/>
  <c r="AG16" i="2" s="1"/>
  <c r="AI6" i="2"/>
  <c r="AH22" i="2"/>
  <c r="AH7" i="2"/>
  <c r="AH12" i="2" s="1"/>
  <c r="AH14" i="2" s="1"/>
  <c r="AH10" i="2"/>
  <c r="AI10" i="2" s="1"/>
  <c r="AH11" i="2"/>
  <c r="AI11" i="2" s="1"/>
  <c r="AH8" i="2"/>
  <c r="AI8" i="2" s="1"/>
  <c r="AH9" i="2"/>
  <c r="AH15" i="2" l="1"/>
  <c r="AH16" i="2" s="1"/>
  <c r="AJ6" i="2"/>
  <c r="AJ8" i="2" s="1"/>
  <c r="AI22" i="2"/>
  <c r="AI7" i="2"/>
  <c r="AI9" i="2"/>
  <c r="AJ9" i="2" s="1"/>
  <c r="AI12" i="2" l="1"/>
  <c r="AI14" i="2" s="1"/>
  <c r="AJ22" i="2"/>
  <c r="AJ11" i="2"/>
  <c r="AJ7" i="2"/>
  <c r="AJ10" i="2"/>
  <c r="AI15" i="2"/>
  <c r="AJ12" i="2" l="1"/>
  <c r="AJ14" i="2" s="1"/>
  <c r="AJ15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EW16" i="2" s="1"/>
  <c r="EX16" i="2" s="1"/>
  <c r="EY16" i="2" s="1"/>
  <c r="EZ16" i="2" s="1"/>
  <c r="FA16" i="2" s="1"/>
  <c r="FB16" i="2" s="1"/>
  <c r="FC16" i="2" s="1"/>
  <c r="FD16" i="2" s="1"/>
  <c r="FE16" i="2" s="1"/>
  <c r="FF16" i="2" s="1"/>
  <c r="FG16" i="2" s="1"/>
  <c r="FH16" i="2" s="1"/>
  <c r="FI16" i="2" s="1"/>
  <c r="FJ16" i="2" s="1"/>
  <c r="FK16" i="2" s="1"/>
  <c r="FL16" i="2" s="1"/>
  <c r="FM16" i="2" s="1"/>
  <c r="FN16" i="2" s="1"/>
  <c r="FO16" i="2" s="1"/>
  <c r="FP16" i="2" s="1"/>
  <c r="FQ16" i="2" s="1"/>
  <c r="FR16" i="2" s="1"/>
  <c r="FS16" i="2" s="1"/>
  <c r="FT16" i="2" s="1"/>
  <c r="FU16" i="2" s="1"/>
  <c r="FV16" i="2" s="1"/>
  <c r="FW16" i="2" s="1"/>
  <c r="FX16" i="2" s="1"/>
  <c r="FY16" i="2" s="1"/>
  <c r="FZ16" i="2" s="1"/>
  <c r="GA16" i="2" s="1"/>
  <c r="GB16" i="2" s="1"/>
  <c r="GC16" i="2" s="1"/>
  <c r="GD16" i="2" s="1"/>
  <c r="GE16" i="2" s="1"/>
  <c r="GF16" i="2" s="1"/>
  <c r="GG16" i="2" s="1"/>
  <c r="GH16" i="2" s="1"/>
  <c r="GI16" i="2" s="1"/>
  <c r="GJ16" i="2" s="1"/>
  <c r="GK16" i="2" s="1"/>
  <c r="GL16" i="2" s="1"/>
  <c r="GM16" i="2" s="1"/>
  <c r="GN16" i="2" s="1"/>
  <c r="GO16" i="2" s="1"/>
  <c r="GP16" i="2" s="1"/>
  <c r="GQ16" i="2" s="1"/>
  <c r="GR16" i="2" s="1"/>
  <c r="GS16" i="2" s="1"/>
  <c r="GT16" i="2" s="1"/>
  <c r="GU16" i="2" s="1"/>
  <c r="GV16" i="2" s="1"/>
  <c r="GW16" i="2" s="1"/>
  <c r="GX16" i="2" s="1"/>
  <c r="GY16" i="2" s="1"/>
  <c r="GZ16" i="2" s="1"/>
  <c r="HA16" i="2" s="1"/>
  <c r="HB16" i="2" s="1"/>
  <c r="HC16" i="2" s="1"/>
  <c r="HD16" i="2" s="1"/>
  <c r="HE16" i="2" s="1"/>
  <c r="HF16" i="2" s="1"/>
  <c r="HG16" i="2" s="1"/>
  <c r="HH16" i="2" s="1"/>
  <c r="HI16" i="2" s="1"/>
  <c r="HJ16" i="2" s="1"/>
  <c r="HK16" i="2" s="1"/>
  <c r="HL16" i="2" s="1"/>
  <c r="HM16" i="2" s="1"/>
  <c r="HN16" i="2" s="1"/>
  <c r="HO16" i="2" s="1"/>
  <c r="HP16" i="2" s="1"/>
  <c r="HQ16" i="2" s="1"/>
  <c r="HR16" i="2" s="1"/>
  <c r="HS16" i="2" s="1"/>
  <c r="HT16" i="2" s="1"/>
  <c r="HU16" i="2" s="1"/>
  <c r="HV16" i="2" s="1"/>
  <c r="HW16" i="2" s="1"/>
  <c r="HX16" i="2" s="1"/>
  <c r="HY16" i="2" s="1"/>
  <c r="HZ16" i="2" s="1"/>
  <c r="IA16" i="2" s="1"/>
  <c r="IB16" i="2" s="1"/>
  <c r="IC16" i="2" s="1"/>
  <c r="AM21" i="2" s="1"/>
  <c r="AI16" i="2"/>
  <c r="AA16" i="2" l="1"/>
  <c r="AA15" i="2"/>
  <c r="AA13" i="2"/>
  <c r="AA12" i="2"/>
  <c r="AA11" i="2"/>
  <c r="AA10" i="2"/>
  <c r="AA9" i="2"/>
  <c r="AA8" i="2"/>
  <c r="AA7" i="2"/>
  <c r="AA6" i="2"/>
  <c r="N22" i="2"/>
  <c r="M22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K54" i="2"/>
  <c r="K52" i="2"/>
  <c r="K38" i="2"/>
  <c r="L57" i="2"/>
  <c r="K57" i="2"/>
  <c r="J57" i="2"/>
  <c r="I57" i="2"/>
  <c r="H57" i="2"/>
  <c r="G57" i="2"/>
  <c r="F57" i="2"/>
  <c r="E57" i="2"/>
  <c r="D57" i="2"/>
  <c r="C57" i="2"/>
  <c r="L56" i="2"/>
  <c r="K56" i="2"/>
  <c r="J56" i="2"/>
  <c r="I56" i="2"/>
  <c r="H56" i="2"/>
  <c r="G56" i="2"/>
  <c r="F56" i="2"/>
  <c r="E56" i="2"/>
  <c r="D56" i="2"/>
  <c r="C56" i="2"/>
  <c r="J52" i="2"/>
  <c r="J54" i="2" s="1"/>
  <c r="J38" i="2"/>
  <c r="L54" i="2"/>
  <c r="L52" i="2"/>
  <c r="L38" i="2"/>
  <c r="L26" i="2"/>
  <c r="K26" i="2"/>
  <c r="J26" i="2"/>
  <c r="I26" i="2"/>
  <c r="H26" i="2"/>
  <c r="G26" i="2"/>
  <c r="F26" i="2"/>
  <c r="E26" i="2"/>
  <c r="D26" i="2"/>
  <c r="C26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Z22" i="2"/>
  <c r="Z21" i="2"/>
  <c r="Z20" i="2"/>
  <c r="Z19" i="2"/>
  <c r="Z13" i="2"/>
  <c r="Z6" i="2"/>
  <c r="Z12" i="2" s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Y13" i="2"/>
  <c r="Y6" i="2"/>
  <c r="Y12" i="2" s="1"/>
  <c r="Y14" i="2" s="1"/>
  <c r="Y16" i="2" s="1"/>
  <c r="C13" i="2"/>
  <c r="C6" i="2"/>
  <c r="C12" i="2" s="1"/>
  <c r="C14" i="2" s="1"/>
  <c r="C16" i="2" s="1"/>
  <c r="D13" i="2"/>
  <c r="D6" i="2"/>
  <c r="D12" i="2" s="1"/>
  <c r="E13" i="2"/>
  <c r="E6" i="2"/>
  <c r="E12" i="2" s="1"/>
  <c r="I13" i="2"/>
  <c r="I6" i="2"/>
  <c r="I12" i="2" s="1"/>
  <c r="H6" i="2"/>
  <c r="H12" i="2"/>
  <c r="H14" i="2" s="1"/>
  <c r="H16" i="2" s="1"/>
  <c r="H13" i="2"/>
  <c r="K22" i="2"/>
  <c r="K21" i="2"/>
  <c r="K20" i="2"/>
  <c r="K19" i="2"/>
  <c r="G13" i="2"/>
  <c r="G6" i="2"/>
  <c r="G12" i="2" s="1"/>
  <c r="G14" i="2" s="1"/>
  <c r="G16" i="2" s="1"/>
  <c r="K12" i="2"/>
  <c r="K13" i="2"/>
  <c r="K6" i="2"/>
  <c r="L13" i="2"/>
  <c r="L12" i="2"/>
  <c r="L14" i="2"/>
  <c r="L16" i="2" s="1"/>
  <c r="L21" i="2"/>
  <c r="L20" i="2"/>
  <c r="L19" i="2"/>
  <c r="L6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K9" i="1"/>
  <c r="K8" i="1"/>
  <c r="K7" i="1"/>
  <c r="L8" i="1"/>
  <c r="L7" i="1"/>
  <c r="K6" i="1"/>
  <c r="AA22" i="2" l="1"/>
  <c r="Z14" i="2"/>
  <c r="Z16" i="2" s="1"/>
  <c r="D14" i="2"/>
  <c r="D16" i="2" s="1"/>
  <c r="E14" i="2"/>
  <c r="E16" i="2" s="1"/>
  <c r="I14" i="2"/>
  <c r="I16" i="2" s="1"/>
  <c r="K14" i="2"/>
  <c r="K16" i="2" s="1"/>
  <c r="L22" i="2"/>
</calcChain>
</file>

<file path=xl/sharedStrings.xml><?xml version="1.0" encoding="utf-8"?>
<sst xmlns="http://schemas.openxmlformats.org/spreadsheetml/2006/main" count="73" uniqueCount="65">
  <si>
    <t>P</t>
  </si>
  <si>
    <t>S</t>
  </si>
  <si>
    <t>MC</t>
  </si>
  <si>
    <t>C</t>
  </si>
  <si>
    <t>D</t>
  </si>
  <si>
    <t>EV</t>
  </si>
  <si>
    <t>Q224</t>
  </si>
  <si>
    <t>Q225</t>
  </si>
  <si>
    <t>Q123</t>
  </si>
  <si>
    <t>Q223</t>
  </si>
  <si>
    <t>Q323</t>
  </si>
  <si>
    <t>Q423</t>
  </si>
  <si>
    <t>Q124</t>
  </si>
  <si>
    <t>Q324</t>
  </si>
  <si>
    <t>Q424</t>
  </si>
  <si>
    <t>Q125</t>
  </si>
  <si>
    <t>Q325</t>
  </si>
  <si>
    <t>Q425</t>
  </si>
  <si>
    <t>Admissions</t>
  </si>
  <si>
    <t xml:space="preserve">Food &amp; Bev </t>
  </si>
  <si>
    <t>Other Theatre</t>
  </si>
  <si>
    <t>Total Revenues</t>
  </si>
  <si>
    <t xml:space="preserve">YY Growth </t>
  </si>
  <si>
    <t>Film Exhibition costs</t>
  </si>
  <si>
    <t>Opex</t>
  </si>
  <si>
    <t xml:space="preserve">Rent </t>
  </si>
  <si>
    <t>G&amp;A</t>
  </si>
  <si>
    <t>Operating Income</t>
  </si>
  <si>
    <t xml:space="preserve">EBT </t>
  </si>
  <si>
    <t>Taxes</t>
  </si>
  <si>
    <t xml:space="preserve">Net Income </t>
  </si>
  <si>
    <t>Total Other Income</t>
  </si>
  <si>
    <t>Margins</t>
  </si>
  <si>
    <t xml:space="preserve">Food. Bev </t>
  </si>
  <si>
    <t xml:space="preserve">Cash </t>
  </si>
  <si>
    <t>E</t>
  </si>
  <si>
    <t>TL + E</t>
  </si>
  <si>
    <t>A/P</t>
  </si>
  <si>
    <t>Accrued Exp/Other</t>
  </si>
  <si>
    <t>Deferred Revenues</t>
  </si>
  <si>
    <t>Current borrowings</t>
  </si>
  <si>
    <t>Current fin lease</t>
  </si>
  <si>
    <t>Current Op Lease</t>
  </si>
  <si>
    <t>LT Borrowings</t>
  </si>
  <si>
    <t>Fin Lease</t>
  </si>
  <si>
    <t>Op Lease</t>
  </si>
  <si>
    <t>Exhibitor Serv</t>
  </si>
  <si>
    <t>Deferred Tax Liab</t>
  </si>
  <si>
    <t>OLTL</t>
  </si>
  <si>
    <t>TL</t>
  </si>
  <si>
    <t>TA</t>
  </si>
  <si>
    <t>Restricted cash</t>
  </si>
  <si>
    <t>A/R</t>
  </si>
  <si>
    <t>OCA</t>
  </si>
  <si>
    <t>PPE</t>
  </si>
  <si>
    <t>Intangibles assets</t>
  </si>
  <si>
    <t>Goodwill</t>
  </si>
  <si>
    <t>OLTA</t>
  </si>
  <si>
    <t>Total Debt</t>
  </si>
  <si>
    <t xml:space="preserve">Total Cash </t>
  </si>
  <si>
    <t xml:space="preserve">Terminal </t>
  </si>
  <si>
    <t xml:space="preserve">Discount </t>
  </si>
  <si>
    <t>NPV</t>
  </si>
  <si>
    <t>Shares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</si>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</sst>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477520</xdr:colOff>
      <xdr:row>0</xdr:row>
      <xdr:rowOff>33867</xdr:rowOff>
    </xdr:from>
    <xdr:to>
      <xdr:col>12</xdr:col>
      <xdr:colOff>0</xdr:colOff>
      <xdr:row>55</xdr:row>
      <xdr:rowOff>40640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4E7D0D-0A75-6AC8-7134-A41C3758BF97}"/>
            </a:ext>
          </a:extLst>
        </xdr:cNvPr>
        <xdr:cNvCxnSpPr/>
      </xdr:nvCxnSpPr>
      <xdr:spPr>
        <a:xfrm flipH="1">
          <a:off x="6116320" y="33867"/>
          <a:ext cx="20320" cy="1118277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16933</xdr:colOff>
      <xdr:row>0</xdr:row>
      <xdr:rowOff>8467</xdr:rowOff>
    </xdr:from>
    <xdr:to>
      <xdr:col>26</xdr:col>
      <xdr:colOff>42333</xdr:colOff>
      <xdr:row>32</xdr:row>
      <xdr:rowOff>93133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DDFB2CA-2375-6647-8814-8AC2AD394371}"/>
            </a:ext>
          </a:extLst>
        </xdr:cNvPr>
        <xdr:cNvCxnSpPr/>
      </xdr:nvCxnSpPr>
      <xdr:spPr>
        <a:xfrm>
          <a:off x="12539133" y="8467"/>
          <a:ext cx="25400" cy="65870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8A97-1B0B-8A47-AC4D-A57DC06B1FE6}">
  <dimension ref="J4:L9"/>
  <sheetViews>
    <sheetView topLeftCell="C1" zoomScale="159" workbookViewId="0">
      <selection activeCell="K4" sqref="K4"/>
    </sheetView>
  </sheetViews>
  <sheetFormatPr baseColWidth="10" defaultRowHeight="16" x14ac:dyDescent="0.2"/>
  <cols>
    <col min="1" max="9" width="10.83203125" style="3"/>
    <col min="10" max="10" width="4" style="3" bestFit="1" customWidth="1"/>
    <col min="11" max="11" width="5.6640625" style="3" bestFit="1" customWidth="1"/>
    <col min="12" max="12" width="5.5" style="3" bestFit="1" customWidth="1"/>
    <col min="13" max="16384" width="10.83203125" style="3"/>
  </cols>
  <sheetData>
    <row r="4" spans="10:12" x14ac:dyDescent="0.2">
      <c r="J4" s="3" t="s">
        <v>0</v>
      </c>
      <c r="K4" s="3">
        <v>2.98</v>
      </c>
    </row>
    <row r="5" spans="10:12" x14ac:dyDescent="0.2">
      <c r="J5" s="3" t="s">
        <v>1</v>
      </c>
      <c r="K5" s="3">
        <v>512.94356100000005</v>
      </c>
      <c r="L5" s="3" t="s">
        <v>7</v>
      </c>
    </row>
    <row r="6" spans="10:12" x14ac:dyDescent="0.2">
      <c r="J6" s="3" t="s">
        <v>2</v>
      </c>
      <c r="K6" s="3">
        <f>+K4*K5</f>
        <v>1528.5718117800002</v>
      </c>
    </row>
    <row r="7" spans="10:12" x14ac:dyDescent="0.2">
      <c r="J7" s="3" t="s">
        <v>3</v>
      </c>
      <c r="K7" s="3">
        <f>423.7+51.4</f>
        <v>475.09999999999997</v>
      </c>
      <c r="L7" s="3" t="str">
        <f>+L5</f>
        <v>Q225</v>
      </c>
    </row>
    <row r="8" spans="10:12" x14ac:dyDescent="0.2">
      <c r="J8" s="3" t="s">
        <v>4</v>
      </c>
      <c r="K8" s="3">
        <f>3989.2+20</f>
        <v>4009.2</v>
      </c>
      <c r="L8" s="3" t="str">
        <f>+L7</f>
        <v>Q225</v>
      </c>
    </row>
    <row r="9" spans="10:12" x14ac:dyDescent="0.2">
      <c r="J9" s="3" t="s">
        <v>5</v>
      </c>
      <c r="K9" s="3">
        <f>+K6-K7+K8</f>
        <v>5062.6718117800001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338E-77FB-5B42-B57C-AE48CFD219DD}">
  <dimension ref="B2:IC57"/>
  <sheetViews>
    <sheetView tabSelected="1" zoomScale="125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M23" sqref="AM23"/>
    </sheetView>
  </sheetViews>
  <sheetFormatPr baseColWidth="10" defaultRowHeight="16" x14ac:dyDescent="0.2"/>
  <cols>
    <col min="1" max="1" width="2.5" style="3" customWidth="1"/>
    <col min="2" max="2" width="17.83203125" style="3" bestFit="1" customWidth="1"/>
    <col min="3" max="3" width="5.5" style="3" bestFit="1" customWidth="1"/>
    <col min="4" max="6" width="5.83203125" style="3" bestFit="1" customWidth="1"/>
    <col min="7" max="7" width="5.5" style="3" bestFit="1" customWidth="1"/>
    <col min="8" max="9" width="5.83203125" style="3" bestFit="1" customWidth="1"/>
    <col min="10" max="10" width="6.83203125" style="3" bestFit="1" customWidth="1"/>
    <col min="11" max="12" width="6.5" style="3" bestFit="1" customWidth="1"/>
    <col min="13" max="14" width="5.83203125" style="3" bestFit="1" customWidth="1"/>
    <col min="15" max="16" width="10.83203125" style="3"/>
    <col min="17" max="24" width="5.1640625" style="3" bestFit="1" customWidth="1"/>
    <col min="25" max="36" width="5.83203125" style="3" bestFit="1" customWidth="1"/>
    <col min="37" max="37" width="5.1640625" style="3" bestFit="1" customWidth="1"/>
    <col min="38" max="38" width="8.83203125" style="3" bestFit="1" customWidth="1"/>
    <col min="39" max="39" width="11.1640625" style="3" bestFit="1" customWidth="1"/>
    <col min="40" max="60" width="5.1640625" style="3" bestFit="1" customWidth="1"/>
    <col min="61" max="237" width="5.83203125" style="3" bestFit="1" customWidth="1"/>
    <col min="238" max="16384" width="10.83203125" style="3"/>
  </cols>
  <sheetData>
    <row r="2" spans="2:237" s="1" customFormat="1" x14ac:dyDescent="0.2"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6</v>
      </c>
      <c r="I2" s="4" t="s">
        <v>13</v>
      </c>
      <c r="J2" s="4" t="s">
        <v>14</v>
      </c>
      <c r="K2" s="4" t="s">
        <v>15</v>
      </c>
      <c r="L2" s="4" t="s">
        <v>7</v>
      </c>
      <c r="M2" s="4" t="s">
        <v>16</v>
      </c>
      <c r="N2" s="4" t="s">
        <v>17</v>
      </c>
      <c r="Q2" s="1">
        <v>2015</v>
      </c>
      <c r="R2" s="1">
        <f>+Q2+1</f>
        <v>2016</v>
      </c>
      <c r="S2" s="1">
        <f t="shared" ref="S2:AJ2" si="0">+R2+1</f>
        <v>2017</v>
      </c>
      <c r="T2" s="1">
        <f t="shared" si="0"/>
        <v>2018</v>
      </c>
      <c r="U2" s="1">
        <f t="shared" si="0"/>
        <v>2019</v>
      </c>
      <c r="V2" s="1">
        <f t="shared" si="0"/>
        <v>2020</v>
      </c>
      <c r="W2" s="1">
        <f t="shared" si="0"/>
        <v>2021</v>
      </c>
      <c r="X2" s="1">
        <f t="shared" si="0"/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>+AJ2+1</f>
        <v>2035</v>
      </c>
      <c r="AL2" s="1">
        <f t="shared" ref="AL2:CW2" si="1">+AK2+1</f>
        <v>2036</v>
      </c>
      <c r="AM2" s="1">
        <f t="shared" si="1"/>
        <v>2037</v>
      </c>
      <c r="AN2" s="1">
        <f t="shared" si="1"/>
        <v>2038</v>
      </c>
      <c r="AO2" s="1">
        <f t="shared" si="1"/>
        <v>2039</v>
      </c>
      <c r="AP2" s="1">
        <f t="shared" si="1"/>
        <v>2040</v>
      </c>
      <c r="AQ2" s="1">
        <f t="shared" si="1"/>
        <v>2041</v>
      </c>
      <c r="AR2" s="1">
        <f t="shared" si="1"/>
        <v>2042</v>
      </c>
      <c r="AS2" s="1">
        <f t="shared" si="1"/>
        <v>2043</v>
      </c>
      <c r="AT2" s="1">
        <f t="shared" si="1"/>
        <v>2044</v>
      </c>
      <c r="AU2" s="1">
        <f t="shared" si="1"/>
        <v>2045</v>
      </c>
      <c r="AV2" s="1">
        <f t="shared" si="1"/>
        <v>2046</v>
      </c>
      <c r="AW2" s="1">
        <f t="shared" si="1"/>
        <v>2047</v>
      </c>
      <c r="AX2" s="1">
        <f t="shared" si="1"/>
        <v>2048</v>
      </c>
      <c r="AY2" s="1">
        <f t="shared" si="1"/>
        <v>2049</v>
      </c>
      <c r="AZ2" s="1">
        <f t="shared" si="1"/>
        <v>2050</v>
      </c>
      <c r="BA2" s="1">
        <f t="shared" si="1"/>
        <v>2051</v>
      </c>
      <c r="BB2" s="1">
        <f t="shared" si="1"/>
        <v>2052</v>
      </c>
      <c r="BC2" s="1">
        <f t="shared" si="1"/>
        <v>2053</v>
      </c>
      <c r="BD2" s="1">
        <f t="shared" si="1"/>
        <v>2054</v>
      </c>
      <c r="BE2" s="1">
        <f t="shared" si="1"/>
        <v>2055</v>
      </c>
      <c r="BF2" s="1">
        <f t="shared" si="1"/>
        <v>2056</v>
      </c>
      <c r="BG2" s="1">
        <f t="shared" si="1"/>
        <v>2057</v>
      </c>
      <c r="BH2" s="1">
        <f t="shared" si="1"/>
        <v>2058</v>
      </c>
      <c r="BI2" s="1">
        <f t="shared" si="1"/>
        <v>2059</v>
      </c>
      <c r="BJ2" s="1">
        <f t="shared" si="1"/>
        <v>2060</v>
      </c>
      <c r="BK2" s="1">
        <f t="shared" si="1"/>
        <v>2061</v>
      </c>
      <c r="BL2" s="1">
        <f t="shared" si="1"/>
        <v>2062</v>
      </c>
      <c r="BM2" s="1">
        <f t="shared" si="1"/>
        <v>2063</v>
      </c>
      <c r="BN2" s="1">
        <f t="shared" si="1"/>
        <v>2064</v>
      </c>
      <c r="BO2" s="1">
        <f t="shared" si="1"/>
        <v>2065</v>
      </c>
      <c r="BP2" s="1">
        <f t="shared" si="1"/>
        <v>2066</v>
      </c>
      <c r="BQ2" s="1">
        <f t="shared" si="1"/>
        <v>2067</v>
      </c>
      <c r="BR2" s="1">
        <f t="shared" si="1"/>
        <v>2068</v>
      </c>
      <c r="BS2" s="1">
        <f t="shared" si="1"/>
        <v>2069</v>
      </c>
      <c r="BT2" s="1">
        <f t="shared" si="1"/>
        <v>2070</v>
      </c>
      <c r="BU2" s="1">
        <f t="shared" si="1"/>
        <v>2071</v>
      </c>
      <c r="BV2" s="1">
        <f t="shared" si="1"/>
        <v>2072</v>
      </c>
      <c r="BW2" s="1">
        <f t="shared" si="1"/>
        <v>2073</v>
      </c>
      <c r="BX2" s="1">
        <f t="shared" si="1"/>
        <v>2074</v>
      </c>
      <c r="BY2" s="1">
        <f t="shared" si="1"/>
        <v>2075</v>
      </c>
      <c r="BZ2" s="1">
        <f t="shared" si="1"/>
        <v>2076</v>
      </c>
      <c r="CA2" s="1">
        <f t="shared" si="1"/>
        <v>2077</v>
      </c>
      <c r="CB2" s="1">
        <f t="shared" si="1"/>
        <v>2078</v>
      </c>
      <c r="CC2" s="1">
        <f t="shared" si="1"/>
        <v>2079</v>
      </c>
      <c r="CD2" s="1">
        <f t="shared" si="1"/>
        <v>2080</v>
      </c>
      <c r="CE2" s="1">
        <f t="shared" si="1"/>
        <v>2081</v>
      </c>
      <c r="CF2" s="1">
        <f t="shared" si="1"/>
        <v>2082</v>
      </c>
      <c r="CG2" s="1">
        <f t="shared" si="1"/>
        <v>2083</v>
      </c>
      <c r="CH2" s="1">
        <f t="shared" si="1"/>
        <v>2084</v>
      </c>
      <c r="CI2" s="1">
        <f t="shared" si="1"/>
        <v>2085</v>
      </c>
      <c r="CJ2" s="1">
        <f t="shared" si="1"/>
        <v>2086</v>
      </c>
      <c r="CK2" s="1">
        <f t="shared" si="1"/>
        <v>2087</v>
      </c>
      <c r="CL2" s="1">
        <f t="shared" si="1"/>
        <v>2088</v>
      </c>
      <c r="CM2" s="1">
        <f t="shared" si="1"/>
        <v>2089</v>
      </c>
      <c r="CN2" s="1">
        <f t="shared" si="1"/>
        <v>2090</v>
      </c>
      <c r="CO2" s="1">
        <f t="shared" si="1"/>
        <v>2091</v>
      </c>
      <c r="CP2" s="1">
        <f t="shared" si="1"/>
        <v>2092</v>
      </c>
      <c r="CQ2" s="1">
        <f t="shared" si="1"/>
        <v>2093</v>
      </c>
      <c r="CR2" s="1">
        <f t="shared" si="1"/>
        <v>2094</v>
      </c>
      <c r="CS2" s="1">
        <f t="shared" si="1"/>
        <v>2095</v>
      </c>
      <c r="CT2" s="1">
        <f t="shared" si="1"/>
        <v>2096</v>
      </c>
      <c r="CU2" s="1">
        <f t="shared" si="1"/>
        <v>2097</v>
      </c>
      <c r="CV2" s="1">
        <f t="shared" si="1"/>
        <v>2098</v>
      </c>
      <c r="CW2" s="1">
        <f t="shared" si="1"/>
        <v>2099</v>
      </c>
      <c r="CX2" s="1">
        <f t="shared" ref="CX2:FI2" si="2">+CW2+1</f>
        <v>2100</v>
      </c>
      <c r="CY2" s="1">
        <f t="shared" si="2"/>
        <v>2101</v>
      </c>
      <c r="CZ2" s="1">
        <f t="shared" si="2"/>
        <v>2102</v>
      </c>
      <c r="DA2" s="1">
        <f t="shared" si="2"/>
        <v>2103</v>
      </c>
      <c r="DB2" s="1">
        <f t="shared" si="2"/>
        <v>2104</v>
      </c>
      <c r="DC2" s="1">
        <f t="shared" si="2"/>
        <v>2105</v>
      </c>
      <c r="DD2" s="1">
        <f t="shared" si="2"/>
        <v>2106</v>
      </c>
      <c r="DE2" s="1">
        <f t="shared" si="2"/>
        <v>2107</v>
      </c>
      <c r="DF2" s="1">
        <f t="shared" si="2"/>
        <v>2108</v>
      </c>
      <c r="DG2" s="1">
        <f t="shared" si="2"/>
        <v>2109</v>
      </c>
      <c r="DH2" s="1">
        <f t="shared" si="2"/>
        <v>2110</v>
      </c>
      <c r="DI2" s="1">
        <f t="shared" si="2"/>
        <v>2111</v>
      </c>
      <c r="DJ2" s="1">
        <f t="shared" si="2"/>
        <v>2112</v>
      </c>
      <c r="DK2" s="1">
        <f t="shared" si="2"/>
        <v>2113</v>
      </c>
      <c r="DL2" s="1">
        <f t="shared" si="2"/>
        <v>2114</v>
      </c>
      <c r="DM2" s="1">
        <f t="shared" si="2"/>
        <v>2115</v>
      </c>
      <c r="DN2" s="1">
        <f t="shared" si="2"/>
        <v>2116</v>
      </c>
      <c r="DO2" s="1">
        <f t="shared" si="2"/>
        <v>2117</v>
      </c>
      <c r="DP2" s="1">
        <f t="shared" si="2"/>
        <v>2118</v>
      </c>
      <c r="DQ2" s="1">
        <f t="shared" si="2"/>
        <v>2119</v>
      </c>
      <c r="DR2" s="1">
        <f t="shared" si="2"/>
        <v>2120</v>
      </c>
      <c r="DS2" s="1">
        <f t="shared" si="2"/>
        <v>2121</v>
      </c>
      <c r="DT2" s="1">
        <f t="shared" si="2"/>
        <v>2122</v>
      </c>
      <c r="DU2" s="1">
        <f t="shared" si="2"/>
        <v>2123</v>
      </c>
      <c r="DV2" s="1">
        <f t="shared" si="2"/>
        <v>2124</v>
      </c>
      <c r="DW2" s="1">
        <f t="shared" si="2"/>
        <v>2125</v>
      </c>
      <c r="DX2" s="1">
        <f t="shared" si="2"/>
        <v>2126</v>
      </c>
      <c r="DY2" s="1">
        <f t="shared" si="2"/>
        <v>2127</v>
      </c>
      <c r="DZ2" s="1">
        <f t="shared" si="2"/>
        <v>2128</v>
      </c>
      <c r="EA2" s="1">
        <f t="shared" si="2"/>
        <v>2129</v>
      </c>
      <c r="EB2" s="1">
        <f t="shared" si="2"/>
        <v>2130</v>
      </c>
      <c r="EC2" s="1">
        <f t="shared" si="2"/>
        <v>2131</v>
      </c>
      <c r="ED2" s="1">
        <f t="shared" si="2"/>
        <v>2132</v>
      </c>
      <c r="EE2" s="1">
        <f t="shared" si="2"/>
        <v>2133</v>
      </c>
      <c r="EF2" s="1">
        <f t="shared" si="2"/>
        <v>2134</v>
      </c>
      <c r="EG2" s="1">
        <f t="shared" si="2"/>
        <v>2135</v>
      </c>
      <c r="EH2" s="1">
        <f t="shared" si="2"/>
        <v>2136</v>
      </c>
      <c r="EI2" s="1">
        <f t="shared" si="2"/>
        <v>2137</v>
      </c>
      <c r="EJ2" s="1">
        <f t="shared" si="2"/>
        <v>2138</v>
      </c>
      <c r="EK2" s="1">
        <f t="shared" si="2"/>
        <v>2139</v>
      </c>
      <c r="EL2" s="1">
        <f t="shared" si="2"/>
        <v>2140</v>
      </c>
      <c r="EM2" s="1">
        <f t="shared" si="2"/>
        <v>2141</v>
      </c>
      <c r="EN2" s="1">
        <f t="shared" si="2"/>
        <v>2142</v>
      </c>
      <c r="EO2" s="1">
        <f t="shared" si="2"/>
        <v>2143</v>
      </c>
      <c r="EP2" s="1">
        <f t="shared" si="2"/>
        <v>2144</v>
      </c>
      <c r="EQ2" s="1">
        <f t="shared" si="2"/>
        <v>2145</v>
      </c>
      <c r="ER2" s="1">
        <f t="shared" si="2"/>
        <v>2146</v>
      </c>
      <c r="ES2" s="1">
        <f t="shared" si="2"/>
        <v>2147</v>
      </c>
      <c r="ET2" s="1">
        <f t="shared" si="2"/>
        <v>2148</v>
      </c>
      <c r="EU2" s="1">
        <f t="shared" si="2"/>
        <v>2149</v>
      </c>
      <c r="EV2" s="1">
        <f t="shared" si="2"/>
        <v>2150</v>
      </c>
      <c r="EW2" s="1">
        <f t="shared" si="2"/>
        <v>2151</v>
      </c>
      <c r="EX2" s="1">
        <f t="shared" si="2"/>
        <v>2152</v>
      </c>
      <c r="EY2" s="1">
        <f t="shared" si="2"/>
        <v>2153</v>
      </c>
      <c r="EZ2" s="1">
        <f t="shared" si="2"/>
        <v>2154</v>
      </c>
      <c r="FA2" s="1">
        <f t="shared" si="2"/>
        <v>2155</v>
      </c>
      <c r="FB2" s="1">
        <f t="shared" si="2"/>
        <v>2156</v>
      </c>
      <c r="FC2" s="1">
        <f t="shared" si="2"/>
        <v>2157</v>
      </c>
      <c r="FD2" s="1">
        <f t="shared" si="2"/>
        <v>2158</v>
      </c>
      <c r="FE2" s="1">
        <f t="shared" si="2"/>
        <v>2159</v>
      </c>
      <c r="FF2" s="1">
        <f t="shared" si="2"/>
        <v>2160</v>
      </c>
      <c r="FG2" s="1">
        <f t="shared" si="2"/>
        <v>2161</v>
      </c>
      <c r="FH2" s="1">
        <f t="shared" si="2"/>
        <v>2162</v>
      </c>
      <c r="FI2" s="1">
        <f t="shared" si="2"/>
        <v>2163</v>
      </c>
      <c r="FJ2" s="1">
        <f t="shared" ref="FJ2:HL2" si="3">+FI2+1</f>
        <v>2164</v>
      </c>
      <c r="FK2" s="1">
        <f t="shared" si="3"/>
        <v>2165</v>
      </c>
      <c r="FL2" s="1">
        <f t="shared" si="3"/>
        <v>2166</v>
      </c>
      <c r="FM2" s="1">
        <f t="shared" si="3"/>
        <v>2167</v>
      </c>
      <c r="FN2" s="1">
        <f t="shared" si="3"/>
        <v>2168</v>
      </c>
      <c r="FO2" s="1">
        <f t="shared" si="3"/>
        <v>2169</v>
      </c>
      <c r="FP2" s="1">
        <f t="shared" si="3"/>
        <v>2170</v>
      </c>
      <c r="FQ2" s="1">
        <f t="shared" si="3"/>
        <v>2171</v>
      </c>
      <c r="FR2" s="1">
        <f t="shared" si="3"/>
        <v>2172</v>
      </c>
      <c r="FS2" s="1">
        <f t="shared" si="3"/>
        <v>2173</v>
      </c>
      <c r="FT2" s="1">
        <f t="shared" si="3"/>
        <v>2174</v>
      </c>
      <c r="FU2" s="1">
        <f t="shared" si="3"/>
        <v>2175</v>
      </c>
      <c r="FV2" s="1">
        <f t="shared" si="3"/>
        <v>2176</v>
      </c>
      <c r="FW2" s="1">
        <f t="shared" si="3"/>
        <v>2177</v>
      </c>
      <c r="FX2" s="1">
        <f t="shared" si="3"/>
        <v>2178</v>
      </c>
      <c r="FY2" s="1">
        <f t="shared" si="3"/>
        <v>2179</v>
      </c>
      <c r="FZ2" s="1">
        <f t="shared" si="3"/>
        <v>2180</v>
      </c>
      <c r="GA2" s="1">
        <f t="shared" si="3"/>
        <v>2181</v>
      </c>
      <c r="GB2" s="1">
        <f t="shared" si="3"/>
        <v>2182</v>
      </c>
      <c r="GC2" s="1">
        <f t="shared" si="3"/>
        <v>2183</v>
      </c>
      <c r="GD2" s="1">
        <f t="shared" si="3"/>
        <v>2184</v>
      </c>
      <c r="GE2" s="1">
        <f t="shared" si="3"/>
        <v>2185</v>
      </c>
      <c r="GF2" s="1">
        <f t="shared" si="3"/>
        <v>2186</v>
      </c>
      <c r="GG2" s="1">
        <f t="shared" si="3"/>
        <v>2187</v>
      </c>
      <c r="GH2" s="1">
        <f t="shared" si="3"/>
        <v>2188</v>
      </c>
      <c r="GI2" s="1">
        <f t="shared" si="3"/>
        <v>2189</v>
      </c>
      <c r="GJ2" s="1">
        <f t="shared" si="3"/>
        <v>2190</v>
      </c>
      <c r="GK2" s="1">
        <f t="shared" si="3"/>
        <v>2191</v>
      </c>
      <c r="GL2" s="1">
        <f t="shared" si="3"/>
        <v>2192</v>
      </c>
      <c r="GM2" s="1">
        <f t="shared" si="3"/>
        <v>2193</v>
      </c>
      <c r="GN2" s="1">
        <f t="shared" si="3"/>
        <v>2194</v>
      </c>
      <c r="GO2" s="1">
        <f t="shared" si="3"/>
        <v>2195</v>
      </c>
      <c r="GP2" s="1">
        <f t="shared" si="3"/>
        <v>2196</v>
      </c>
      <c r="GQ2" s="1">
        <f t="shared" si="3"/>
        <v>2197</v>
      </c>
      <c r="GR2" s="1">
        <f t="shared" si="3"/>
        <v>2198</v>
      </c>
      <c r="GS2" s="1">
        <f t="shared" si="3"/>
        <v>2199</v>
      </c>
      <c r="GT2" s="1">
        <f t="shared" si="3"/>
        <v>2200</v>
      </c>
      <c r="GU2" s="1">
        <f t="shared" si="3"/>
        <v>2201</v>
      </c>
      <c r="GV2" s="1">
        <f t="shared" si="3"/>
        <v>2202</v>
      </c>
      <c r="GW2" s="1">
        <f t="shared" si="3"/>
        <v>2203</v>
      </c>
      <c r="GX2" s="1">
        <f t="shared" si="3"/>
        <v>2204</v>
      </c>
      <c r="GY2" s="1">
        <f t="shared" si="3"/>
        <v>2205</v>
      </c>
      <c r="GZ2" s="1">
        <f t="shared" si="3"/>
        <v>2206</v>
      </c>
      <c r="HA2" s="1">
        <f t="shared" si="3"/>
        <v>2207</v>
      </c>
      <c r="HB2" s="1">
        <f t="shared" si="3"/>
        <v>2208</v>
      </c>
      <c r="HC2" s="1">
        <f t="shared" si="3"/>
        <v>2209</v>
      </c>
      <c r="HD2" s="1">
        <f t="shared" si="3"/>
        <v>2210</v>
      </c>
      <c r="HE2" s="1">
        <f t="shared" si="3"/>
        <v>2211</v>
      </c>
      <c r="HF2" s="1">
        <f t="shared" si="3"/>
        <v>2212</v>
      </c>
      <c r="HG2" s="1">
        <f t="shared" si="3"/>
        <v>2213</v>
      </c>
      <c r="HH2" s="1">
        <f t="shared" si="3"/>
        <v>2214</v>
      </c>
      <c r="HI2" s="1">
        <f t="shared" si="3"/>
        <v>2215</v>
      </c>
      <c r="HJ2" s="1">
        <f t="shared" si="3"/>
        <v>2216</v>
      </c>
      <c r="HK2" s="1">
        <f t="shared" si="3"/>
        <v>2217</v>
      </c>
      <c r="HL2" s="1">
        <f t="shared" si="3"/>
        <v>2218</v>
      </c>
      <c r="HM2" s="1">
        <f t="shared" ref="HM2:IA2" si="4">+HL2+1</f>
        <v>2219</v>
      </c>
      <c r="HN2" s="1">
        <f t="shared" si="4"/>
        <v>2220</v>
      </c>
      <c r="HO2" s="1">
        <f t="shared" si="4"/>
        <v>2221</v>
      </c>
      <c r="HP2" s="1">
        <f t="shared" si="4"/>
        <v>2222</v>
      </c>
      <c r="HQ2" s="1">
        <f t="shared" si="4"/>
        <v>2223</v>
      </c>
      <c r="HR2" s="1">
        <f t="shared" si="4"/>
        <v>2224</v>
      </c>
      <c r="HS2" s="1">
        <f t="shared" si="4"/>
        <v>2225</v>
      </c>
      <c r="HT2" s="1">
        <f t="shared" si="4"/>
        <v>2226</v>
      </c>
      <c r="HU2" s="1">
        <f t="shared" si="4"/>
        <v>2227</v>
      </c>
      <c r="HV2" s="1">
        <f t="shared" si="4"/>
        <v>2228</v>
      </c>
      <c r="HW2" s="1">
        <f t="shared" si="4"/>
        <v>2229</v>
      </c>
      <c r="HX2" s="1">
        <f t="shared" si="4"/>
        <v>2230</v>
      </c>
      <c r="HY2" s="1">
        <f t="shared" si="4"/>
        <v>2231</v>
      </c>
      <c r="HZ2" s="1">
        <f t="shared" si="4"/>
        <v>2232</v>
      </c>
      <c r="IA2" s="1">
        <f t="shared" si="4"/>
        <v>2233</v>
      </c>
      <c r="IB2" s="1">
        <f t="shared" ref="IB2:IE2" si="5">+IA2+1</f>
        <v>2234</v>
      </c>
      <c r="IC2" s="1">
        <f t="shared" si="5"/>
        <v>2235</v>
      </c>
    </row>
    <row r="3" spans="2:237" x14ac:dyDescent="0.2">
      <c r="B3" s="3" t="s">
        <v>18</v>
      </c>
      <c r="C3" s="3">
        <v>534.1</v>
      </c>
      <c r="D3" s="3">
        <v>744.1</v>
      </c>
      <c r="E3" s="3">
        <v>797.7</v>
      </c>
      <c r="F3" s="3">
        <f>+Y3-SUM(C3:E3)</f>
        <v>614.59999999999991</v>
      </c>
      <c r="G3" s="3">
        <v>530.5</v>
      </c>
      <c r="H3" s="3">
        <v>564.4</v>
      </c>
      <c r="I3" s="3">
        <v>744.2</v>
      </c>
      <c r="J3" s="3">
        <f>+Z3-SUM(G3:I3)</f>
        <v>721.39999999999986</v>
      </c>
      <c r="K3" s="3">
        <v>473.5</v>
      </c>
      <c r="L3" s="3">
        <v>762.6</v>
      </c>
      <c r="Y3" s="3">
        <v>2690.5</v>
      </c>
      <c r="Z3" s="3">
        <v>2560.5</v>
      </c>
    </row>
    <row r="4" spans="2:237" x14ac:dyDescent="0.2">
      <c r="B4" s="3" t="s">
        <v>19</v>
      </c>
      <c r="C4" s="3">
        <v>328.7</v>
      </c>
      <c r="D4" s="3">
        <v>488.2</v>
      </c>
      <c r="E4" s="3">
        <v>482.7</v>
      </c>
      <c r="F4" s="3">
        <f t="shared" ref="F4:F16" si="6">+Y4-SUM(C4:E4)</f>
        <v>370.20000000000005</v>
      </c>
      <c r="G4" s="3">
        <v>321.2</v>
      </c>
      <c r="H4" s="3">
        <v>367.1</v>
      </c>
      <c r="I4" s="3">
        <v>490.4</v>
      </c>
      <c r="J4" s="3">
        <f t="shared" ref="J4:J16" si="7">+Z4-SUM(G4:I4)</f>
        <v>446.20000000000027</v>
      </c>
      <c r="K4" s="3">
        <v>283.39999999999998</v>
      </c>
      <c r="L4" s="3">
        <v>499.6</v>
      </c>
      <c r="Y4" s="3">
        <v>1669.8</v>
      </c>
      <c r="Z4" s="3">
        <v>1624.9</v>
      </c>
    </row>
    <row r="5" spans="2:237" x14ac:dyDescent="0.2">
      <c r="B5" s="3" t="s">
        <v>20</v>
      </c>
      <c r="C5" s="3">
        <v>91.6</v>
      </c>
      <c r="D5" s="3">
        <v>115.6</v>
      </c>
      <c r="E5" s="3">
        <v>125.5</v>
      </c>
      <c r="F5" s="3">
        <f t="shared" si="6"/>
        <v>119.60000000000002</v>
      </c>
      <c r="G5" s="3">
        <v>99.7</v>
      </c>
      <c r="H5" s="3">
        <v>99.1</v>
      </c>
      <c r="I5" s="3">
        <v>114.2</v>
      </c>
      <c r="J5" s="3">
        <f t="shared" si="7"/>
        <v>138.80000000000001</v>
      </c>
      <c r="K5" s="3">
        <v>105.6</v>
      </c>
      <c r="L5" s="3">
        <v>135.69999999999999</v>
      </c>
      <c r="Y5" s="3">
        <v>452.3</v>
      </c>
      <c r="Z5" s="3">
        <v>451.8</v>
      </c>
    </row>
    <row r="6" spans="2:237" s="6" customFormat="1" x14ac:dyDescent="0.2">
      <c r="B6" s="6" t="s">
        <v>21</v>
      </c>
      <c r="C6" s="6">
        <f>+SUM(C3:C5)</f>
        <v>954.4</v>
      </c>
      <c r="D6" s="6">
        <f>+SUM(D3:D5)</f>
        <v>1347.8999999999999</v>
      </c>
      <c r="E6" s="6">
        <f>+SUM(E3:E5)</f>
        <v>1405.9</v>
      </c>
      <c r="F6" s="6">
        <f t="shared" si="6"/>
        <v>1104.4000000000005</v>
      </c>
      <c r="G6" s="6">
        <f>+SUM(G3:G5)</f>
        <v>951.40000000000009</v>
      </c>
      <c r="H6" s="6">
        <f>+SUM(H3:H5)</f>
        <v>1030.5999999999999</v>
      </c>
      <c r="I6" s="6">
        <f>+SUM(I3:I5)</f>
        <v>1348.8</v>
      </c>
      <c r="J6" s="6">
        <f t="shared" si="7"/>
        <v>1306.3999999999996</v>
      </c>
      <c r="K6" s="6">
        <f>+SUM(K3:K5)</f>
        <v>862.5</v>
      </c>
      <c r="L6" s="6">
        <f>+SUM(L3:L5)</f>
        <v>1397.9</v>
      </c>
      <c r="M6" s="6">
        <f>+L6</f>
        <v>1397.9</v>
      </c>
      <c r="N6" s="6">
        <f>+M6</f>
        <v>1397.9</v>
      </c>
      <c r="Y6" s="6">
        <f>+SUM(Y3:Y5)</f>
        <v>4812.6000000000004</v>
      </c>
      <c r="Z6" s="6">
        <f>+SUM(Z3:Z5)</f>
        <v>4637.2</v>
      </c>
      <c r="AA6" s="6">
        <f>SUM(K6:N6)</f>
        <v>5056.2000000000007</v>
      </c>
      <c r="AB6" s="6">
        <f>+AA6*1.01</f>
        <v>5106.7620000000006</v>
      </c>
      <c r="AC6" s="6">
        <f t="shared" ref="AC6:AJ6" si="8">+AB6*1.01</f>
        <v>5157.8296200000004</v>
      </c>
      <c r="AD6" s="6">
        <f t="shared" si="8"/>
        <v>5209.4079162000007</v>
      </c>
      <c r="AE6" s="6">
        <f t="shared" si="8"/>
        <v>5261.5019953620003</v>
      </c>
      <c r="AF6" s="6">
        <f t="shared" si="8"/>
        <v>5314.1170153156208</v>
      </c>
      <c r="AG6" s="6">
        <f t="shared" si="8"/>
        <v>5367.2581854687769</v>
      </c>
      <c r="AH6" s="6">
        <f t="shared" si="8"/>
        <v>5420.9307673234644</v>
      </c>
      <c r="AI6" s="6">
        <f t="shared" si="8"/>
        <v>5475.1400749966988</v>
      </c>
      <c r="AJ6" s="6">
        <f t="shared" si="8"/>
        <v>5529.8914757466655</v>
      </c>
    </row>
    <row r="7" spans="2:237" x14ac:dyDescent="0.2">
      <c r="B7" s="3" t="s">
        <v>23</v>
      </c>
      <c r="C7" s="3">
        <v>246.2</v>
      </c>
      <c r="D7" s="3">
        <v>383.1</v>
      </c>
      <c r="E7" s="3">
        <v>398.5</v>
      </c>
      <c r="F7" s="3">
        <f t="shared" si="6"/>
        <v>263.29999999999995</v>
      </c>
      <c r="G7" s="3">
        <v>239.3</v>
      </c>
      <c r="H7" s="3">
        <v>272.3</v>
      </c>
      <c r="I7" s="3">
        <v>381.4</v>
      </c>
      <c r="J7" s="3">
        <f t="shared" si="7"/>
        <v>346.20000000000005</v>
      </c>
      <c r="K7" s="3">
        <v>204.8</v>
      </c>
      <c r="L7" s="3">
        <v>392.1</v>
      </c>
      <c r="M7" s="3">
        <f>+M$6*(I7/I$6)</f>
        <v>395.2840005931198</v>
      </c>
      <c r="N7" s="3">
        <f>+N$6*(J7/J$6)</f>
        <v>370.44778015921634</v>
      </c>
      <c r="Y7" s="3">
        <v>1291.0999999999999</v>
      </c>
      <c r="Z7" s="3">
        <v>1239.2</v>
      </c>
      <c r="AA7" s="7">
        <f t="shared" ref="AA7:AA16" si="9">SUM(K7:N7)</f>
        <v>1362.6317807523362</v>
      </c>
      <c r="AB7" s="3">
        <f>+AB$6*(AA7/AA$6)</f>
        <v>1376.2580985598595</v>
      </c>
      <c r="AC7" s="3">
        <f t="shared" ref="AC7:AI7" si="10">+AC$6*(AB7/AB$6)</f>
        <v>1390.0206795454581</v>
      </c>
      <c r="AD7" s="3">
        <f t="shared" si="10"/>
        <v>1403.9208863409128</v>
      </c>
      <c r="AE7" s="3">
        <f t="shared" si="10"/>
        <v>1417.9600952043218</v>
      </c>
      <c r="AF7" s="3">
        <f t="shared" si="10"/>
        <v>1432.1396961563651</v>
      </c>
      <c r="AG7" s="3">
        <f t="shared" si="10"/>
        <v>1446.4610931179288</v>
      </c>
      <c r="AH7" s="3">
        <f t="shared" si="10"/>
        <v>1460.9257040491079</v>
      </c>
      <c r="AI7" s="3">
        <f t="shared" si="10"/>
        <v>1475.5349610895989</v>
      </c>
      <c r="AJ7" s="3">
        <f t="shared" ref="AJ7" si="11">+AJ$6*(AI7/AI$6)</f>
        <v>1490.290310700495</v>
      </c>
    </row>
    <row r="8" spans="2:237" x14ac:dyDescent="0.2">
      <c r="B8" s="3" t="s">
        <v>19</v>
      </c>
      <c r="C8" s="3">
        <v>61.4</v>
      </c>
      <c r="D8" s="3">
        <v>91.7</v>
      </c>
      <c r="E8" s="3">
        <v>90.1</v>
      </c>
      <c r="F8" s="3">
        <f t="shared" si="6"/>
        <v>72.100000000000023</v>
      </c>
      <c r="G8" s="3">
        <v>63</v>
      </c>
      <c r="H8" s="3">
        <v>69.900000000000006</v>
      </c>
      <c r="I8" s="3">
        <v>89.7</v>
      </c>
      <c r="J8" s="3">
        <f t="shared" si="7"/>
        <v>83</v>
      </c>
      <c r="K8" s="3">
        <v>57.2</v>
      </c>
      <c r="L8" s="3">
        <v>96.1</v>
      </c>
      <c r="M8" s="3">
        <f>+M$6*(I8/I$6)</f>
        <v>92.965324733096097</v>
      </c>
      <c r="N8" s="3">
        <f>+N$6*(J8/J$6)</f>
        <v>88.813303735456245</v>
      </c>
      <c r="Y8" s="3">
        <v>315.3</v>
      </c>
      <c r="Z8" s="3">
        <v>305.60000000000002</v>
      </c>
      <c r="AA8" s="7">
        <f t="shared" si="9"/>
        <v>335.07862846855238</v>
      </c>
      <c r="AB8" s="3">
        <f t="shared" ref="AB8:AI11" si="12">+AB$6*(AA8/AA$6)</f>
        <v>338.42941475323789</v>
      </c>
      <c r="AC8" s="3">
        <f t="shared" si="12"/>
        <v>341.81370890077028</v>
      </c>
      <c r="AD8" s="3">
        <f t="shared" si="12"/>
        <v>345.23184598977798</v>
      </c>
      <c r="AE8" s="3">
        <f t="shared" si="12"/>
        <v>348.68416444967573</v>
      </c>
      <c r="AF8" s="3">
        <f t="shared" si="12"/>
        <v>352.17100609417253</v>
      </c>
      <c r="AG8" s="3">
        <f t="shared" si="12"/>
        <v>355.69271615511423</v>
      </c>
      <c r="AH8" s="3">
        <f t="shared" si="12"/>
        <v>359.24964331666536</v>
      </c>
      <c r="AI8" s="3">
        <f t="shared" si="12"/>
        <v>362.84213974983197</v>
      </c>
      <c r="AJ8" s="3">
        <f t="shared" ref="AJ8" si="13">+AJ$6*(AI8/AI$6)</f>
        <v>366.47056114733027</v>
      </c>
    </row>
    <row r="9" spans="2:237" x14ac:dyDescent="0.2">
      <c r="B9" s="3" t="s">
        <v>24</v>
      </c>
      <c r="C9" s="3">
        <v>383.2</v>
      </c>
      <c r="D9" s="3">
        <v>412</v>
      </c>
      <c r="E9" s="3">
        <v>449.8</v>
      </c>
      <c r="F9" s="3">
        <f t="shared" si="6"/>
        <v>446.5</v>
      </c>
      <c r="G9" s="3">
        <v>393.8</v>
      </c>
      <c r="H9" s="3">
        <v>389.5</v>
      </c>
      <c r="I9" s="3">
        <v>454.6</v>
      </c>
      <c r="J9" s="3">
        <f t="shared" si="7"/>
        <v>441.5</v>
      </c>
      <c r="K9" s="3">
        <v>393.2</v>
      </c>
      <c r="L9" s="3">
        <v>458.4</v>
      </c>
      <c r="M9" s="3">
        <f>+M$6*(I9/I$6)</f>
        <v>471.14868030842234</v>
      </c>
      <c r="N9" s="3">
        <f>+N$6*(J9/J$6)</f>
        <v>472.42257348438477</v>
      </c>
      <c r="Y9" s="3">
        <v>1691.5</v>
      </c>
      <c r="Z9" s="3">
        <v>1679.4</v>
      </c>
      <c r="AA9" s="7">
        <f t="shared" si="9"/>
        <v>1795.171253792807</v>
      </c>
      <c r="AB9" s="3">
        <f t="shared" si="12"/>
        <v>1813.1229663307349</v>
      </c>
      <c r="AC9" s="3">
        <f t="shared" si="12"/>
        <v>1831.2541959940422</v>
      </c>
      <c r="AD9" s="3">
        <f t="shared" si="12"/>
        <v>1849.5667379539827</v>
      </c>
      <c r="AE9" s="3">
        <f t="shared" si="12"/>
        <v>1868.0624053335225</v>
      </c>
      <c r="AF9" s="3">
        <f t="shared" si="12"/>
        <v>1886.7430293868579</v>
      </c>
      <c r="AG9" s="3">
        <f t="shared" si="12"/>
        <v>1905.6104596807265</v>
      </c>
      <c r="AH9" s="3">
        <f t="shared" si="12"/>
        <v>1924.6665642775336</v>
      </c>
      <c r="AI9" s="3">
        <f t="shared" si="12"/>
        <v>1943.9132299203088</v>
      </c>
      <c r="AJ9" s="3">
        <f t="shared" ref="AJ9" si="14">+AJ$6*(AI9/AI$6)</f>
        <v>1963.3523622195119</v>
      </c>
    </row>
    <row r="10" spans="2:237" x14ac:dyDescent="0.2">
      <c r="B10" s="3" t="s">
        <v>25</v>
      </c>
      <c r="C10" s="3">
        <v>205.7</v>
      </c>
      <c r="D10" s="3">
        <v>220.8</v>
      </c>
      <c r="E10" s="3">
        <v>224.3</v>
      </c>
      <c r="F10" s="3">
        <f t="shared" si="6"/>
        <v>222.70000000000005</v>
      </c>
      <c r="G10" s="3">
        <v>224.5</v>
      </c>
      <c r="H10" s="3">
        <v>218.4</v>
      </c>
      <c r="I10" s="3">
        <v>216.4</v>
      </c>
      <c r="J10" s="3">
        <f t="shared" si="7"/>
        <v>214.30000000000007</v>
      </c>
      <c r="K10" s="3">
        <v>218.1</v>
      </c>
      <c r="L10" s="3">
        <v>222.6</v>
      </c>
      <c r="M10" s="3">
        <f>+M$6*(I10/I$6)</f>
        <v>224.2775504151839</v>
      </c>
      <c r="N10" s="3">
        <f>+N$6*(J10/J$6)</f>
        <v>229.30953000612385</v>
      </c>
      <c r="Y10" s="3">
        <v>873.5</v>
      </c>
      <c r="Z10" s="3">
        <v>873.6</v>
      </c>
      <c r="AA10" s="7">
        <f t="shared" si="9"/>
        <v>894.28708042130779</v>
      </c>
      <c r="AB10" s="3">
        <f t="shared" si="12"/>
        <v>903.22995122552084</v>
      </c>
      <c r="AC10" s="3">
        <f t="shared" si="12"/>
        <v>912.26225073777596</v>
      </c>
      <c r="AD10" s="3">
        <f t="shared" si="12"/>
        <v>921.38487324515381</v>
      </c>
      <c r="AE10" s="3">
        <f t="shared" si="12"/>
        <v>930.59872197760524</v>
      </c>
      <c r="AF10" s="3">
        <f t="shared" si="12"/>
        <v>939.90470919738141</v>
      </c>
      <c r="AG10" s="3">
        <f t="shared" si="12"/>
        <v>949.30375628935519</v>
      </c>
      <c r="AH10" s="3">
        <f t="shared" si="12"/>
        <v>958.7967938522487</v>
      </c>
      <c r="AI10" s="3">
        <f t="shared" si="12"/>
        <v>968.38476179077111</v>
      </c>
      <c r="AJ10" s="3">
        <f t="shared" ref="AJ10" si="15">+AJ$6*(AI10/AI$6)</f>
        <v>978.06860940867887</v>
      </c>
    </row>
    <row r="11" spans="2:237" x14ac:dyDescent="0.2">
      <c r="B11" s="3" t="s">
        <v>26</v>
      </c>
      <c r="C11" s="3">
        <v>72.3</v>
      </c>
      <c r="D11" s="3">
        <v>58.1</v>
      </c>
      <c r="E11" s="3">
        <v>54.4</v>
      </c>
      <c r="F11" s="3">
        <f t="shared" si="6"/>
        <v>57.099999999999994</v>
      </c>
      <c r="G11" s="3">
        <v>57.7</v>
      </c>
      <c r="H11" s="3">
        <v>49</v>
      </c>
      <c r="I11" s="3">
        <v>54</v>
      </c>
      <c r="J11" s="3">
        <f t="shared" si="7"/>
        <v>66.100000000000023</v>
      </c>
      <c r="K11" s="3">
        <v>56</v>
      </c>
      <c r="L11" s="3">
        <v>58.2</v>
      </c>
      <c r="M11" s="3">
        <f>+M$6*(I11/I$6)</f>
        <v>55.965747330960859</v>
      </c>
      <c r="N11" s="3">
        <f>+N$6*(J11/J$6)</f>
        <v>70.729631047152537</v>
      </c>
      <c r="Y11" s="3">
        <v>241.9</v>
      </c>
      <c r="Z11" s="3">
        <v>226.8</v>
      </c>
      <c r="AA11" s="7">
        <f t="shared" si="9"/>
        <v>240.89537837811341</v>
      </c>
      <c r="AB11" s="3">
        <f t="shared" si="12"/>
        <v>243.30433216189454</v>
      </c>
      <c r="AC11" s="3">
        <f t="shared" si="12"/>
        <v>245.73737548351349</v>
      </c>
      <c r="AD11" s="3">
        <f t="shared" si="12"/>
        <v>248.19474923834863</v>
      </c>
      <c r="AE11" s="3">
        <f t="shared" si="12"/>
        <v>250.67669673073209</v>
      </c>
      <c r="AF11" s="3">
        <f t="shared" si="12"/>
        <v>253.18346369803945</v>
      </c>
      <c r="AG11" s="3">
        <f t="shared" si="12"/>
        <v>255.71529833501984</v>
      </c>
      <c r="AH11" s="3">
        <f t="shared" si="12"/>
        <v>258.27245131837003</v>
      </c>
      <c r="AI11" s="3">
        <f t="shared" si="12"/>
        <v>260.85517583155377</v>
      </c>
      <c r="AJ11" s="3">
        <f t="shared" ref="AJ11" si="16">+AJ$6*(AI11/AI$6)</f>
        <v>263.46372758986928</v>
      </c>
    </row>
    <row r="12" spans="2:237" x14ac:dyDescent="0.2">
      <c r="B12" s="3" t="s">
        <v>27</v>
      </c>
      <c r="C12" s="3">
        <f>+C6-SUM(C7:C11)</f>
        <v>-14.399999999999977</v>
      </c>
      <c r="D12" s="3">
        <f>+D6-SUM(D7:D11)</f>
        <v>182.20000000000005</v>
      </c>
      <c r="E12" s="3">
        <f>+E6-SUM(E7:E11)</f>
        <v>188.79999999999995</v>
      </c>
      <c r="F12" s="3">
        <f t="shared" si="6"/>
        <v>42.700000000001069</v>
      </c>
      <c r="G12" s="3">
        <f>+G6-SUM(G7:G11)</f>
        <v>-26.899999999999977</v>
      </c>
      <c r="H12" s="3">
        <f>+H6-SUM(H7:H11)</f>
        <v>31.499999999999886</v>
      </c>
      <c r="I12" s="3">
        <f>+I6-SUM(I7:I11)</f>
        <v>152.69999999999982</v>
      </c>
      <c r="J12" s="3">
        <f t="shared" si="7"/>
        <v>155.29999999999973</v>
      </c>
      <c r="K12" s="3">
        <f>+K6-SUM(K7:K11)</f>
        <v>-66.800000000000068</v>
      </c>
      <c r="L12" s="3">
        <f>+L6-SUM(L7:L11)</f>
        <v>170.5</v>
      </c>
      <c r="M12" s="3">
        <f>+M6-SUM(M7:M11)</f>
        <v>158.25869661921706</v>
      </c>
      <c r="N12" s="3">
        <f>+N6-SUM(N7:N11)</f>
        <v>166.17718156766637</v>
      </c>
      <c r="Y12" s="3">
        <f>+Y6-SUM(Y7:Y11)</f>
        <v>399.30000000000109</v>
      </c>
      <c r="Z12" s="3">
        <f>+Z6-SUM(Z7:Z11)</f>
        <v>312.59999999999945</v>
      </c>
      <c r="AA12" s="7">
        <f t="shared" si="9"/>
        <v>428.13587818688336</v>
      </c>
      <c r="AB12" s="3">
        <f>+AB6-SUM(AB7:AB11)</f>
        <v>432.41723696875306</v>
      </c>
      <c r="AC12" s="3">
        <f t="shared" ref="AC12:AJ12" si="17">+AC6-SUM(AC7:AC11)</f>
        <v>436.74140933844046</v>
      </c>
      <c r="AD12" s="3">
        <f t="shared" si="17"/>
        <v>441.10882343182493</v>
      </c>
      <c r="AE12" s="3">
        <f t="shared" si="17"/>
        <v>445.51991166614334</v>
      </c>
      <c r="AF12" s="3">
        <f t="shared" si="17"/>
        <v>449.97511078280422</v>
      </c>
      <c r="AG12" s="3">
        <f t="shared" si="17"/>
        <v>454.47486189063238</v>
      </c>
      <c r="AH12" s="3">
        <f t="shared" si="17"/>
        <v>459.01961050953832</v>
      </c>
      <c r="AI12" s="3">
        <f t="shared" si="17"/>
        <v>463.60980661463418</v>
      </c>
      <c r="AJ12" s="3">
        <f t="shared" si="17"/>
        <v>468.24590468077986</v>
      </c>
    </row>
    <row r="13" spans="2:237" x14ac:dyDescent="0.2">
      <c r="B13" s="3" t="s">
        <v>31</v>
      </c>
      <c r="C13" s="3">
        <f>37.8+90.7+0.9-13.5</f>
        <v>115.9</v>
      </c>
      <c r="D13" s="3">
        <f>+-31.9+92+1+5.1</f>
        <v>66.2</v>
      </c>
      <c r="E13" s="3">
        <f>+-15.9+93.4+0.9-3</f>
        <v>75.400000000000006</v>
      </c>
      <c r="F13" s="3">
        <f t="shared" si="6"/>
        <v>31.199999999999989</v>
      </c>
      <c r="G13" s="3">
        <f>+-42.8+91+0.9-5.1</f>
        <v>44</v>
      </c>
      <c r="H13" s="3">
        <f>+-108.2+89.2+0.6-6.1</f>
        <v>-24.5</v>
      </c>
      <c r="I13" s="3">
        <f>+-22.8+109.6+1-3.2</f>
        <v>84.6</v>
      </c>
      <c r="J13" s="3">
        <f t="shared" si="7"/>
        <v>130.60000000000002</v>
      </c>
      <c r="K13" s="3">
        <f>+-58.8+109+1.2-5.7</f>
        <v>45.7</v>
      </c>
      <c r="L13" s="3">
        <f>+-32.1+109.6+1.4-1.4</f>
        <v>77.5</v>
      </c>
      <c r="M13" s="3">
        <f>+L13</f>
        <v>77.5</v>
      </c>
      <c r="N13" s="3">
        <f>+M13</f>
        <v>77.5</v>
      </c>
      <c r="Y13" s="3">
        <f>-69.1+369.6+3.7-15.5</f>
        <v>288.7</v>
      </c>
      <c r="Z13" s="3">
        <f>+-156.2+401.8+5.4-16.3</f>
        <v>234.70000000000002</v>
      </c>
      <c r="AA13" s="7">
        <f t="shared" si="9"/>
        <v>278.2</v>
      </c>
      <c r="AB13" s="3">
        <f>+AA13</f>
        <v>278.2</v>
      </c>
      <c r="AC13" s="3">
        <f t="shared" ref="AC13:AI13" si="18">+AB13</f>
        <v>278.2</v>
      </c>
      <c r="AD13" s="3">
        <f t="shared" si="18"/>
        <v>278.2</v>
      </c>
      <c r="AE13" s="3">
        <f t="shared" si="18"/>
        <v>278.2</v>
      </c>
      <c r="AF13" s="3">
        <f t="shared" si="18"/>
        <v>278.2</v>
      </c>
      <c r="AG13" s="3">
        <f t="shared" si="18"/>
        <v>278.2</v>
      </c>
      <c r="AH13" s="3">
        <f t="shared" si="18"/>
        <v>278.2</v>
      </c>
      <c r="AI13" s="3">
        <f t="shared" si="18"/>
        <v>278.2</v>
      </c>
      <c r="AJ13" s="3">
        <f t="shared" ref="AJ13" si="19">+AI13</f>
        <v>278.2</v>
      </c>
    </row>
    <row r="14" spans="2:237" x14ac:dyDescent="0.2">
      <c r="B14" s="3" t="s">
        <v>28</v>
      </c>
      <c r="C14" s="3">
        <f>+SUM(C12:C13)</f>
        <v>101.50000000000003</v>
      </c>
      <c r="D14" s="3">
        <f>+SUM(D12:D13)</f>
        <v>248.40000000000003</v>
      </c>
      <c r="E14" s="3">
        <f>+SUM(E12:E13)</f>
        <v>264.19999999999993</v>
      </c>
      <c r="F14" s="3">
        <f t="shared" si="6"/>
        <v>73.900000000001114</v>
      </c>
      <c r="G14" s="3">
        <f>+SUM(G12:G13)</f>
        <v>17.100000000000023</v>
      </c>
      <c r="H14" s="3">
        <f>+SUM(H12:H13)</f>
        <v>6.9999999999998863</v>
      </c>
      <c r="I14" s="3">
        <f>+SUM(I12:I13)</f>
        <v>237.29999999999981</v>
      </c>
      <c r="J14" s="3">
        <f t="shared" si="7"/>
        <v>285.89999999999975</v>
      </c>
      <c r="K14" s="3">
        <f>+SUM(K12:K13)</f>
        <v>-21.100000000000065</v>
      </c>
      <c r="L14" s="3">
        <f>+SUM(L12:L13)</f>
        <v>248</v>
      </c>
      <c r="M14" s="3">
        <f>+SUM(M12:M13)</f>
        <v>235.75869661921706</v>
      </c>
      <c r="N14" s="3">
        <f>+SUM(N12:N13)</f>
        <v>243.67718156766637</v>
      </c>
      <c r="Y14" s="3">
        <f>+SUM(Y12:Y13)</f>
        <v>688.00000000000114</v>
      </c>
      <c r="Z14" s="3">
        <f>+SUM(Z12:Z13)</f>
        <v>547.2999999999995</v>
      </c>
      <c r="AA14" s="7">
        <f>+AA12-AA13</f>
        <v>149.93587818688337</v>
      </c>
      <c r="AB14" s="7">
        <f t="shared" ref="AB14:AJ14" si="20">+AB12-AB13</f>
        <v>154.21723696875307</v>
      </c>
      <c r="AC14" s="7">
        <f t="shared" si="20"/>
        <v>158.54140933844047</v>
      </c>
      <c r="AD14" s="7">
        <f t="shared" si="20"/>
        <v>162.90882343182494</v>
      </c>
      <c r="AE14" s="7">
        <f t="shared" si="20"/>
        <v>167.31991166614335</v>
      </c>
      <c r="AF14" s="7">
        <f t="shared" si="20"/>
        <v>171.77511078280423</v>
      </c>
      <c r="AG14" s="7">
        <f t="shared" si="20"/>
        <v>176.27486189063239</v>
      </c>
      <c r="AH14" s="7">
        <f t="shared" si="20"/>
        <v>180.81961050953834</v>
      </c>
      <c r="AI14" s="7">
        <f t="shared" si="20"/>
        <v>185.40980661463419</v>
      </c>
      <c r="AJ14" s="7">
        <f t="shared" si="20"/>
        <v>190.04590468077987</v>
      </c>
    </row>
    <row r="15" spans="2:237" x14ac:dyDescent="0.2">
      <c r="B15" s="3" t="s">
        <v>29</v>
      </c>
      <c r="C15" s="3">
        <v>1.9</v>
      </c>
      <c r="D15" s="3">
        <v>0.4</v>
      </c>
      <c r="E15" s="3">
        <v>2.2999999999999998</v>
      </c>
      <c r="F15" s="3">
        <f t="shared" si="6"/>
        <v>-1.1999999999999997</v>
      </c>
      <c r="G15" s="3">
        <v>1.8</v>
      </c>
      <c r="H15" s="3">
        <v>0.7</v>
      </c>
      <c r="I15" s="3">
        <v>-1.1000000000000001</v>
      </c>
      <c r="J15" s="3">
        <f t="shared" si="7"/>
        <v>0.70000000000000018</v>
      </c>
      <c r="K15" s="3">
        <v>1.6</v>
      </c>
      <c r="L15" s="3">
        <v>1.2</v>
      </c>
      <c r="M15" s="3">
        <f>+M14*(L15/L14)</f>
        <v>1.1407678868671793</v>
      </c>
      <c r="N15" s="3">
        <f>+N14*(M15/M14)</f>
        <v>1.1790831366177406</v>
      </c>
      <c r="Y15" s="3">
        <v>3.4</v>
      </c>
      <c r="Z15" s="3">
        <v>2.1</v>
      </c>
      <c r="AA15" s="7">
        <f t="shared" si="9"/>
        <v>5.1198510234849195</v>
      </c>
      <c r="AB15" s="3">
        <f>+AB14*(AA15/AA14)</f>
        <v>5.2660463131402766</v>
      </c>
      <c r="AC15" s="3">
        <f t="shared" ref="AC15:AJ15" si="21">+AC14*(AB15/AB14)</f>
        <v>5.4137035556921527</v>
      </c>
      <c r="AD15" s="3">
        <f t="shared" si="21"/>
        <v>5.5628373706695546</v>
      </c>
      <c r="AE15" s="3">
        <f t="shared" si="21"/>
        <v>5.7134625237967338</v>
      </c>
      <c r="AF15" s="3">
        <f t="shared" si="21"/>
        <v>5.8655939284551604</v>
      </c>
      <c r="AG15" s="3">
        <f t="shared" si="21"/>
        <v>6.0192466471601946</v>
      </c>
      <c r="AH15" s="3">
        <f t="shared" si="21"/>
        <v>6.1744358930522614</v>
      </c>
      <c r="AI15" s="3">
        <f t="shared" si="21"/>
        <v>6.3311770314032785</v>
      </c>
      <c r="AJ15" s="3">
        <f t="shared" si="21"/>
        <v>6.4894855811377665</v>
      </c>
    </row>
    <row r="16" spans="2:237" x14ac:dyDescent="0.2">
      <c r="B16" s="3" t="s">
        <v>30</v>
      </c>
      <c r="C16" s="3">
        <f>+C14-C15</f>
        <v>99.600000000000023</v>
      </c>
      <c r="D16" s="3">
        <f>+D14-D15</f>
        <v>248.00000000000003</v>
      </c>
      <c r="E16" s="3">
        <f>+E14-E15</f>
        <v>261.89999999999992</v>
      </c>
      <c r="F16" s="3">
        <f t="shared" si="6"/>
        <v>75.10000000000116</v>
      </c>
      <c r="G16" s="3">
        <f>+G14-G15</f>
        <v>15.300000000000022</v>
      </c>
      <c r="H16" s="3">
        <f>+H14-H15</f>
        <v>6.2999999999998861</v>
      </c>
      <c r="I16" s="3">
        <f>+I14-I15</f>
        <v>238.39999999999981</v>
      </c>
      <c r="J16" s="3">
        <f t="shared" si="7"/>
        <v>285.19999999999976</v>
      </c>
      <c r="K16" s="3">
        <f>+K14-K15</f>
        <v>-22.700000000000067</v>
      </c>
      <c r="L16" s="3">
        <f>+L14-L15</f>
        <v>246.8</v>
      </c>
      <c r="M16" s="3">
        <f>+M14-M15</f>
        <v>234.6179287323499</v>
      </c>
      <c r="N16" s="3">
        <f>+N14-N15</f>
        <v>242.49809843104862</v>
      </c>
      <c r="Y16" s="3">
        <f>+Y14-Y15</f>
        <v>684.60000000000116</v>
      </c>
      <c r="Z16" s="3">
        <f>+Z14-Z15</f>
        <v>545.19999999999948</v>
      </c>
      <c r="AA16" s="7">
        <f t="shared" si="9"/>
        <v>701.21602716339839</v>
      </c>
      <c r="AB16" s="3">
        <f>+AB14-AB15</f>
        <v>148.95119065561281</v>
      </c>
      <c r="AC16" s="3">
        <f t="shared" ref="AC16:AJ16" si="22">+AC14-AC15</f>
        <v>153.12770578274831</v>
      </c>
      <c r="AD16" s="3">
        <f t="shared" si="22"/>
        <v>157.3459860611554</v>
      </c>
      <c r="AE16" s="3">
        <f t="shared" si="22"/>
        <v>161.60644914234663</v>
      </c>
      <c r="AF16" s="3">
        <f t="shared" si="22"/>
        <v>165.90951685434908</v>
      </c>
      <c r="AG16" s="3">
        <f t="shared" si="22"/>
        <v>170.25561524347219</v>
      </c>
      <c r="AH16" s="3">
        <f t="shared" si="22"/>
        <v>174.64517461648609</v>
      </c>
      <c r="AI16" s="3">
        <f t="shared" si="22"/>
        <v>179.07862958323091</v>
      </c>
      <c r="AJ16" s="3">
        <f t="shared" si="22"/>
        <v>183.55641909964211</v>
      </c>
      <c r="AK16" s="3">
        <f>+AJ16*(1+$AM$19)</f>
        <v>185.39198329063854</v>
      </c>
      <c r="AL16" s="3">
        <f t="shared" ref="AL16:CW16" si="23">+AK16*(1+$AM$19)</f>
        <v>187.24590312354493</v>
      </c>
      <c r="AM16" s="3">
        <f t="shared" si="23"/>
        <v>189.11836215478039</v>
      </c>
      <c r="AN16" s="3">
        <f t="shared" si="23"/>
        <v>191.0095457763282</v>
      </c>
      <c r="AO16" s="3">
        <f t="shared" si="23"/>
        <v>192.91964123409147</v>
      </c>
      <c r="AP16" s="3">
        <f t="shared" si="23"/>
        <v>194.8488376464324</v>
      </c>
      <c r="AQ16" s="3">
        <f t="shared" si="23"/>
        <v>196.79732602289673</v>
      </c>
      <c r="AR16" s="3">
        <f t="shared" si="23"/>
        <v>198.7652992831257</v>
      </c>
      <c r="AS16" s="3">
        <f t="shared" si="23"/>
        <v>200.75295227595697</v>
      </c>
      <c r="AT16" s="3">
        <f t="shared" si="23"/>
        <v>202.76048179871654</v>
      </c>
      <c r="AU16" s="3">
        <f t="shared" si="23"/>
        <v>204.78808661670371</v>
      </c>
      <c r="AV16" s="3">
        <f t="shared" si="23"/>
        <v>206.83596748287076</v>
      </c>
      <c r="AW16" s="3">
        <f t="shared" si="23"/>
        <v>208.90432715769947</v>
      </c>
      <c r="AX16" s="3">
        <f t="shared" si="23"/>
        <v>210.99337042927647</v>
      </c>
      <c r="AY16" s="3">
        <f t="shared" si="23"/>
        <v>213.10330413356922</v>
      </c>
      <c r="AZ16" s="3">
        <f t="shared" si="23"/>
        <v>215.23433717490491</v>
      </c>
      <c r="BA16" s="3">
        <f t="shared" si="23"/>
        <v>217.38668054665396</v>
      </c>
      <c r="BB16" s="3">
        <f t="shared" si="23"/>
        <v>219.56054735212049</v>
      </c>
      <c r="BC16" s="3">
        <f t="shared" si="23"/>
        <v>221.75615282564169</v>
      </c>
      <c r="BD16" s="3">
        <f t="shared" si="23"/>
        <v>223.97371435389812</v>
      </c>
      <c r="BE16" s="3">
        <f t="shared" si="23"/>
        <v>226.21345149743709</v>
      </c>
      <c r="BF16" s="3">
        <f t="shared" si="23"/>
        <v>228.47558601241147</v>
      </c>
      <c r="BG16" s="3">
        <f t="shared" si="23"/>
        <v>230.76034187253558</v>
      </c>
      <c r="BH16" s="3">
        <f t="shared" si="23"/>
        <v>233.06794529126094</v>
      </c>
      <c r="BI16" s="3">
        <f t="shared" si="23"/>
        <v>235.39862474417356</v>
      </c>
      <c r="BJ16" s="3">
        <f t="shared" si="23"/>
        <v>237.75261099161528</v>
      </c>
      <c r="BK16" s="3">
        <f t="shared" si="23"/>
        <v>240.13013710153143</v>
      </c>
      <c r="BL16" s="3">
        <f t="shared" si="23"/>
        <v>242.53143847254674</v>
      </c>
      <c r="BM16" s="3">
        <f t="shared" si="23"/>
        <v>244.95675285727222</v>
      </c>
      <c r="BN16" s="3">
        <f t="shared" si="23"/>
        <v>247.40632038584494</v>
      </c>
      <c r="BO16" s="3">
        <f t="shared" si="23"/>
        <v>249.8803835897034</v>
      </c>
      <c r="BP16" s="3">
        <f t="shared" si="23"/>
        <v>252.37918742560043</v>
      </c>
      <c r="BQ16" s="3">
        <f t="shared" si="23"/>
        <v>254.90297929985644</v>
      </c>
      <c r="BR16" s="3">
        <f t="shared" si="23"/>
        <v>257.45200909285501</v>
      </c>
      <c r="BS16" s="3">
        <f t="shared" si="23"/>
        <v>260.02652918378357</v>
      </c>
      <c r="BT16" s="3">
        <f t="shared" si="23"/>
        <v>262.62679447562141</v>
      </c>
      <c r="BU16" s="3">
        <f t="shared" si="23"/>
        <v>265.2530624203776</v>
      </c>
      <c r="BV16" s="3">
        <f t="shared" si="23"/>
        <v>267.90559304458139</v>
      </c>
      <c r="BW16" s="3">
        <f t="shared" si="23"/>
        <v>270.58464897502722</v>
      </c>
      <c r="BX16" s="3">
        <f t="shared" si="23"/>
        <v>273.29049546477751</v>
      </c>
      <c r="BY16" s="3">
        <f t="shared" si="23"/>
        <v>276.02340041942529</v>
      </c>
      <c r="BZ16" s="3">
        <f t="shared" si="23"/>
        <v>278.78363442361956</v>
      </c>
      <c r="CA16" s="3">
        <f t="shared" si="23"/>
        <v>281.57147076785577</v>
      </c>
      <c r="CB16" s="3">
        <f t="shared" si="23"/>
        <v>284.38718547553435</v>
      </c>
      <c r="CC16" s="3">
        <f t="shared" si="23"/>
        <v>287.23105733028967</v>
      </c>
      <c r="CD16" s="3">
        <f t="shared" si="23"/>
        <v>290.10336790359258</v>
      </c>
      <c r="CE16" s="3">
        <f t="shared" si="23"/>
        <v>293.00440158262853</v>
      </c>
      <c r="CF16" s="3">
        <f t="shared" si="23"/>
        <v>295.93444559845483</v>
      </c>
      <c r="CG16" s="3">
        <f t="shared" si="23"/>
        <v>298.89379005443936</v>
      </c>
      <c r="CH16" s="3">
        <f t="shared" si="23"/>
        <v>301.88272795498375</v>
      </c>
      <c r="CI16" s="3">
        <f t="shared" si="23"/>
        <v>304.90155523453359</v>
      </c>
      <c r="CJ16" s="3">
        <f t="shared" si="23"/>
        <v>307.95057078687893</v>
      </c>
      <c r="CK16" s="3">
        <f t="shared" si="23"/>
        <v>311.03007649474773</v>
      </c>
      <c r="CL16" s="3">
        <f t="shared" si="23"/>
        <v>314.14037725969519</v>
      </c>
      <c r="CM16" s="3">
        <f t="shared" si="23"/>
        <v>317.28178103229214</v>
      </c>
      <c r="CN16" s="3">
        <f t="shared" si="23"/>
        <v>320.45459884261504</v>
      </c>
      <c r="CO16" s="3">
        <f t="shared" si="23"/>
        <v>323.6591448310412</v>
      </c>
      <c r="CP16" s="3">
        <f t="shared" si="23"/>
        <v>326.89573627935164</v>
      </c>
      <c r="CQ16" s="3">
        <f t="shared" si="23"/>
        <v>330.16469364214515</v>
      </c>
      <c r="CR16" s="3">
        <f t="shared" si="23"/>
        <v>333.46634057856659</v>
      </c>
      <c r="CS16" s="3">
        <f t="shared" si="23"/>
        <v>336.80100398435223</v>
      </c>
      <c r="CT16" s="3">
        <f t="shared" si="23"/>
        <v>340.16901402419575</v>
      </c>
      <c r="CU16" s="3">
        <f t="shared" si="23"/>
        <v>343.5707041644377</v>
      </c>
      <c r="CV16" s="3">
        <f t="shared" si="23"/>
        <v>347.00641120608208</v>
      </c>
      <c r="CW16" s="3">
        <f t="shared" si="23"/>
        <v>350.47647531814289</v>
      </c>
      <c r="CX16" s="3">
        <f t="shared" ref="CX16:FI16" si="24">+CW16*(1+$AM$19)</f>
        <v>353.98124007132429</v>
      </c>
      <c r="CY16" s="3">
        <f t="shared" si="24"/>
        <v>357.52105247203752</v>
      </c>
      <c r="CZ16" s="3">
        <f t="shared" si="24"/>
        <v>361.0962629967579</v>
      </c>
      <c r="DA16" s="3">
        <f t="shared" si="24"/>
        <v>364.70722562672546</v>
      </c>
      <c r="DB16" s="3">
        <f t="shared" si="24"/>
        <v>368.35429788299274</v>
      </c>
      <c r="DC16" s="3">
        <f t="shared" si="24"/>
        <v>372.03784086182264</v>
      </c>
      <c r="DD16" s="3">
        <f t="shared" si="24"/>
        <v>375.75821927044086</v>
      </c>
      <c r="DE16" s="3">
        <f t="shared" si="24"/>
        <v>379.51580146314529</v>
      </c>
      <c r="DF16" s="3">
        <f t="shared" si="24"/>
        <v>383.31095947777675</v>
      </c>
      <c r="DG16" s="3">
        <f t="shared" si="24"/>
        <v>387.14406907255454</v>
      </c>
      <c r="DH16" s="3">
        <f t="shared" si="24"/>
        <v>391.01550976328008</v>
      </c>
      <c r="DI16" s="3">
        <f t="shared" si="24"/>
        <v>394.92566486091289</v>
      </c>
      <c r="DJ16" s="3">
        <f t="shared" si="24"/>
        <v>398.87492150952204</v>
      </c>
      <c r="DK16" s="3">
        <f t="shared" si="24"/>
        <v>402.86367072461724</v>
      </c>
      <c r="DL16" s="3">
        <f t="shared" si="24"/>
        <v>406.8923074318634</v>
      </c>
      <c r="DM16" s="3">
        <f t="shared" si="24"/>
        <v>410.96123050618206</v>
      </c>
      <c r="DN16" s="3">
        <f t="shared" si="24"/>
        <v>415.07084281124389</v>
      </c>
      <c r="DO16" s="3">
        <f t="shared" si="24"/>
        <v>419.22155123935636</v>
      </c>
      <c r="DP16" s="3">
        <f t="shared" si="24"/>
        <v>423.4137667517499</v>
      </c>
      <c r="DQ16" s="3">
        <f t="shared" si="24"/>
        <v>427.64790441926743</v>
      </c>
      <c r="DR16" s="3">
        <f t="shared" si="24"/>
        <v>431.92438346346012</v>
      </c>
      <c r="DS16" s="3">
        <f t="shared" si="24"/>
        <v>436.24362729809474</v>
      </c>
      <c r="DT16" s="3">
        <f t="shared" si="24"/>
        <v>440.60606357107571</v>
      </c>
      <c r="DU16" s="3">
        <f t="shared" si="24"/>
        <v>445.0121242067865</v>
      </c>
      <c r="DV16" s="3">
        <f t="shared" si="24"/>
        <v>449.46224544885439</v>
      </c>
      <c r="DW16" s="3">
        <f t="shared" si="24"/>
        <v>453.95686790334292</v>
      </c>
      <c r="DX16" s="3">
        <f t="shared" si="24"/>
        <v>458.49643658237636</v>
      </c>
      <c r="DY16" s="3">
        <f t="shared" si="24"/>
        <v>463.08140094820016</v>
      </c>
      <c r="DZ16" s="3">
        <f t="shared" si="24"/>
        <v>467.71221495768214</v>
      </c>
      <c r="EA16" s="3">
        <f t="shared" si="24"/>
        <v>472.38933710725894</v>
      </c>
      <c r="EB16" s="3">
        <f t="shared" si="24"/>
        <v>477.11323047833156</v>
      </c>
      <c r="EC16" s="3">
        <f t="shared" si="24"/>
        <v>481.88436278311485</v>
      </c>
      <c r="ED16" s="3">
        <f t="shared" si="24"/>
        <v>486.703206410946</v>
      </c>
      <c r="EE16" s="3">
        <f t="shared" si="24"/>
        <v>491.57023847505548</v>
      </c>
      <c r="EF16" s="3">
        <f t="shared" si="24"/>
        <v>496.48594085980602</v>
      </c>
      <c r="EG16" s="3">
        <f t="shared" si="24"/>
        <v>501.45080026840407</v>
      </c>
      <c r="EH16" s="3">
        <f t="shared" si="24"/>
        <v>506.46530827108813</v>
      </c>
      <c r="EI16" s="3">
        <f t="shared" si="24"/>
        <v>511.52996135379902</v>
      </c>
      <c r="EJ16" s="3">
        <f t="shared" si="24"/>
        <v>516.64526096733698</v>
      </c>
      <c r="EK16" s="3">
        <f t="shared" si="24"/>
        <v>521.81171357701032</v>
      </c>
      <c r="EL16" s="3">
        <f t="shared" si="24"/>
        <v>527.02983071278038</v>
      </c>
      <c r="EM16" s="3">
        <f t="shared" si="24"/>
        <v>532.30012901990824</v>
      </c>
      <c r="EN16" s="3">
        <f t="shared" si="24"/>
        <v>537.62313031010729</v>
      </c>
      <c r="EO16" s="3">
        <f t="shared" si="24"/>
        <v>542.99936161320841</v>
      </c>
      <c r="EP16" s="3">
        <f t="shared" si="24"/>
        <v>548.42935522934044</v>
      </c>
      <c r="EQ16" s="3">
        <f t="shared" si="24"/>
        <v>553.91364878163381</v>
      </c>
      <c r="ER16" s="3">
        <f t="shared" si="24"/>
        <v>559.45278526945015</v>
      </c>
      <c r="ES16" s="3">
        <f t="shared" si="24"/>
        <v>565.0473131221446</v>
      </c>
      <c r="ET16" s="3">
        <f t="shared" si="24"/>
        <v>570.69778625336608</v>
      </c>
      <c r="EU16" s="3">
        <f t="shared" si="24"/>
        <v>576.40476411589975</v>
      </c>
      <c r="EV16" s="3">
        <f t="shared" si="24"/>
        <v>582.16881175705873</v>
      </c>
      <c r="EW16" s="3">
        <f t="shared" si="24"/>
        <v>587.99049987462934</v>
      </c>
      <c r="EX16" s="3">
        <f t="shared" si="24"/>
        <v>593.87040487337561</v>
      </c>
      <c r="EY16" s="3">
        <f t="shared" si="24"/>
        <v>599.80910892210932</v>
      </c>
      <c r="EZ16" s="3">
        <f t="shared" si="24"/>
        <v>605.80720001133045</v>
      </c>
      <c r="FA16" s="3">
        <f t="shared" si="24"/>
        <v>611.86527201144372</v>
      </c>
      <c r="FB16" s="3">
        <f t="shared" si="24"/>
        <v>617.9839247315582</v>
      </c>
      <c r="FC16" s="3">
        <f t="shared" si="24"/>
        <v>624.16376397887382</v>
      </c>
      <c r="FD16" s="3">
        <f t="shared" si="24"/>
        <v>630.40540161866261</v>
      </c>
      <c r="FE16" s="3">
        <f t="shared" si="24"/>
        <v>636.70945563484929</v>
      </c>
      <c r="FF16" s="3">
        <f t="shared" si="24"/>
        <v>643.07655019119784</v>
      </c>
      <c r="FG16" s="3">
        <f t="shared" si="24"/>
        <v>649.50731569310983</v>
      </c>
      <c r="FH16" s="3">
        <f t="shared" si="24"/>
        <v>656.00238885004092</v>
      </c>
      <c r="FI16" s="3">
        <f t="shared" si="24"/>
        <v>662.5624127385413</v>
      </c>
      <c r="FJ16" s="3">
        <f t="shared" ref="FJ16:HL16" si="25">+FI16*(1+$AM$19)</f>
        <v>669.18803686592673</v>
      </c>
      <c r="FK16" s="3">
        <f t="shared" si="25"/>
        <v>675.87991723458606</v>
      </c>
      <c r="FL16" s="3">
        <f t="shared" si="25"/>
        <v>682.63871640693196</v>
      </c>
      <c r="FM16" s="3">
        <f t="shared" si="25"/>
        <v>689.46510357100124</v>
      </c>
      <c r="FN16" s="3">
        <f t="shared" si="25"/>
        <v>696.35975460671125</v>
      </c>
      <c r="FO16" s="3">
        <f t="shared" si="25"/>
        <v>703.3233521527784</v>
      </c>
      <c r="FP16" s="3">
        <f t="shared" si="25"/>
        <v>710.35658567430619</v>
      </c>
      <c r="FQ16" s="3">
        <f t="shared" si="25"/>
        <v>717.46015153104929</v>
      </c>
      <c r="FR16" s="3">
        <f t="shared" si="25"/>
        <v>724.63475304635983</v>
      </c>
      <c r="FS16" s="3">
        <f t="shared" si="25"/>
        <v>731.88110057682343</v>
      </c>
      <c r="FT16" s="3">
        <f t="shared" si="25"/>
        <v>739.19991158259165</v>
      </c>
      <c r="FU16" s="3">
        <f t="shared" si="25"/>
        <v>746.59191069841756</v>
      </c>
      <c r="FV16" s="3">
        <f t="shared" si="25"/>
        <v>754.05782980540175</v>
      </c>
      <c r="FW16" s="3">
        <f t="shared" si="25"/>
        <v>761.59840810345577</v>
      </c>
      <c r="FX16" s="3">
        <f t="shared" si="25"/>
        <v>769.21439218449029</v>
      </c>
      <c r="FY16" s="3">
        <f t="shared" si="25"/>
        <v>776.90653610633524</v>
      </c>
      <c r="FZ16" s="3">
        <f t="shared" si="25"/>
        <v>784.67560146739856</v>
      </c>
      <c r="GA16" s="3">
        <f t="shared" si="25"/>
        <v>792.52235748207261</v>
      </c>
      <c r="GB16" s="3">
        <f t="shared" si="25"/>
        <v>800.44758105689334</v>
      </c>
      <c r="GC16" s="3">
        <f t="shared" si="25"/>
        <v>808.45205686746226</v>
      </c>
      <c r="GD16" s="3">
        <f t="shared" si="25"/>
        <v>816.53657743613689</v>
      </c>
      <c r="GE16" s="3">
        <f t="shared" si="25"/>
        <v>824.70194321049826</v>
      </c>
      <c r="GF16" s="3">
        <f t="shared" si="25"/>
        <v>832.94896264260319</v>
      </c>
      <c r="GG16" s="3">
        <f t="shared" si="25"/>
        <v>841.27845226902923</v>
      </c>
      <c r="GH16" s="3">
        <f t="shared" si="25"/>
        <v>849.69123679171958</v>
      </c>
      <c r="GI16" s="3">
        <f t="shared" si="25"/>
        <v>858.18814915963674</v>
      </c>
      <c r="GJ16" s="3">
        <f t="shared" si="25"/>
        <v>866.77003065123313</v>
      </c>
      <c r="GK16" s="3">
        <f t="shared" si="25"/>
        <v>875.43773095774543</v>
      </c>
      <c r="GL16" s="3">
        <f t="shared" si="25"/>
        <v>884.19210826732285</v>
      </c>
      <c r="GM16" s="3">
        <f t="shared" si="25"/>
        <v>893.0340293499961</v>
      </c>
      <c r="GN16" s="3">
        <f t="shared" si="25"/>
        <v>901.96436964349607</v>
      </c>
      <c r="GO16" s="3">
        <f t="shared" si="25"/>
        <v>910.98401333993104</v>
      </c>
      <c r="GP16" s="3">
        <f t="shared" si="25"/>
        <v>920.09385347333034</v>
      </c>
      <c r="GQ16" s="3">
        <f t="shared" si="25"/>
        <v>929.29479200806361</v>
      </c>
      <c r="GR16" s="3">
        <f t="shared" si="25"/>
        <v>938.58773992814429</v>
      </c>
      <c r="GS16" s="3">
        <f t="shared" si="25"/>
        <v>947.9736173274257</v>
      </c>
      <c r="GT16" s="3">
        <f t="shared" si="25"/>
        <v>957.45335350070002</v>
      </c>
      <c r="GU16" s="3">
        <f t="shared" si="25"/>
        <v>967.02788703570707</v>
      </c>
      <c r="GV16" s="3">
        <f t="shared" si="25"/>
        <v>976.69816590606411</v>
      </c>
      <c r="GW16" s="3">
        <f t="shared" si="25"/>
        <v>986.46514756512477</v>
      </c>
      <c r="GX16" s="3">
        <f t="shared" si="25"/>
        <v>996.32979904077604</v>
      </c>
      <c r="GY16" s="3">
        <f t="shared" si="25"/>
        <v>1006.2930970311838</v>
      </c>
      <c r="GZ16" s="3">
        <f t="shared" si="25"/>
        <v>1016.3560280014957</v>
      </c>
      <c r="HA16" s="3">
        <f t="shared" si="25"/>
        <v>1026.5195882815108</v>
      </c>
      <c r="HB16" s="3">
        <f t="shared" si="25"/>
        <v>1036.7847841643259</v>
      </c>
      <c r="HC16" s="3">
        <f t="shared" si="25"/>
        <v>1047.1526320059691</v>
      </c>
      <c r="HD16" s="3">
        <f t="shared" si="25"/>
        <v>1057.6241583260287</v>
      </c>
      <c r="HE16" s="3">
        <f t="shared" si="25"/>
        <v>1068.200399909289</v>
      </c>
      <c r="HF16" s="3">
        <f t="shared" si="25"/>
        <v>1078.882403908382</v>
      </c>
      <c r="HG16" s="3">
        <f t="shared" si="25"/>
        <v>1089.6712279474659</v>
      </c>
      <c r="HH16" s="3">
        <f t="shared" si="25"/>
        <v>1100.5679402269407</v>
      </c>
      <c r="HI16" s="3">
        <f t="shared" si="25"/>
        <v>1111.57361962921</v>
      </c>
      <c r="HJ16" s="3">
        <f t="shared" si="25"/>
        <v>1122.6893558255022</v>
      </c>
      <c r="HK16" s="3">
        <f t="shared" si="25"/>
        <v>1133.9162493837573</v>
      </c>
      <c r="HL16" s="3">
        <f t="shared" si="25"/>
        <v>1145.255411877595</v>
      </c>
      <c r="HM16" s="3">
        <f t="shared" ref="HM16:IA16" si="26">+HL16*(1+$AM$19)</f>
        <v>1156.7079659963708</v>
      </c>
      <c r="HN16" s="3">
        <f t="shared" si="26"/>
        <v>1168.2750456563344</v>
      </c>
      <c r="HO16" s="3">
        <f t="shared" si="26"/>
        <v>1179.9577961128978</v>
      </c>
      <c r="HP16" s="3">
        <f t="shared" si="26"/>
        <v>1191.7573740740268</v>
      </c>
      <c r="HQ16" s="3">
        <f t="shared" si="26"/>
        <v>1203.6749478147669</v>
      </c>
      <c r="HR16" s="3">
        <f t="shared" si="26"/>
        <v>1215.7116972929146</v>
      </c>
      <c r="HS16" s="3">
        <f t="shared" si="26"/>
        <v>1227.8688142658436</v>
      </c>
      <c r="HT16" s="3">
        <f t="shared" si="26"/>
        <v>1240.1475024085021</v>
      </c>
      <c r="HU16" s="3">
        <f t="shared" si="26"/>
        <v>1252.5489774325872</v>
      </c>
      <c r="HV16" s="3">
        <f t="shared" si="26"/>
        <v>1265.0744672069131</v>
      </c>
      <c r="HW16" s="3">
        <f t="shared" si="26"/>
        <v>1277.7252118789822</v>
      </c>
      <c r="HX16" s="3">
        <f t="shared" si="26"/>
        <v>1290.5024639977721</v>
      </c>
      <c r="HY16" s="3">
        <f t="shared" si="26"/>
        <v>1303.4074886377498</v>
      </c>
      <c r="HZ16" s="3">
        <f t="shared" si="26"/>
        <v>1316.4415635241273</v>
      </c>
      <c r="IA16" s="3">
        <f t="shared" si="26"/>
        <v>1329.6059791593686</v>
      </c>
      <c r="IB16" s="3">
        <f t="shared" ref="IB16:IE16" si="27">+IA16*(1+$AM$19)</f>
        <v>1342.9020389509624</v>
      </c>
      <c r="IC16" s="3">
        <f t="shared" si="27"/>
        <v>1356.3310593404719</v>
      </c>
    </row>
    <row r="18" spans="2:39" x14ac:dyDescent="0.2">
      <c r="B18" s="3" t="s">
        <v>22</v>
      </c>
    </row>
    <row r="19" spans="2:39" s="5" customFormat="1" x14ac:dyDescent="0.2">
      <c r="B19" s="3" t="s">
        <v>18</v>
      </c>
      <c r="K19" s="5">
        <f>+K3/G3-1</f>
        <v>-0.1074458058435438</v>
      </c>
      <c r="L19" s="5">
        <f>+L3/H3-1</f>
        <v>0.351169383416017</v>
      </c>
      <c r="Z19" s="5">
        <f>+Z3/Y3-1</f>
        <v>-4.8318156476491403E-2</v>
      </c>
      <c r="AL19" s="5" t="s">
        <v>60</v>
      </c>
      <c r="AM19" s="8">
        <v>0.01</v>
      </c>
    </row>
    <row r="20" spans="2:39" s="5" customFormat="1" x14ac:dyDescent="0.2">
      <c r="B20" s="3" t="s">
        <v>19</v>
      </c>
      <c r="K20" s="5">
        <f>+K4/G4-1</f>
        <v>-0.11768368617683689</v>
      </c>
      <c r="L20" s="5">
        <f>+L4/H4-1</f>
        <v>0.36093707436665756</v>
      </c>
      <c r="Z20" s="5">
        <f>+Z4/Y4-1</f>
        <v>-2.6889447838064351E-2</v>
      </c>
      <c r="AL20" s="5" t="s">
        <v>61</v>
      </c>
      <c r="AM20" s="8">
        <v>0.1</v>
      </c>
    </row>
    <row r="21" spans="2:39" s="5" customFormat="1" x14ac:dyDescent="0.2">
      <c r="B21" s="3" t="s">
        <v>20</v>
      </c>
      <c r="K21" s="5">
        <f>+K5/G5-1</f>
        <v>5.9177532597793236E-2</v>
      </c>
      <c r="L21" s="5">
        <f>+L5/H5-1</f>
        <v>0.36932391523713415</v>
      </c>
      <c r="Z21" s="5">
        <f>+Z5/Y5-1</f>
        <v>-1.1054609772275237E-3</v>
      </c>
      <c r="AL21" s="5" t="s">
        <v>62</v>
      </c>
      <c r="AM21" s="9">
        <f>NPV(AM20,AA16:IC16)</f>
        <v>2286.8241837827727</v>
      </c>
    </row>
    <row r="22" spans="2:39" s="5" customFormat="1" x14ac:dyDescent="0.2">
      <c r="B22" s="3" t="s">
        <v>21</v>
      </c>
      <c r="K22" s="5">
        <f>+K6/G6-1</f>
        <v>-9.3441244481816343E-2</v>
      </c>
      <c r="L22" s="5">
        <f>+L6/H6-1</f>
        <v>0.35639433339802085</v>
      </c>
      <c r="M22" s="5">
        <f>+M6/I6-1</f>
        <v>3.6402728351127012E-2</v>
      </c>
      <c r="N22" s="5">
        <f>+N6/J6-1</f>
        <v>7.0039804041641451E-2</v>
      </c>
      <c r="Z22" s="5">
        <f>+Z6/Y6-1</f>
        <v>-3.6445995927357422E-2</v>
      </c>
      <c r="AA22" s="5">
        <f>+AA6/Z6-1</f>
        <v>9.0356249460881832E-2</v>
      </c>
      <c r="AB22" s="5">
        <f t="shared" ref="AB22:AJ22" si="28">+AB6/AA6-1</f>
        <v>1.0000000000000009E-2</v>
      </c>
      <c r="AC22" s="5">
        <f t="shared" si="28"/>
        <v>1.0000000000000009E-2</v>
      </c>
      <c r="AD22" s="5">
        <f t="shared" si="28"/>
        <v>1.0000000000000009E-2</v>
      </c>
      <c r="AE22" s="5">
        <f t="shared" si="28"/>
        <v>1.0000000000000009E-2</v>
      </c>
      <c r="AF22" s="5">
        <f t="shared" si="28"/>
        <v>1.0000000000000009E-2</v>
      </c>
      <c r="AG22" s="5">
        <f t="shared" si="28"/>
        <v>1.0000000000000009E-2</v>
      </c>
      <c r="AH22" s="5">
        <f t="shared" si="28"/>
        <v>1.0000000000000009E-2</v>
      </c>
      <c r="AI22" s="5">
        <f t="shared" si="28"/>
        <v>1.0000000000000009E-2</v>
      </c>
      <c r="AJ22" s="5">
        <f t="shared" si="28"/>
        <v>1.0000000000000009E-2</v>
      </c>
      <c r="AL22" s="5" t="s">
        <v>63</v>
      </c>
      <c r="AM22" s="1">
        <f>+Main!K5</f>
        <v>512.94356100000005</v>
      </c>
    </row>
    <row r="23" spans="2:39" x14ac:dyDescent="0.2">
      <c r="AL23" s="3" t="s">
        <v>64</v>
      </c>
      <c r="AM23" s="2">
        <f>+AM21/AM22</f>
        <v>4.4582374312771078</v>
      </c>
    </row>
    <row r="24" spans="2:39" x14ac:dyDescent="0.2">
      <c r="B24" s="3" t="s">
        <v>32</v>
      </c>
      <c r="AL24" s="3" t="s">
        <v>5</v>
      </c>
      <c r="AM24" s="3">
        <f>+Main!K9</f>
        <v>5062.6718117800001</v>
      </c>
    </row>
    <row r="26" spans="2:39" x14ac:dyDescent="0.2">
      <c r="B26" s="3" t="s">
        <v>33</v>
      </c>
      <c r="C26" s="5">
        <f>(C4-C8)/C4</f>
        <v>0.81320352905384852</v>
      </c>
      <c r="D26" s="5">
        <f>(D4-D8)/D4</f>
        <v>0.81216714461286355</v>
      </c>
      <c r="E26" s="5">
        <f>(E4-E8)/E4</f>
        <v>0.81334162005386379</v>
      </c>
      <c r="F26" s="5">
        <f>(F4-F8)/F4</f>
        <v>0.80524041058887086</v>
      </c>
      <c r="G26" s="5">
        <f>(G4-G8)/G4</f>
        <v>0.80386052303860522</v>
      </c>
      <c r="H26" s="5">
        <f>(H4-H8)/H4</f>
        <v>0.80958866793789164</v>
      </c>
      <c r="I26" s="5">
        <f>(I4-I8)/I4</f>
        <v>0.81708809135399674</v>
      </c>
      <c r="J26" s="5">
        <f>(J4-J8)/J4</f>
        <v>0.8139847601972211</v>
      </c>
      <c r="K26" s="5">
        <f>(K4-K8)/K4</f>
        <v>0.79816513761467889</v>
      </c>
      <c r="L26" s="5">
        <f>(L4-L8)/L4</f>
        <v>0.80764611689351473</v>
      </c>
    </row>
    <row r="29" spans="2:39" x14ac:dyDescent="0.2">
      <c r="B29" s="3" t="s">
        <v>34</v>
      </c>
      <c r="J29" s="3">
        <v>632.29999999999995</v>
      </c>
      <c r="K29" s="3">
        <v>378.7</v>
      </c>
      <c r="L29" s="3">
        <v>423.7</v>
      </c>
    </row>
    <row r="30" spans="2:39" x14ac:dyDescent="0.2">
      <c r="B30" s="3" t="s">
        <v>51</v>
      </c>
      <c r="J30" s="3">
        <v>48.5</v>
      </c>
      <c r="K30" s="3">
        <v>49</v>
      </c>
      <c r="L30" s="3">
        <v>51.4</v>
      </c>
    </row>
    <row r="31" spans="2:39" x14ac:dyDescent="0.2">
      <c r="B31" s="3" t="s">
        <v>52</v>
      </c>
      <c r="J31" s="3">
        <v>168.1</v>
      </c>
      <c r="K31" s="3">
        <v>92.6</v>
      </c>
      <c r="L31" s="3">
        <v>123.6</v>
      </c>
    </row>
    <row r="32" spans="2:39" x14ac:dyDescent="0.2">
      <c r="B32" s="3" t="s">
        <v>53</v>
      </c>
      <c r="J32" s="3">
        <v>98.3</v>
      </c>
      <c r="K32" s="3">
        <v>114.3</v>
      </c>
      <c r="L32" s="3">
        <v>110.1</v>
      </c>
    </row>
    <row r="33" spans="2:12" x14ac:dyDescent="0.2">
      <c r="B33" s="3" t="s">
        <v>54</v>
      </c>
      <c r="J33" s="3">
        <v>1442.3</v>
      </c>
      <c r="K33" s="3">
        <v>1415.6</v>
      </c>
      <c r="L33" s="3">
        <v>1416.9</v>
      </c>
    </row>
    <row r="34" spans="2:12" x14ac:dyDescent="0.2">
      <c r="B34" s="3" t="s">
        <v>45</v>
      </c>
      <c r="J34" s="3">
        <v>3220.1</v>
      </c>
      <c r="K34" s="3">
        <v>3295.1</v>
      </c>
      <c r="L34" s="3">
        <v>3293.8</v>
      </c>
    </row>
    <row r="35" spans="2:12" x14ac:dyDescent="0.2">
      <c r="B35" s="3" t="s">
        <v>55</v>
      </c>
      <c r="J35" s="3">
        <v>144.30000000000001</v>
      </c>
      <c r="K35" s="3">
        <v>145.6</v>
      </c>
      <c r="L35" s="3">
        <v>148.19999999999999</v>
      </c>
    </row>
    <row r="36" spans="2:12" x14ac:dyDescent="0.2">
      <c r="B36" s="3" t="s">
        <v>56</v>
      </c>
      <c r="J36" s="3">
        <v>2301.1</v>
      </c>
      <c r="K36" s="3">
        <v>2362.1999999999998</v>
      </c>
      <c r="L36" s="3">
        <v>2393.4</v>
      </c>
    </row>
    <row r="37" spans="2:12" x14ac:dyDescent="0.2">
      <c r="B37" s="3" t="s">
        <v>57</v>
      </c>
      <c r="J37" s="3">
        <v>192.5</v>
      </c>
      <c r="K37" s="3">
        <v>199.9</v>
      </c>
      <c r="L37" s="3">
        <v>212.8</v>
      </c>
    </row>
    <row r="38" spans="2:12" x14ac:dyDescent="0.2">
      <c r="B38" s="3" t="s">
        <v>50</v>
      </c>
      <c r="J38" s="3">
        <f>+SUM(J29:J37)</f>
        <v>8247.5</v>
      </c>
      <c r="K38" s="3">
        <f>+SUM(K29:K37)</f>
        <v>8052.9999999999991</v>
      </c>
      <c r="L38" s="3">
        <f>+SUM(L29:L37)</f>
        <v>8173.9000000000005</v>
      </c>
    </row>
    <row r="40" spans="2:12" x14ac:dyDescent="0.2">
      <c r="B40" s="3" t="s">
        <v>37</v>
      </c>
      <c r="J40" s="3">
        <v>378.3</v>
      </c>
      <c r="K40" s="3">
        <v>232.9</v>
      </c>
      <c r="L40" s="3">
        <v>305.10000000000002</v>
      </c>
    </row>
    <row r="41" spans="2:12" x14ac:dyDescent="0.2">
      <c r="B41" s="3" t="s">
        <v>38</v>
      </c>
      <c r="J41" s="3">
        <v>340.6</v>
      </c>
      <c r="K41" s="3">
        <v>266.39999999999998</v>
      </c>
      <c r="L41" s="3">
        <v>318.89999999999998</v>
      </c>
    </row>
    <row r="42" spans="2:12" x14ac:dyDescent="0.2">
      <c r="B42" s="3" t="s">
        <v>39</v>
      </c>
      <c r="J42" s="3">
        <v>432.4</v>
      </c>
      <c r="K42" s="3">
        <v>412</v>
      </c>
      <c r="L42" s="3">
        <v>423.1</v>
      </c>
    </row>
    <row r="43" spans="2:12" x14ac:dyDescent="0.2">
      <c r="B43" s="3" t="s">
        <v>40</v>
      </c>
      <c r="J43" s="3">
        <v>64.2</v>
      </c>
      <c r="K43" s="3">
        <v>62.8</v>
      </c>
      <c r="L43" s="3">
        <v>20</v>
      </c>
    </row>
    <row r="44" spans="2:12" x14ac:dyDescent="0.2">
      <c r="B44" s="3" t="s">
        <v>41</v>
      </c>
      <c r="J44" s="3">
        <v>4.4000000000000004</v>
      </c>
      <c r="K44" s="3">
        <v>4.5999999999999996</v>
      </c>
      <c r="L44" s="3">
        <v>5.2</v>
      </c>
    </row>
    <row r="45" spans="2:12" x14ac:dyDescent="0.2">
      <c r="B45" s="3" t="s">
        <v>42</v>
      </c>
      <c r="J45" s="3">
        <v>524.9</v>
      </c>
      <c r="K45" s="3">
        <v>532.4</v>
      </c>
      <c r="L45" s="3">
        <v>548.6</v>
      </c>
    </row>
    <row r="46" spans="2:12" x14ac:dyDescent="0.2">
      <c r="B46" s="3" t="s">
        <v>43</v>
      </c>
      <c r="J46" s="3">
        <v>4010.9</v>
      </c>
      <c r="K46" s="3">
        <v>3975.4</v>
      </c>
      <c r="L46" s="3">
        <v>3989.2</v>
      </c>
    </row>
    <row r="47" spans="2:12" x14ac:dyDescent="0.2">
      <c r="B47" s="3" t="s">
        <v>44</v>
      </c>
      <c r="J47" s="3">
        <v>44.9</v>
      </c>
      <c r="K47" s="3">
        <v>45.4</v>
      </c>
      <c r="L47" s="3">
        <v>47.9</v>
      </c>
    </row>
    <row r="48" spans="2:12" x14ac:dyDescent="0.2">
      <c r="B48" s="3" t="s">
        <v>45</v>
      </c>
      <c r="J48" s="3">
        <v>3627.6</v>
      </c>
      <c r="K48" s="3">
        <v>3682.2</v>
      </c>
      <c r="L48" s="3">
        <v>3663.3</v>
      </c>
    </row>
    <row r="49" spans="2:12" x14ac:dyDescent="0.2">
      <c r="B49" s="3" t="s">
        <v>46</v>
      </c>
      <c r="J49" s="3">
        <v>464</v>
      </c>
      <c r="K49" s="3">
        <v>458</v>
      </c>
      <c r="L49" s="3">
        <v>461.9</v>
      </c>
    </row>
    <row r="50" spans="2:12" x14ac:dyDescent="0.2">
      <c r="B50" s="3" t="s">
        <v>47</v>
      </c>
      <c r="J50" s="3">
        <v>33.9</v>
      </c>
      <c r="K50" s="3">
        <v>35</v>
      </c>
      <c r="L50" s="3">
        <v>35.1</v>
      </c>
    </row>
    <row r="51" spans="2:12" x14ac:dyDescent="0.2">
      <c r="B51" s="3" t="s">
        <v>48</v>
      </c>
      <c r="J51" s="3">
        <v>81.900000000000006</v>
      </c>
      <c r="K51" s="3">
        <v>83.7</v>
      </c>
      <c r="L51" s="3">
        <v>81</v>
      </c>
    </row>
    <row r="52" spans="2:12" x14ac:dyDescent="0.2">
      <c r="B52" s="3" t="s">
        <v>49</v>
      </c>
      <c r="J52" s="3">
        <f>+SUM(J40:J51)</f>
        <v>10008</v>
      </c>
      <c r="K52" s="3">
        <f>+SUM(K40:K51)</f>
        <v>9790.7999999999993</v>
      </c>
      <c r="L52" s="3">
        <f>+SUM(L40:L51)</f>
        <v>9899.2999999999993</v>
      </c>
    </row>
    <row r="53" spans="2:12" x14ac:dyDescent="0.2">
      <c r="B53" s="3" t="s">
        <v>35</v>
      </c>
      <c r="J53" s="3">
        <v>-1760.5</v>
      </c>
      <c r="K53" s="3">
        <v>-1737.8</v>
      </c>
      <c r="L53" s="3">
        <v>-1725.4</v>
      </c>
    </row>
    <row r="54" spans="2:12" x14ac:dyDescent="0.2">
      <c r="B54" s="3" t="s">
        <v>36</v>
      </c>
      <c r="J54" s="3">
        <f>+SUM(J52:J53)</f>
        <v>8247.5</v>
      </c>
      <c r="K54" s="3">
        <f>+SUM(K52:K53)</f>
        <v>8052.9999999999991</v>
      </c>
      <c r="L54" s="3">
        <f>+SUM(L52:L53)</f>
        <v>8173.9</v>
      </c>
    </row>
    <row r="56" spans="2:12" x14ac:dyDescent="0.2">
      <c r="B56" s="3" t="s">
        <v>58</v>
      </c>
      <c r="C56" s="3">
        <f>+C46+C43</f>
        <v>0</v>
      </c>
      <c r="D56" s="3">
        <f t="shared" ref="D56:L56" si="29">+D46+D43</f>
        <v>0</v>
      </c>
      <c r="E56" s="3">
        <f t="shared" si="29"/>
        <v>0</v>
      </c>
      <c r="F56" s="3">
        <f t="shared" si="29"/>
        <v>0</v>
      </c>
      <c r="G56" s="3">
        <f t="shared" si="29"/>
        <v>0</v>
      </c>
      <c r="H56" s="3">
        <f t="shared" si="29"/>
        <v>0</v>
      </c>
      <c r="I56" s="3">
        <f t="shared" si="29"/>
        <v>0</v>
      </c>
      <c r="J56" s="3">
        <f t="shared" si="29"/>
        <v>4075.1</v>
      </c>
      <c r="K56" s="3">
        <f t="shared" si="29"/>
        <v>4038.2000000000003</v>
      </c>
      <c r="L56" s="3">
        <f t="shared" si="29"/>
        <v>4009.2</v>
      </c>
    </row>
    <row r="57" spans="2:12" x14ac:dyDescent="0.2">
      <c r="B57" s="3" t="s">
        <v>59</v>
      </c>
      <c r="C57" s="3">
        <f>+SUM(C29:C30)</f>
        <v>0</v>
      </c>
      <c r="D57" s="3">
        <f t="shared" ref="D57:L57" si="30">+SUM(D29:D30)</f>
        <v>0</v>
      </c>
      <c r="E57" s="3">
        <f t="shared" si="30"/>
        <v>0</v>
      </c>
      <c r="F57" s="3">
        <f t="shared" si="30"/>
        <v>0</v>
      </c>
      <c r="G57" s="3">
        <f t="shared" si="30"/>
        <v>0</v>
      </c>
      <c r="H57" s="3">
        <f t="shared" si="30"/>
        <v>0</v>
      </c>
      <c r="I57" s="3">
        <f t="shared" si="30"/>
        <v>0</v>
      </c>
      <c r="J57" s="3">
        <f t="shared" si="30"/>
        <v>680.8</v>
      </c>
      <c r="K57" s="3">
        <f t="shared" si="30"/>
        <v>427.7</v>
      </c>
      <c r="L57" s="3">
        <f t="shared" si="30"/>
        <v>475.09999999999997</v>
      </c>
    </row>
  </sheetData>
  <pageMargins left="0.7" right="0.7" top="0.75" bottom="0.75" header="0.3" footer="0.3"/>
  <ignoredErrors>
    <ignoredError sqref="F6:J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Movie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2025-09-22T15:45:16Z</dcterms:created>
  <dcterms:modified xsi:type="dcterms:W3CDTF">2025-09-22T16:29:51Z</dcterms:modified>
</cp:coreProperties>
</file>